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Komunikace II-116" sheetId="2" r:id="rId2"/>
    <sheet name="SO 101.2 (101) - Komunika..." sheetId="3" r:id="rId3"/>
    <sheet name="SO 101.2 (103) - Propustk..." sheetId="4" r:id="rId4"/>
    <sheet name="SO 101.2 (105) - Dopravní..." sheetId="5" r:id="rId5"/>
    <sheet name="SO 105 - Dopravní značení..." sheetId="6" r:id="rId6"/>
    <sheet name="SO 201 - Most na II-116 v..." sheetId="7" r:id="rId7"/>
    <sheet name="E.1-DIO - Dopravně inžený..." sheetId="8" r:id="rId8"/>
    <sheet name="VON - Vedlejší a ostatní ..." sheetId="9" r:id="rId9"/>
    <sheet name="VON.1 - Oprava odvodnění ..." sheetId="10" r:id="rId10"/>
    <sheet name="Seznam figur" sheetId="11" r:id="rId11"/>
    <sheet name="Pokyny pro vyplnění" sheetId="12" r:id="rId12"/>
  </sheets>
  <definedNames>
    <definedName name="_xlnm.Print_Area" localSheetId="0">'Rekapitulace stavby'!$D$4:$AO$36,'Rekapitulace stavby'!$C$42:$AQ$66</definedName>
    <definedName name="_xlnm._FilterDatabase" localSheetId="1" hidden="1">'SO 101 - Komunikace II-116'!$C$85:$K$316</definedName>
    <definedName name="_xlnm.Print_Area" localSheetId="1">'SO 101 - Komunikace II-116'!$C$4:$J$39,'SO 101 - Komunikace II-116'!$C$45:$J$67,'SO 101 - Komunikace II-116'!$C$73:$K$316</definedName>
    <definedName name="_xlnm._FilterDatabase" localSheetId="2" hidden="1">'SO 101.2 (101) - Komunika...'!$C$90:$K$250</definedName>
    <definedName name="_xlnm.Print_Area" localSheetId="2">'SO 101.2 (101) - Komunika...'!$C$4:$J$41,'SO 101.2 (101) - Komunika...'!$C$47:$J$70,'SO 101.2 (101) - Komunika...'!$C$76:$K$250</definedName>
    <definedName name="_xlnm._FilterDatabase" localSheetId="3" hidden="1">'SO 101.2 (103) - Propustk...'!$C$94:$K$187</definedName>
    <definedName name="_xlnm.Print_Area" localSheetId="3">'SO 101.2 (103) - Propustk...'!$C$4:$J$41,'SO 101.2 (103) - Propustk...'!$C$47:$J$74,'SO 101.2 (103) - Propustk...'!$C$80:$K$187</definedName>
    <definedName name="_xlnm._FilterDatabase" localSheetId="4" hidden="1">'SO 101.2 (105) - Dopravní...'!$C$87:$K$117</definedName>
    <definedName name="_xlnm.Print_Area" localSheetId="4">'SO 101.2 (105) - Dopravní...'!$C$4:$J$41,'SO 101.2 (105) - Dopravní...'!$C$47:$J$67,'SO 101.2 (105) - Dopravní...'!$C$73:$K$117</definedName>
    <definedName name="_xlnm._FilterDatabase" localSheetId="5" hidden="1">'SO 105 - Dopravní značení...'!$C$81:$K$135</definedName>
    <definedName name="_xlnm.Print_Area" localSheetId="5">'SO 105 - Dopravní značení...'!$C$4:$J$39,'SO 105 - Dopravní značení...'!$C$45:$J$63,'SO 105 - Dopravní značení...'!$C$69:$K$135</definedName>
    <definedName name="_xlnm._FilterDatabase" localSheetId="6" hidden="1">'SO 201 - Most na II-116 v...'!$C$87:$K$197</definedName>
    <definedName name="_xlnm.Print_Area" localSheetId="6">'SO 201 - Most na II-116 v...'!$C$4:$J$39,'SO 201 - Most na II-116 v...'!$C$45:$J$69,'SO 201 - Most na II-116 v...'!$C$75:$K$197</definedName>
    <definedName name="_xlnm._FilterDatabase" localSheetId="7" hidden="1">'E.1-DIO - Dopravně inžený...'!$C$80:$K$157</definedName>
    <definedName name="_xlnm.Print_Area" localSheetId="7">'E.1-DIO - Dopravně inžený...'!$C$4:$J$39,'E.1-DIO - Dopravně inžený...'!$C$45:$J$62,'E.1-DIO - Dopravně inžený...'!$C$68:$K$157</definedName>
    <definedName name="_xlnm._FilterDatabase" localSheetId="8" hidden="1">'VON - Vedlejší a ostatní ...'!$C$85:$K$118</definedName>
    <definedName name="_xlnm.Print_Area" localSheetId="8">'VON - Vedlejší a ostatní ...'!$C$4:$J$39,'VON - Vedlejší a ostatní ...'!$C$45:$J$67,'VON - Vedlejší a ostatní ...'!$C$73:$K$118</definedName>
    <definedName name="_xlnm._FilterDatabase" localSheetId="9" hidden="1">'VON.1 - Oprava odvodnění ...'!$C$91:$K$149</definedName>
    <definedName name="_xlnm.Print_Area" localSheetId="9">'VON.1 - Oprava odvodnění ...'!$C$4:$J$41,'VON.1 - Oprava odvodnění ...'!$C$47:$J$71,'VON.1 - Oprava odvodnění ...'!$C$77:$K$149</definedName>
    <definedName name="_xlnm.Print_Area" localSheetId="10">'Seznam figur'!$C$4:$G$84</definedName>
    <definedName name="_xlnm.Print_Area" localSheetId="11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101 - Komunikace II-116'!$85:$85</definedName>
    <definedName name="_xlnm.Print_Titles" localSheetId="2">'SO 101.2 (101) - Komunika...'!$90:$90</definedName>
    <definedName name="_xlnm.Print_Titles" localSheetId="3">'SO 101.2 (103) - Propustk...'!$94:$94</definedName>
    <definedName name="_xlnm.Print_Titles" localSheetId="4">'SO 101.2 (105) - Dopravní...'!$87:$87</definedName>
    <definedName name="_xlnm.Print_Titles" localSheetId="5">'SO 105 - Dopravní značení...'!$81:$81</definedName>
    <definedName name="_xlnm.Print_Titles" localSheetId="6">'SO 201 - Most na II-116 v...'!$87:$87</definedName>
    <definedName name="_xlnm.Print_Titles" localSheetId="7">'E.1-DIO - Dopravně inžený...'!$80:$80</definedName>
    <definedName name="_xlnm.Print_Titles" localSheetId="8">'VON - Vedlejší a ostatní ...'!$85:$85</definedName>
    <definedName name="_xlnm.Print_Titles" localSheetId="9">'VON.1 - Oprava odvodnění ...'!$91:$91</definedName>
    <definedName name="_xlnm.Print_Titles" localSheetId="10">'Seznam figur'!$9:$9</definedName>
  </definedNames>
  <calcPr fullCalcOnLoad="1"/>
</workbook>
</file>

<file path=xl/sharedStrings.xml><?xml version="1.0" encoding="utf-8"?>
<sst xmlns="http://schemas.openxmlformats.org/spreadsheetml/2006/main" count="9748" uniqueCount="1418">
  <si>
    <t>Export Komplet</t>
  </si>
  <si>
    <t>VZ</t>
  </si>
  <si>
    <t>2.0</t>
  </si>
  <si>
    <t>ZAMOK</t>
  </si>
  <si>
    <t>False</t>
  </si>
  <si>
    <t>{0510da05-b07e-4005-aee6-f472804e8174}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</si>
  <si>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</si>
  <si>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</si>
  <si>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</si>
  <si>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</si>
  <si>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</si>
  <si>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</si>
  <si>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</si>
  <si>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</si>
  <si>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7484-1-Z1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</si>
  <si>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</si>
  <si>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</si>
  <si>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1 soupis prací (II/116 Nová Ves pod Pleší, PD) - ZMĚNA 1</t>
  </si>
  <si>
    <t>KSO:</t>
  </si>
  <si>
    <t>822 23 73</t>
  </si>
  <si>
    <t>CC-CZ:</t>
  </si>
  <si>
    <t>21121</t>
  </si>
  <si>
    <t>Místo:</t>
  </si>
  <si>
    <t>Nová Ves pod Pleší</t>
  </si>
  <si>
    <t>Datum:</t>
  </si>
  <si>
    <t>21. 4. 2023</t>
  </si>
  <si>
    <t>CZ-CPV:</t>
  </si>
  <si>
    <t>45233142-6</t>
  </si>
  <si>
    <t>CZ-CPA:</t>
  </si>
  <si>
    <t>42.11.10</t>
  </si>
  <si>
    <t>Zadavatel:</t>
  </si>
  <si>
    <t>IČ:</t>
  </si>
  <si>
    <t>00066001</t>
  </si>
  <si>
    <t>Krajská správa a údržba silnic Středočeského kraje</t>
  </si>
  <si>
    <t>DIČ:</t>
  </si>
  <si>
    <t>CZ 00066001</t>
  </si>
  <si>
    <t>Uchazeč:</t>
  </si>
  <si>
    <t>Vyplň údaj</t>
  </si>
  <si>
    <t>Projektant:</t>
  </si>
  <si>
    <t>45271895</t>
  </si>
  <si>
    <t>METROPROJEKT Praha a.s.</t>
  </si>
  <si>
    <t>CZ 45271895</t>
  </si>
  <si>
    <t>True</t>
  </si>
  <si>
    <t>Zpracovatel:</t>
  </si>
  <si>
    <t/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</si>
  <si>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</si>
  <si>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</si>
  <si>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</si>
  <si>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</si>
  <si>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</si>
  <si>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</si>
  <si>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</si>
  <si>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</si>
  <si>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</si>
  <si>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</si>
  <si>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</si>
  <si>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</si>
  <si>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</si>
  <si>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</si>
  <si>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</si>
  <si>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</si>
  <si>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</si>
  <si>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</si>
  <si>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</si>
  <si>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</si>
  <si>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</si>
  <si>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</si>
  <si>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</si>
  <si>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</si>
  <si>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</si>
  <si>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</si>
  <si>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</si>
  <si>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</si>
  <si>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</si>
  <si>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</si>
  <si>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</si>
  <si>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</si>
  <si>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</si>
  <si>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</si>
  <si>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</si>
  <si>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</si>
  <si>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</si>
  <si>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</si>
  <si>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</si>
  <si>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</si>
  <si>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</si>
  <si>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</si>
  <si>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</si>
  <si>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 II/116</t>
  </si>
  <si>
    <t>STA</t>
  </si>
  <si>
    <t>1</t>
  </si>
  <si>
    <t>{7d8d9c35-e417-4200-8593-1bf5d82f4216}</t>
  </si>
  <si>
    <t>2</t>
  </si>
  <si>
    <t>SO 101.2</t>
  </si>
  <si>
    <t>Komunikace II/116 (úsek 1,375-1,927 km)</t>
  </si>
  <si>
    <t>{72ae53ce-e247-4c4d-a8df-f8c0a289145d}</t>
  </si>
  <si>
    <t>SO 101.2 (101)</t>
  </si>
  <si>
    <t>Soupis</t>
  </si>
  <si>
    <t>{b14e96a0-56f1-4bb3-b8f8-4fb0aeed592b}</t>
  </si>
  <si>
    <t>SO 101.2 (103)</t>
  </si>
  <si>
    <t>Propustky na II/116 (úsek 1,375-1,927 km)</t>
  </si>
  <si>
    <t>{de08599a-9023-4dd6-937c-959b783bb79b}</t>
  </si>
  <si>
    <t>SO 101.2 (105)</t>
  </si>
  <si>
    <t>Dopravní značení na II/116 (úsek 1,375-1,927 km)</t>
  </si>
  <si>
    <t>{a9e9c915-ab0e-4d0e-b33e-223951cb7d95}</t>
  </si>
  <si>
    <t>SO 105</t>
  </si>
  <si>
    <t>Dopravní značení na II/116</t>
  </si>
  <si>
    <t>{c3d432dd-1a51-4ace-b59a-4a2f75ff752e}</t>
  </si>
  <si>
    <t>SO 201</t>
  </si>
  <si>
    <t>Most na II/116 v km 2,011</t>
  </si>
  <si>
    <t>{0bd67348-5bc5-4618-831a-240251d5e476}</t>
  </si>
  <si>
    <t>E.1-DIO</t>
  </si>
  <si>
    <t>Dopravně inženýrská opatření pro II/116</t>
  </si>
  <si>
    <t>{a088a8ef-0602-4eeb-961b-3c5ba769b429}</t>
  </si>
  <si>
    <t>VON</t>
  </si>
  <si>
    <t>Vedlejší a ostatní náklady</t>
  </si>
  <si>
    <t>{efebbb82-e069-47aa-801f-83cec4171645}</t>
  </si>
  <si>
    <t>###NOINSERT###</t>
  </si>
  <si>
    <t>VON.1</t>
  </si>
  <si>
    <t>Oprava odvodnění u č.p. 88</t>
  </si>
  <si>
    <t>{cd2ebb7a-f954-45fd-b6d7-6fa89b14805b}</t>
  </si>
  <si>
    <t>přesun_ZAS</t>
  </si>
  <si>
    <t>přesouvaná znovuzískaná asfaltová směs mezi úseky</t>
  </si>
  <si>
    <t>t</t>
  </si>
  <si>
    <t>3863,04</t>
  </si>
  <si>
    <t>skládka</t>
  </si>
  <si>
    <t>odpad s odvozem na skládku do vzdálenosti 25 km</t>
  </si>
  <si>
    <t>7693,795</t>
  </si>
  <si>
    <t>KRYCÍ LIST SOUPISU PRACÍ</t>
  </si>
  <si>
    <t>odkopavky</t>
  </si>
  <si>
    <t>odkopávky kompletně (pro krajnice, příkopy, sanace)</t>
  </si>
  <si>
    <t>m3</t>
  </si>
  <si>
    <t>2280,195</t>
  </si>
  <si>
    <t>Objekt:</t>
  </si>
  <si>
    <t>SO 101 - Komunikace II/116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</si>
  <si>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</si>
  <si>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</si>
  <si>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</si>
  <si>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</si>
  <si>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</si>
  <si>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</si>
  <si>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</si>
  <si>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</si>
  <si>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</si>
  <si>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</si>
  <si>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</si>
  <si>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</si>
  <si>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</si>
  <si>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</si>
  <si>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</si>
  <si>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</si>
  <si>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</si>
  <si>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</si>
  <si>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</si>
  <si>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</si>
  <si>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</si>
  <si>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</si>
  <si>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</si>
  <si>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</si>
  <si>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</si>
  <si>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</si>
  <si>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</si>
  <si>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</si>
  <si>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</si>
  <si>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101</t>
  </si>
  <si>
    <t>K</t>
  </si>
  <si>
    <t>113107221</t>
  </si>
  <si>
    <t>Odstranění podkladů nebo krytů strojně plochy jednotlivě přes 200 m2 s přemístěním hmot na skládku na vzdálenost do 20 m nebo s naložením na dopravní prostředek z kameniva hrubého drceného, o tl. vrstvy do 100 mm</t>
  </si>
  <si>
    <t>m2</t>
  </si>
  <si>
    <t>CS ÚRS 2022 02</t>
  </si>
  <si>
    <t>4</t>
  </si>
  <si>
    <t>-1294603069</t>
  </si>
  <si>
    <t>Online PSC</t>
  </si>
  <si>
    <t>https://podminky.urs.cz/item/CS_URS_2022_02/113107221</t>
  </si>
  <si>
    <t>VV</t>
  </si>
  <si>
    <t>"úsek II - extravilán, tl. 100 mm (pod kraji vozovky š. 1,0 m + pod krajnicí š. 1,1 m):" 2*642*2,1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</si>
  <si>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</si>
  <si>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</si>
  <si>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-553849271</t>
  </si>
  <si>
    <t>https://podminky.urs.cz/item/CS_URS_2022_02/113107222</t>
  </si>
  <si>
    <t>"úsek I - extravilán, tl. 130 mm (mezi krajnicemi):" 4400,0</t>
  </si>
  <si>
    <t>"úsek I - extravilán, tl. 130 mm (spodní vrstva včetně vrstvy pod krajnicemi):" 733,0*8,7</t>
  </si>
  <si>
    <t>Mezisoučet</t>
  </si>
  <si>
    <t>3</t>
  </si>
  <si>
    <t>"úsek II - extravilán, tl. 200 mm (pod kraji vozovky š. 1,0 m):" 2*642,0*1,0</t>
  </si>
  <si>
    <t>Součet</t>
  </si>
  <si>
    <t>113154463</t>
  </si>
  <si>
    <t>Frézování živičného podkladu nebo krytu s naložením na dopravní prostředek plochy přes 10 000 m2 s překážkami v trase pruhu šířky do 2 m, tloušťky vrstvy 50 mm</t>
  </si>
  <si>
    <t>972220047</t>
  </si>
  <si>
    <t>https://podminky.urs.cz/item/CS_URS_2022_02/113154463</t>
  </si>
  <si>
    <t>"úsek II - extravilán - ZAS T3" 4090,0</t>
  </si>
  <si>
    <t>"úsek II - intravilán - ZAS T3" 5156,0</t>
  </si>
  <si>
    <t>"úsek II - intravilán - ZAS T4" 5156,0</t>
  </si>
  <si>
    <t>113154364</t>
  </si>
  <si>
    <t>Frézování živičného podkladu nebo krytu s naložením na dopravní prostředek plochy přes 1 000 do 10 000 m2 s překážkami v trase pruhu šířky přes 1 m do 2 m, tloušťky vrstvy 100 mm</t>
  </si>
  <si>
    <t>1122523973</t>
  </si>
  <si>
    <t>https://podminky.urs.cz/item/CS_URS_2022_02/113154364</t>
  </si>
  <si>
    <t>"úsek I - extravilán - ZAS T1" 4400,0</t>
  </si>
  <si>
    <t>"úsek II - extravilán - ZAS T2" 4090,0</t>
  </si>
  <si>
    <t>113154365</t>
  </si>
  <si>
    <t>Frézování živičného podkladu nebo krytu s naložením na dopravní prostředek plochy přes 1 000 do 10 000 m2 s překážkami v trase pruhu šířky přes 1 m do 2 m, tloušťky vrstvy 200 mm</t>
  </si>
  <si>
    <t>304651886</t>
  </si>
  <si>
    <t>https://podminky.urs.cz/item/CS_URS_2022_02/113154365</t>
  </si>
  <si>
    <t>"úsek I - extravilán - ZAS T4, tl. 150 mm" 4400,0</t>
  </si>
  <si>
    <t>5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</si>
  <si>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</si>
  <si>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</si>
  <si>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</si>
  <si>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215416856</t>
  </si>
  <si>
    <t>https://podminky.urs.cz/item/CS_URS_2022_02/113202111</t>
  </si>
  <si>
    <t>"vyrovnání stávajících obrub" 739,0</t>
  </si>
  <si>
    <t>6</t>
  </si>
  <si>
    <t>122252206</t>
  </si>
  <si>
    <t>Odkopávky a prokopávky nezapažené pro silnice a dálnice strojně v hornině třídy těžitelnosti I přes 1 000 do 5 000 m3</t>
  </si>
  <si>
    <t>2027013720</t>
  </si>
  <si>
    <t>https://podminky.urs.cz/item/CS_URS_2022_02/122252206</t>
  </si>
  <si>
    <t>"odměřeno ze situace a řezů - pro příkop a  v místě krajnice:"</t>
  </si>
  <si>
    <t>"úsek I - extravilán (pro krajnici):" 2*733,0*0,345</t>
  </si>
  <si>
    <t>"úsek I - extravilán (pro příkop):" 733,0*0,345</t>
  </si>
  <si>
    <t>"úsek II - extravilán (pro krajnici):" 2*642,0*0,345</t>
  </si>
  <si>
    <t>"úsek II - extravilán (pro sanace pod kraji vozovek):" 2*642,0*2,1*0,4</t>
  </si>
  <si>
    <t>7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</si>
  <si>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</si>
  <si>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</si>
  <si>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609103799</t>
  </si>
  <si>
    <t>https://podminky.urs.cz/item/CS_URS_2022_02/162751117</t>
  </si>
  <si>
    <t>8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</si>
  <si>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</si>
  <si>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</si>
  <si>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-61335835</t>
  </si>
  <si>
    <t>https://podminky.urs.cz/item/CS_URS_2022_02/162751119</t>
  </si>
  <si>
    <t>P</t>
  </si>
  <si>
    <t>Poznámka k položce:
Celkem 25 km.</t>
  </si>
  <si>
    <t>2280,195*15 'Přepočtené koeficientem množství</t>
  </si>
  <si>
    <t>9</t>
  </si>
  <si>
    <t>171201231</t>
  </si>
  <si>
    <t>Poplatek za uložení stavebního odpadu na recyklační skládce (skládkovné) zeminy a kamení zatříděného do Katalogu odpadů pod kódem 17 05 04</t>
  </si>
  <si>
    <t>1348178022</t>
  </si>
  <si>
    <t>https://podminky.urs.cz/item/CS_URS_2022_02/171201231</t>
  </si>
  <si>
    <t>2280,195*1,8 'Přepočtené koeficientem množství</t>
  </si>
  <si>
    <t>10</t>
  </si>
  <si>
    <t>181451121</t>
  </si>
  <si>
    <t>Založení trávníku na půdě předem připravené plochy přes 1000 m2 výsevem včetně utažení lučního v rovině nebo na svahu do 1:5</t>
  </si>
  <si>
    <t>2046160695</t>
  </si>
  <si>
    <t>https://podminky.urs.cz/item/CS_URS_2022_02/181451121</t>
  </si>
  <si>
    <t>"úsek I - extravilán" 2*733,0*1,3</t>
  </si>
  <si>
    <t>"úsek II - extravilán" 2*642,0*1,3</t>
  </si>
  <si>
    <t>11</t>
  </si>
  <si>
    <t>M</t>
  </si>
  <si>
    <t>00572472</t>
  </si>
  <si>
    <t>osivo směs travní krajinná-rovinná</t>
  </si>
  <si>
    <t>kg</t>
  </si>
  <si>
    <t>1380700669</t>
  </si>
  <si>
    <t>3575*0,015 'Přepočtené koeficientem množství</t>
  </si>
  <si>
    <t>12</t>
  </si>
  <si>
    <t>181951111</t>
  </si>
  <si>
    <t>Úprava pláně vyrovnáním výškových rozdílů strojně v hornině třídy těžitelnosti I, skupiny 1 až 3 bez zhutnění</t>
  </si>
  <si>
    <t>606540756</t>
  </si>
  <si>
    <t>https://podminky.urs.cz/item/CS_URS_2022_02/181951111</t>
  </si>
  <si>
    <t>"dle pol. zatravnění" 3575,0</t>
  </si>
  <si>
    <t>13</t>
  </si>
  <si>
    <t>181951112</t>
  </si>
  <si>
    <t>Úprava pláně vyrovnáním výškových rozdílů strojně v hornině třídy těžitelnosti I, skupiny 1 až 3 se zhutněním</t>
  </si>
  <si>
    <t>-1408367335</t>
  </si>
  <si>
    <t>https://podminky.urs.cz/item/CS_URS_2022_02/181951112</t>
  </si>
  <si>
    <t>"úsek I - extravilán (kompletní vozovka):" 733,0*8,7</t>
  </si>
  <si>
    <t>"úsek II - extravilán (plochy sanací):" 2*642,0*2,1</t>
  </si>
  <si>
    <t>14</t>
  </si>
  <si>
    <t>182351133</t>
  </si>
  <si>
    <t>Rozprostření a urovnání ornice ve svahu sklonu přes 1:5 strojně při souvislé ploše přes 500 m2, tl. vrstvy do 200 mm</t>
  </si>
  <si>
    <t>1389202379</t>
  </si>
  <si>
    <t>https://podminky.urs.cz/item/CS_URS_2022_02/182351133</t>
  </si>
  <si>
    <t>10364101</t>
  </si>
  <si>
    <t>zemina pro terénní úpravy - ornice</t>
  </si>
  <si>
    <t>-1003591933</t>
  </si>
  <si>
    <t>3575*0,27 'Přepočtené koeficientem množství</t>
  </si>
  <si>
    <t>16</t>
  </si>
  <si>
    <t>183403161</t>
  </si>
  <si>
    <t>Obdělání půdy válením v rovině nebo na svahu do 1:5</t>
  </si>
  <si>
    <t>1918636765</t>
  </si>
  <si>
    <t>https://podminky.urs.cz/item/CS_URS_2022_02/183403161</t>
  </si>
  <si>
    <t>17</t>
  </si>
  <si>
    <t>184853511</t>
  </si>
  <si>
    <t>Chemické odplevelení půdy před založením kultury, trávníku nebo zpevněných ploch strojně o výměře jednotlivě přes 20 m2 postřikem na široko v rovině nebo na svahu do 1:5</t>
  </si>
  <si>
    <t>-877373516</t>
  </si>
  <si>
    <t>https://podminky.urs.cz/item/CS_URS_2022_02/184853511</t>
  </si>
  <si>
    <t>Komunikace pozemní</t>
  </si>
  <si>
    <t>102</t>
  </si>
  <si>
    <t>564761111</t>
  </si>
  <si>
    <t>Podklad nebo kryt z kameniva hrubého drceného vel. 32-63 mm s rozprostřením a zhutněním plochy přes 100 m2, po zhutnění tl. 200 mm</t>
  </si>
  <si>
    <t>53045228</t>
  </si>
  <si>
    <t>https://podminky.urs.cz/item/CS_URS_2022_02/564761111</t>
  </si>
  <si>
    <t>"úsek II - extravilán (sanace krajů včetně plochy pod krajnicí, tl. 400 mm = 2 vrstvy):" 2*642,0*2,1</t>
  </si>
  <si>
    <t>2696,4*2 'Přepočtené koeficientem množství</t>
  </si>
  <si>
    <t>18</t>
  </si>
  <si>
    <t>564851111</t>
  </si>
  <si>
    <t>Podklad ze štěrkodrti ŠD s rozprostřením a zhutněním plochy přes 100 m2, po zhutnění tl. 150 mm</t>
  </si>
  <si>
    <t>-1395161429</t>
  </si>
  <si>
    <t>https://podminky.urs.cz/item/CS_URS_2022_02/564851111</t>
  </si>
  <si>
    <t>"úsek I - extravilán (na celou šířku včetně plochy pod krajnicí):" 733,0*8,7</t>
  </si>
  <si>
    <t>"úsek II - extravilán (doplnění krajů před recyklací, 2 vrstvy: ke krajnicím + spodní včetně plochy pod krajnicí):" 2*642,0*1,0 + 2*642,0*2,1</t>
  </si>
  <si>
    <t>103</t>
  </si>
  <si>
    <t>564931412</t>
  </si>
  <si>
    <t>Podklad nebo podsyp z asfaltového recyklátu s rozprostřením a zhutněním plochy přes 100 m2, po zhutnění tl. 100 mm</t>
  </si>
  <si>
    <t>206098592</t>
  </si>
  <si>
    <t>https://podminky.urs.cz/item/CS_URS_2022_02/564931412</t>
  </si>
  <si>
    <t>"úsek I - extravilán (doplnění vrstvy tl. 100 mm před provedením recyklace, využití vyfrézovaného materiálu ze stavby):" 4400,0</t>
  </si>
  <si>
    <t>"Poznámka: pro úsek I - extravilán se doplňuje 250 mm (v položkách tl. 100 + 150 mm)."</t>
  </si>
  <si>
    <t>"úsek II - extravilán (doplnění vrstvy tl. 100 mm před provedením recyklace, využití vyfrézovaného materiálu ze stavby):" 4090,0</t>
  </si>
  <si>
    <t>"Poznámka: přesun hmot u této položky se započítává do celkových přesunů hmot z důvodu využití materiálu ze stavby."</t>
  </si>
  <si>
    <t>104</t>
  </si>
  <si>
    <t>564951413</t>
  </si>
  <si>
    <t>Podklad nebo podsyp z asfaltového recyklátu s rozprostřením a zhutněním plochy přes 100 m2, po zhutnění tl. 150 mm</t>
  </si>
  <si>
    <t>1659063737</t>
  </si>
  <si>
    <t>https://podminky.urs.cz/item/CS_URS_2022_02/564951413</t>
  </si>
  <si>
    <t>"úsek I - extravilán (doplnění vrstvy tl. 150 mm před provedením recyklace, využití vyfrézovaného materiálu ze stavby):" 4400,0</t>
  </si>
  <si>
    <t>20</t>
  </si>
  <si>
    <t>567531131</t>
  </si>
  <si>
    <t>Recyklace podkladní vrstvy za studena na místě rozpojení a reprofilace podkladu s hutněním plochy přes 3 000 do 6 000 m2, tloušťky přes 200 do 250 mm</t>
  </si>
  <si>
    <t>-144746845</t>
  </si>
  <si>
    <t>https://podminky.urs.cz/item/CS_URS_2022_02/567531131</t>
  </si>
  <si>
    <t>Poznámka k položce:
Odfrézování asfaltových směsí je řešeno v oddílu 1 - "Zemní práce", přesuny znovuzískaných asfaltových směsí jsou řešeny v oddílu 997 - "Přesun sutě".</t>
  </si>
  <si>
    <t>"úsek I - extravilán:" 4400,0</t>
  </si>
  <si>
    <t>"úsek II - extravilán:" 4090,0</t>
  </si>
  <si>
    <t>105</t>
  </si>
  <si>
    <t>567533131</t>
  </si>
  <si>
    <t>Recyklace podkladní vrstvy za studena na místě promísení rozpojené směsi s cementem a přísadami na bázi zeolitu a minerálů (materiál ve specifikaci) s rozhrnutím, zhutněním a vlhčením plochy přes 3 000 do 6 000 m2, tloušťky po zhutnění do 250 mm</t>
  </si>
  <si>
    <t>-190155985</t>
  </si>
  <si>
    <t>https://podminky.urs.cz/item/CS_URS_2022_02/567533131</t>
  </si>
  <si>
    <t>106</t>
  </si>
  <si>
    <t>58522110.b</t>
  </si>
  <si>
    <t>cement portlandský směsný CEM II 42,5MPa</t>
  </si>
  <si>
    <t>803754526</t>
  </si>
  <si>
    <t>"úsek I - extravilán * tl. vrstvy:" 4400,0*0,250 * 0,05 "(5 % dávkování)"</t>
  </si>
  <si>
    <t>"úsek II - extravilán * tl. vrstvy:" 4090,0*0,250 * 0,05 "(5 % dávkování)"</t>
  </si>
  <si>
    <t>106,125*3 'Přepočtené koeficientem množství</t>
  </si>
  <si>
    <t>107</t>
  </si>
  <si>
    <t>11162540.b</t>
  </si>
  <si>
    <t>emulze asfaltová obalovací pro použití za studena</t>
  </si>
  <si>
    <t>-973853003</t>
  </si>
  <si>
    <t>"úsek I - extravilán * tl. vrstvy:" 4400,0*0,250 * 0,035 "(3,5 % dávkování)"</t>
  </si>
  <si>
    <t>"úsek II - extravilán * tl. vrstvy:" 4090,0*0,250 * 0,035 "(3,5 % dávkování)"</t>
  </si>
  <si>
    <t>74,288*2,3 'Přepočtené koeficientem množství</t>
  </si>
  <si>
    <t>108</t>
  </si>
  <si>
    <t>58341341.b</t>
  </si>
  <si>
    <t>kamenivo drcené drobné frakce 0/4</t>
  </si>
  <si>
    <t>-1484121617</t>
  </si>
  <si>
    <t>"úsek I - extravilán * tl. vrstvy:" 4400,0*0,250 * 0,400 "(400 kg/m3 dávkování pro upravení křivky zrnitosti)"</t>
  </si>
  <si>
    <t>"úsek II - extravilán * tl. vrstvy:" 4090,0*0,250 * 0,400 "(400 kg/m3 dávkování pro upravení křivky zrnitosti)"</t>
  </si>
  <si>
    <t>569841112</t>
  </si>
  <si>
    <t>Zpevnění krajnic nebo komunikací pro pěší s rozprostřením a zhutněním, po zhutnění štěrkodrtí tl. 130 mm</t>
  </si>
  <si>
    <t>1452294172</t>
  </si>
  <si>
    <t>https://podminky.urs.cz/item/CS_URS_2022_02/569841112</t>
  </si>
  <si>
    <t>"spodní vrstva z nenamrzavého materiálu:"</t>
  </si>
  <si>
    <t>"úsek I - extravilán" 2*733,0*0,75</t>
  </si>
  <si>
    <t>"úsek II - extravilán" 2*642,0*0,75</t>
  </si>
  <si>
    <t>22</t>
  </si>
  <si>
    <t>569811112</t>
  </si>
  <si>
    <t>Zpevnění krajnic nebo komunikací pro pěší s rozprostřením a zhutněním, po zhutnění štěrkodrtí tl. 60 mm</t>
  </si>
  <si>
    <t>-1532007559</t>
  </si>
  <si>
    <t>https://podminky.urs.cz/item/CS_URS_2022_02/569811112</t>
  </si>
  <si>
    <t>"délka * šířka:"</t>
  </si>
  <si>
    <t>24</t>
  </si>
  <si>
    <t>573231108</t>
  </si>
  <si>
    <t>Postřik spojovací PS bez posypu kamenivem ze silniční emulze, v množství 0,50 kg/m2</t>
  </si>
  <si>
    <t>-1048776045</t>
  </si>
  <si>
    <t>https://podminky.urs.cz/item/CS_URS_2022_02/573231108</t>
  </si>
  <si>
    <t>"úsek I - extravilán, 2 vrstvy" 2*4400,0</t>
  </si>
  <si>
    <t>"úsek II - extravilán, 2 vrstvy" 2*4090,0</t>
  </si>
  <si>
    <t>"úsek II - intravilán, 2 vrstvy" 2*5156,0</t>
  </si>
  <si>
    <t>25</t>
  </si>
  <si>
    <t>577134121</t>
  </si>
  <si>
    <t>Asfaltový beton vrstva obrusná ACO 11 (ABS) s rozprostřením a se zhutněním z nemodifikovaného asfaltu v pruhu šířky přes 3 m tř. I, po zhutnění tl. 40 mm</t>
  </si>
  <si>
    <t>1272863291</t>
  </si>
  <si>
    <t>https://podminky.urs.cz/item/CS_URS_2022_02/577134121</t>
  </si>
  <si>
    <t>"úsek I - extravilán" 4400,0</t>
  </si>
  <si>
    <t>"úsek II - extravilán" 4090,0</t>
  </si>
  <si>
    <t>"úsek II - intravilán" 5156,0</t>
  </si>
  <si>
    <t>26</t>
  </si>
  <si>
    <t>577155122</t>
  </si>
  <si>
    <t>Asfaltový beton vrstva ložní ACL 16 (ABH) s rozprostřením a zhutněním z nemodifikovaného asfaltu v pruhu šířky přes 3 m, po zhutnění tl. 60 mm</t>
  </si>
  <si>
    <t>338913864</t>
  </si>
  <si>
    <t>https://podminky.urs.cz/item/CS_URS_2022_02/577155122</t>
  </si>
  <si>
    <t>27</t>
  </si>
  <si>
    <t>577165122</t>
  </si>
  <si>
    <t>Asfaltový beton vrstva ložní ACL 16 (ABH) s rozprostřením a zhutněním z nemodifikovaného asfaltu v pruhu šířky přes 3 m, po zhutnění tl. 70 mm</t>
  </si>
  <si>
    <t>1941842212</t>
  </si>
  <si>
    <t>https://podminky.urs.cz/item/CS_URS_2022_02/577165122</t>
  </si>
  <si>
    <t>Trubní vedení</t>
  </si>
  <si>
    <t>28</t>
  </si>
  <si>
    <t>899331111S</t>
  </si>
  <si>
    <t>Výšková úprava uličního vstupu nebo vpusti do 200 mm zvýšením či snížením poklopu, mříže či krycího znaku</t>
  </si>
  <si>
    <t>kus</t>
  </si>
  <si>
    <t>-1788194079</t>
  </si>
  <si>
    <t>"odečteno ze situace (př.č. 003)" 20</t>
  </si>
  <si>
    <t>Ostatní konstrukce a práce, bourání</t>
  </si>
  <si>
    <t>29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</si>
  <si>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</si>
  <si>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</si>
  <si>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1763790821</t>
  </si>
  <si>
    <t>https://podminky.urs.cz/item/CS_URS_2022_02/916131213</t>
  </si>
  <si>
    <t>"vyrovnání stávajících" 739,0</t>
  </si>
  <si>
    <t>"osazení nových" 739,0</t>
  </si>
  <si>
    <t>30</t>
  </si>
  <si>
    <t>59217023</t>
  </si>
  <si>
    <t>obrubník betonový chodníkový 1000x150x250mm</t>
  </si>
  <si>
    <t>665623784</t>
  </si>
  <si>
    <t>1478*0,5 'Přepočtené koeficientem množství</t>
  </si>
  <si>
    <t>31</t>
  </si>
  <si>
    <t>919112233</t>
  </si>
  <si>
    <t>Řezání dilatačních spár v živičném krytu vytvoření komůrky pro těsnící zálivku šířky 20 mm, hloubky 40 mm</t>
  </si>
  <si>
    <t>-1475006536</t>
  </si>
  <si>
    <t>https://podminky.urs.cz/item/CS_URS_2022_02/919112233</t>
  </si>
  <si>
    <t>"odměřeno elektronicky ze situace (př.č. 002+003)"</t>
  </si>
  <si>
    <t>"úsek 1" 6,0+5,7+28,8+5,4+6,0+8,3+9,5+12,8+11,6+8,0+25,2+17,1+22,8+8,1+5,4+27,3+30,2+18,4+15,1+37,1+52,6+12,6+7,2+32,4+14,6+6,7</t>
  </si>
  <si>
    <t>"úsek 2" 7,2+26,9+23,6+6,2</t>
  </si>
  <si>
    <t>32</t>
  </si>
  <si>
    <t>919121132</t>
  </si>
  <si>
    <t>Utěsnění dilatačních spár zálivkou za studena v cementobetonovém nebo živičném krytu včetně adhezního nátěru s těsnicím profilem pod zálivkou, pro komůrky šířky 20 mm, hloubky 40 mm</t>
  </si>
  <si>
    <t>962940957</t>
  </si>
  <si>
    <t>https://podminky.urs.cz/item/CS_URS_2022_02/919121132</t>
  </si>
  <si>
    <t>33</t>
  </si>
  <si>
    <t>919735113</t>
  </si>
  <si>
    <t>Řezání stávajícího živičného krytu nebo podkladu hloubky přes 100 do 150 mm</t>
  </si>
  <si>
    <t>-511642810</t>
  </si>
  <si>
    <t>https://podminky.urs.cz/item/CS_URS_2022_02/919735113</t>
  </si>
  <si>
    <t>34</t>
  </si>
  <si>
    <t>938902113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</si>
  <si>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0,30 do 0,50 m3/m</t>
  </si>
  <si>
    <t>1319079699</t>
  </si>
  <si>
    <t>https://podminky.urs.cz/item/CS_URS_2022_02/938902113</t>
  </si>
  <si>
    <t>2*642,0</t>
  </si>
  <si>
    <t>35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</si>
  <si>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</si>
  <si>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</si>
  <si>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-1760350281</t>
  </si>
  <si>
    <t>https://podminky.urs.cz/item/CS_URS_2022_02/979024443</t>
  </si>
  <si>
    <t>"dle pol. vybourání" 739,0</t>
  </si>
  <si>
    <t>997</t>
  </si>
  <si>
    <t>Přesun sutě</t>
  </si>
  <si>
    <t>36</t>
  </si>
  <si>
    <t>997221551</t>
  </si>
  <si>
    <t>Vodorovná doprava suti bez naložení, ale se složením a s hrubým urovnáním ze sypkých materiálů, na vzdálenost do 1 km</t>
  </si>
  <si>
    <t>-43392988</t>
  </si>
  <si>
    <t>https://podminky.urs.cz/item/CS_URS_2022_02/997221551</t>
  </si>
  <si>
    <t>"podklad:" 458,388+4824,440</t>
  </si>
  <si>
    <t>"přebytečný odfrézovaný materiál (viz bilance v pol. poplatku za skládku):" 1843,456</t>
  </si>
  <si>
    <t>"odpad z vyrovnání obrub:" 151,495</t>
  </si>
  <si>
    <t>"odpad z čištění příkopů:" 416,016</t>
  </si>
  <si>
    <t xml:space="preserve">"přesun vyfrézovaného materiálu mezi úseky a pro recyklaci na místě (viz bilance v pol. poplatku za skládku):" 1509,0*2,56 </t>
  </si>
  <si>
    <t>37</t>
  </si>
  <si>
    <t>997221559</t>
  </si>
  <si>
    <t>Vodorovná doprava suti bez naložení, ale se složením a s hrubým urovnáním Příplatek k ceně za každý další i započatý 1 km přes 1 km</t>
  </si>
  <si>
    <t>-1040324780</t>
  </si>
  <si>
    <t>https://podminky.urs.cz/item/CS_URS_2022_02/997221559</t>
  </si>
  <si>
    <t>"odpad na skládku, 25 km" skládka*24</t>
  </si>
  <si>
    <t>"přesun ZAS mezi úseky, na mezideponii (zpět řešen přesunem hmot položky rozprostření)" přesun_ZAS*(2)</t>
  </si>
  <si>
    <t>38</t>
  </si>
  <si>
    <t>997221611</t>
  </si>
  <si>
    <t>Nakládání na dopravní prostředky pro vodorovnou dopravu suti</t>
  </si>
  <si>
    <t>-1145185561</t>
  </si>
  <si>
    <t>https://podminky.urs.cz/item/CS_URS_2022_02/997221611</t>
  </si>
  <si>
    <t>"naložení ZAS na mezideponii pro recyklaci" přesun_ZAS</t>
  </si>
  <si>
    <t>39</t>
  </si>
  <si>
    <t>997221861</t>
  </si>
  <si>
    <t>Poplatek za uložení stavebního odpadu na recyklační skládce (skládkovné) z prostého betonu zatříděného do Katalogu odpadů pod kódem 17 01 01</t>
  </si>
  <si>
    <t>-1232533264</t>
  </si>
  <si>
    <t>https://podminky.urs.cz/item/CS_URS_2022_02/997221861</t>
  </si>
  <si>
    <t>"z vytrhání obrub" 151,495</t>
  </si>
  <si>
    <t>40</t>
  </si>
  <si>
    <t>997221873</t>
  </si>
  <si>
    <t>366800669</t>
  </si>
  <si>
    <t>https://podminky.urs.cz/item/CS_URS_2022_02/997221873</t>
  </si>
  <si>
    <t>"podkladní vrstvy z kameniva:" 458,388+4824,440</t>
  </si>
  <si>
    <t>"číštění příkopů:" 416,016</t>
  </si>
  <si>
    <t>41</t>
  </si>
  <si>
    <t>997221875</t>
  </si>
  <si>
    <t>Poplatek za uložení stavebního odpadu na recyklační skládce (skládkovné) asfaltového bez obsahu dehtu zatříděného do Katalogu odpadů pod kódem 17 03 02</t>
  </si>
  <si>
    <t>1032383674</t>
  </si>
  <si>
    <t>https://podminky.urs.cz/item/CS_URS_2022_02/997221875</t>
  </si>
  <si>
    <t>"Bilance vyfrézovaných směsí:"</t>
  </si>
  <si>
    <t>"ZAS T1:" 4400,0*0,1</t>
  </si>
  <si>
    <t>"ZAS T2:" 4090,0*0,1</t>
  </si>
  <si>
    <t>"ZAS T3:" 5156,0*0,05 + 4090,0*0,05</t>
  </si>
  <si>
    <t>"ZAS T4:" 4400,0*0,15 + 5156,0*0,05</t>
  </si>
  <si>
    <t>"Použitá vyfrézována směs pro recyklaci na místě:" -(4400,0*0,25 + 4090,0*0,10)</t>
  </si>
  <si>
    <t>"Poznámka: Odvoz materiálu na skládku pro třídy ZAS T1 a ZAS T2. Zbytek využit na stavbě."</t>
  </si>
  <si>
    <t>720,1*2,56 'Přepočtené koeficientem množství</t>
  </si>
  <si>
    <t>998</t>
  </si>
  <si>
    <t>Přesun hmot</t>
  </si>
  <si>
    <t>42</t>
  </si>
  <si>
    <t>998225111</t>
  </si>
  <si>
    <t>Přesun hmot pro komunikace s krytem z kameniva, monolitickým betonovým nebo živičným dopravní vzdálenost do 200 m jakékoliv délky objektu</t>
  </si>
  <si>
    <t>733924463</t>
  </si>
  <si>
    <t>https://podminky.urs.cz/item/CS_URS_2022_02/998225111</t>
  </si>
  <si>
    <t>43</t>
  </si>
  <si>
    <t>998225193</t>
  </si>
  <si>
    <t>Přesun hmot pro komunikace s krytem z kameniva, monolitickým betonovým nebo živičným Příplatek k ceně za zvětšený přesun přes vymezenou největší dopravní vzdálenost do 3000 m</t>
  </si>
  <si>
    <t>-1212952755</t>
  </si>
  <si>
    <t>https://podminky.urs.cz/item/CS_URS_2022_02/998225193</t>
  </si>
  <si>
    <t>přesun ZAS mezi úseky a mezideponií, pro recyklaci za studena</t>
  </si>
  <si>
    <t>565,76</t>
  </si>
  <si>
    <t>přesun odapdu na skládku do vzdálenosti 25 km</t>
  </si>
  <si>
    <t>2273,392</t>
  </si>
  <si>
    <t>SO 101.2 - Komunikace II/116 (úsek 1,375-1,927 km)</t>
  </si>
  <si>
    <t>Soupis:</t>
  </si>
  <si>
    <t>SO 101.2 (101) - Komunikace II/116 (úsek 1,375-1,927 km)</t>
  </si>
  <si>
    <t>1014387907</t>
  </si>
  <si>
    <t>"stávající podkladní vrstva z nestmelených směsí, tl. cca 200 mm"</t>
  </si>
  <si>
    <t>"odměřeno elektronicky ze situace: celá plocha" 3666,0</t>
  </si>
  <si>
    <t>"odměřeno elektronicky ze situace: "</t>
  </si>
  <si>
    <t>"frézování obrusné, tl. 50 mm, v obci - ZAS T3: celá plocha"</t>
  </si>
  <si>
    <t>3666,0</t>
  </si>
  <si>
    <t>"frézování podkladní vrstvym, tl. 50 mm - ZAS T4: v délce 277 m"</t>
  </si>
  <si>
    <t>1835,0</t>
  </si>
  <si>
    <t>113154334</t>
  </si>
  <si>
    <t>Frézování živičného podkladu nebo krytu s naložením na dopravní prostředek plochy přes 1 000 do 10 000 m2 bez překážek v trase pruhu šířky přes 1 m do 2 m, tloušťky vrstvy 100 mm</t>
  </si>
  <si>
    <t>1202397444</t>
  </si>
  <si>
    <t>https://podminky.urs.cz/item/CS_URS_2022_02/113154334</t>
  </si>
  <si>
    <t>"odměřeno elektronicky ze situace:"</t>
  </si>
  <si>
    <t>"frézování ložné a podkladní vrstvy, tl. 100 mm - ZAS T3: v délce 275 m"</t>
  </si>
  <si>
    <t>1831,0</t>
  </si>
  <si>
    <t>122252205</t>
  </si>
  <si>
    <t>Odkopávky a prokopávky nezapažené pro silnice a dálnice strojně v hornině třídy těžitelnosti I přes 500 do 1 000 m3</t>
  </si>
  <si>
    <t>-1077203214</t>
  </si>
  <si>
    <t>https://podminky.urs.cz/item/CS_URS_2022_02/122252205</t>
  </si>
  <si>
    <t>"odměřeno ze situace a řezů:"</t>
  </si>
  <si>
    <t>"v místě krajnice" 2*552,0*0,345</t>
  </si>
  <si>
    <t>-1624684056</t>
  </si>
  <si>
    <t>"dle položky odkopávek" 380,880</t>
  </si>
  <si>
    <t>970852162</t>
  </si>
  <si>
    <t>380,88*15 'Přepočtené koeficientem množství</t>
  </si>
  <si>
    <t>2047717272</t>
  </si>
  <si>
    <t>"dle pol. 162751117" 380,880</t>
  </si>
  <si>
    <t>380,88*1,8 'Přepočtené koeficientem množství</t>
  </si>
  <si>
    <t>"odměřeno elektronicky ze situace" 1436,0</t>
  </si>
  <si>
    <t>1436*0,015 'Přepočtené koeficientem množství</t>
  </si>
  <si>
    <t>"dle plochy zatravnění" 1436,0</t>
  </si>
  <si>
    <t>"dle plochy vozovky" 3666,0</t>
  </si>
  <si>
    <t>"dle plochy krajnice" 828,0</t>
  </si>
  <si>
    <t>1436*0,27 'Přepočtené koeficientem množství</t>
  </si>
  <si>
    <t>"obnova komunikace: celá plocha" 3666,0</t>
  </si>
  <si>
    <t>782501990</t>
  </si>
  <si>
    <t>"obnova komunikace (doplnění vrstvy tl. 100 mm před provedením recyklace, využití vyfrézovaného materiálu ze stavby):" 3666,0*2</t>
  </si>
  <si>
    <t>"Poznámka: doplňuje se 200 mm (v položkách tl. 100 + 100 mm)."</t>
  </si>
  <si>
    <t>565135121</t>
  </si>
  <si>
    <t>Asfaltový beton vrstva podkladní ACP 16 (obalované kamenivo střednězrnné - OKS) s rozprostřením a zhutněním v pruhu šířky přes 3 m, po zhutnění tl. 50 mm</t>
  </si>
  <si>
    <t>-275616902</t>
  </si>
  <si>
    <t>https://podminky.urs.cz/item/CS_URS_2022_02/565135121</t>
  </si>
  <si>
    <t>567521131</t>
  </si>
  <si>
    <t>Recyklace podkladní vrstvy za studena na místě rozpojení a reprofilace podkladu s hutněním plochy přes 3 000 do 6 000 m2, tloušťky přes 150 do 200 mm</t>
  </si>
  <si>
    <t>-679521802</t>
  </si>
  <si>
    <t>https://podminky.urs.cz/item/CS_URS_2022_02/567521131</t>
  </si>
  <si>
    <t>567522134</t>
  </si>
  <si>
    <t>Recyklace podkladní vrstvy za studena na místě promísení rozpojené směsi s kamenivem a pojivem (materiál ve specifikaci) s rozhrnutím, zhutněním a vlhčením plochy přes 3 000 do 6 000 m2, tloušťky po zhutnění přes 180 do 200 mm</t>
  </si>
  <si>
    <t>-2112465590</t>
  </si>
  <si>
    <t>https://podminky.urs.cz/item/CS_URS_2022_02/567522134</t>
  </si>
  <si>
    <t>58522110</t>
  </si>
  <si>
    <t>1533593544</t>
  </si>
  <si>
    <t>"obnova komunikace: celá plocha * tl. vrstvy:" 3666,0*0,200 * 0,05 "(5 % dávkování)"</t>
  </si>
  <si>
    <t>36,66*3 'Přepočtené koeficientem množství</t>
  </si>
  <si>
    <t>11162540</t>
  </si>
  <si>
    <t>-1848310059</t>
  </si>
  <si>
    <t>"obnova komunikace: celá plocha * tl. vrstvy:" 3666,0*0,200 * 0,035 "(3,5 % dávkování)"</t>
  </si>
  <si>
    <t>25,662*2,3 'Přepočtené koeficientem množství</t>
  </si>
  <si>
    <t>58341341</t>
  </si>
  <si>
    <t>1810435200</t>
  </si>
  <si>
    <t>"obnova komunikace: celá plocha * tl. vrstvy:" 3666,0*0,200 * 0,400 "(400 kg/m3 dávkování pro upravení křivky zrnitosti)"</t>
  </si>
  <si>
    <t>19</t>
  </si>
  <si>
    <t>569241112</t>
  </si>
  <si>
    <t>Zpevnění krajnic nebo komunikací pro pěší s rozprostřením a zhutněním, po zhutnění štěrkopískem nebo kamenivem těženým tl. 130 mm</t>
  </si>
  <si>
    <t>https://podminky.urs.cz/item/CS_URS_2022_02/569241112</t>
  </si>
  <si>
    <t>"spodní vrstva z nenamrzavého materiálu" 2*552,0*0,75</t>
  </si>
  <si>
    <t>"délka * šířka" 2*552,0*0,75</t>
  </si>
  <si>
    <t>"obnova komunikace: celá plocha, 2 vrstvy" 2*3666,0</t>
  </si>
  <si>
    <t>23</t>
  </si>
  <si>
    <t>911331123</t>
  </si>
  <si>
    <t>Silniční svodidlo s osazením sloupků zaberaněním ocelové úroveň zádržnosti N2 vzdálenosti sloupků přes 2 do 4 m jednostranné</t>
  </si>
  <si>
    <t>-33735817</t>
  </si>
  <si>
    <t>https://podminky.urs.cz/item/CS_URS_2022_02/911331123</t>
  </si>
  <si>
    <t>"odměřeno elektronicky ze situace - nové:" 357,0</t>
  </si>
  <si>
    <t>911334121</t>
  </si>
  <si>
    <t>Zábradelní svodidla ocelová s osazením sloupků kotvením do římsy, se svodnicí úrovně zádržnosti H2 s výplní z vodorovných tyčí</t>
  </si>
  <si>
    <t>1463999634</t>
  </si>
  <si>
    <t>https://podminky.urs.cz/item/CS_URS_2022_02/911334121</t>
  </si>
  <si>
    <t>"odměřeno elektronicky ze situace - nad propustkem (př.č. 011):" 13,0</t>
  </si>
  <si>
    <t>"úsek 1" 12,8+30,2+2*9,0</t>
  </si>
  <si>
    <t>2*522,0</t>
  </si>
  <si>
    <t>966005311</t>
  </si>
  <si>
    <t>Rozebrání a odstranění silničního zábradlí a ocelových svodidel s přemístěním hmot na skládku na vzdálenost do 10 m nebo s naložením na dopravní prostředek, se zásypem jam po odstraněných sloupcích a s jeho zhutněním svodidla včetně sloupků, s jednou pásnicí silničního</t>
  </si>
  <si>
    <t>-428452912</t>
  </si>
  <si>
    <t>https://podminky.urs.cz/item/CS_URS_2022_02/966005311</t>
  </si>
  <si>
    <t>"odměřeno elektronicky ze situace" 357,0</t>
  </si>
  <si>
    <t>"podkladní vrstvy z kameniva" 1466,400</t>
  </si>
  <si>
    <t>"frézování asfaltu - přebytečná ZAS 2" 183,1*2,56</t>
  </si>
  <si>
    <t>"číštění příkopů" 338,256</t>
  </si>
  <si>
    <t xml:space="preserve">"přesun vyfrézovaného materiálu mezi úseky a pro recyklaci na místě" 221,0*2,56 </t>
  </si>
  <si>
    <t>"odpad na ksládku 25 km" skládka*24</t>
  </si>
  <si>
    <t>"ZAS pro recyklaci na mezideponii a zpět" přesun_ZAS*(1+2)</t>
  </si>
  <si>
    <t>997221561</t>
  </si>
  <si>
    <t>Vodorovná doprava suti bez naložení, ale se složením a s hrubým urovnáním z kusových materiálů, na vzdálenost do 1 km</t>
  </si>
  <si>
    <t>1171567819</t>
  </si>
  <si>
    <t>https://podminky.urs.cz/item/CS_URS_2022_02/997221561</t>
  </si>
  <si>
    <t>"ocelová svodidla" 14,994</t>
  </si>
  <si>
    <t>997221569</t>
  </si>
  <si>
    <t>297376981</t>
  </si>
  <si>
    <t>https://podminky.urs.cz/item/CS_URS_2022_02/997221569</t>
  </si>
  <si>
    <t>14,994*24 'Přepočtené koeficientem množství</t>
  </si>
  <si>
    <t>-247187199</t>
  </si>
  <si>
    <t>"naložení ZAS na mezideponii pro recyklaci: ZAS T3 + ZAS T2" (183,3+183,1)*2,56</t>
  </si>
  <si>
    <t>"frézování asfaltu - přebytečná ZAS 2" 183,3*2,56</t>
  </si>
  <si>
    <t>"Poznámka: přebytek ZAS T3 je přesunut do objektu SO 101"</t>
  </si>
  <si>
    <t>SO 101.2 (103) - Propustky na II/116 (úsek 1,375-1,927 km)</t>
  </si>
  <si>
    <t xml:space="preserve">    2 - Zakládání</t>
  </si>
  <si>
    <t xml:space="preserve">    3 - Svislé a kompletní konstrukce</t>
  </si>
  <si>
    <t xml:space="preserve">    4 - Vodorovné konstrukce</t>
  </si>
  <si>
    <t>PSV - Práce a dodávky PSV</t>
  </si>
  <si>
    <t xml:space="preserve">    711 - Izolace proti vodě, vlhkosti a plynům</t>
  </si>
  <si>
    <t>129253101</t>
  </si>
  <si>
    <t>Čištění otevřených koryt vodotečí strojně s přehozením rozpojeného nánosu do 3 m nebo s naložením na dopravní prostředek při šířce původního dna do 5 m a hloubce koryta do 2,5 m v hornině třídy těžitelnosti I skupiny 3</t>
  </si>
  <si>
    <t>-1622244458</t>
  </si>
  <si>
    <t>https://podminky.urs.cz/item/CS_URS_2022_02/129253101</t>
  </si>
  <si>
    <t>46*0,5</t>
  </si>
  <si>
    <t>131213711</t>
  </si>
  <si>
    <t>Hloubení zapažených jam ručně s urovnáním dna do předepsaného profilu a spádu v hornině třídy těžitelnosti I skupiny 3 soudržných</t>
  </si>
  <si>
    <t>129249537</t>
  </si>
  <si>
    <t>https://podminky.urs.cz/item/CS_URS_2022_02/131213711</t>
  </si>
  <si>
    <t>162251122</t>
  </si>
  <si>
    <t>Vodorovné přemístění výkopku nebo sypaniny po suchu na obvyklém dopravním prostředku, bez naložení výkopku, avšak se složením bez rozhrnutí z horniny třídy těžitelnosti II skupiny 4 a 5 na vzdálenost přes 20 do 50 m</t>
  </si>
  <si>
    <t>1876520432</t>
  </si>
  <si>
    <t>https://podminky.urs.cz/item/CS_URS_2022_02/162251122</t>
  </si>
  <si>
    <t>68,6*2</t>
  </si>
  <si>
    <t>-1090217320</t>
  </si>
  <si>
    <t>23+137,2-68,6</t>
  </si>
  <si>
    <t>-1533982953</t>
  </si>
  <si>
    <t>91,6*15 'Přepočtené koeficientem množství</t>
  </si>
  <si>
    <t>167151101</t>
  </si>
  <si>
    <t>Nakládání, skládání a překládání neulehlého výkopku nebo sypaniny strojně nakládání, množství do 100 m3, z horniny třídy těžitelnosti I, skupiny 1 až 3</t>
  </si>
  <si>
    <t>978637993</t>
  </si>
  <si>
    <t>https://podminky.urs.cz/item/CS_URS_2022_02/167151101</t>
  </si>
  <si>
    <t>160145284</t>
  </si>
  <si>
    <t>91,6*1,8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</si>
  <si>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</si>
  <si>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</si>
  <si>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-1332710404</t>
  </si>
  <si>
    <t>https://podminky.urs.cz/item/CS_URS_2022_02/175111101</t>
  </si>
  <si>
    <t>58337344</t>
  </si>
  <si>
    <t>štěrkopísek frakce 0/32</t>
  </si>
  <si>
    <t>196582219</t>
  </si>
  <si>
    <t>60*1,8</t>
  </si>
  <si>
    <t>Zakládání</t>
  </si>
  <si>
    <t>213311131</t>
  </si>
  <si>
    <t>Polštáře zhutněné pod základy z kameniva drobného drceného, frakce 0 - 4 mm</t>
  </si>
  <si>
    <t>228481753</t>
  </si>
  <si>
    <t>https://podminky.urs.cz/item/CS_URS_2022_02/213311131</t>
  </si>
  <si>
    <t>274311126</t>
  </si>
  <si>
    <t>Základové konstrukce z betonu prostého pasy, prahy, věnce a ostruhy ve výkopu nebo na hlavách pilot C 20/25</t>
  </si>
  <si>
    <t>151625386</t>
  </si>
  <si>
    <t>https://podminky.urs.cz/item/CS_URS_2022_02/274311126</t>
  </si>
  <si>
    <t>Svislé a kompletní konstrukce</t>
  </si>
  <si>
    <t>317321118</t>
  </si>
  <si>
    <t>Římsy ze železového betonu C 30/37</t>
  </si>
  <si>
    <t>2084106176</t>
  </si>
  <si>
    <t>https://podminky.urs.cz/item/CS_URS_2022_02/317321118</t>
  </si>
  <si>
    <t>317353121</t>
  </si>
  <si>
    <t>Bednění mostní římsy zřízení všech tvarů</t>
  </si>
  <si>
    <t>-1979569037</t>
  </si>
  <si>
    <t>https://podminky.urs.cz/item/CS_URS_2022_02/317353121</t>
  </si>
  <si>
    <t>"bednění:" 10,0</t>
  </si>
  <si>
    <t>317353221</t>
  </si>
  <si>
    <t>Bednění mostní římsy odstranění všech tvarů</t>
  </si>
  <si>
    <t>1688566739</t>
  </si>
  <si>
    <t>https://podminky.urs.cz/item/CS_URS_2022_02/317353221</t>
  </si>
  <si>
    <t>317361116</t>
  </si>
  <si>
    <t>Výztuž mostních železobetonových říms z betonářské oceli 10 505 (R) nebo BSt 500</t>
  </si>
  <si>
    <t>-325052257</t>
  </si>
  <si>
    <t>https://podminky.urs.cz/item/CS_URS_2022_02/317361116</t>
  </si>
  <si>
    <t>334323118</t>
  </si>
  <si>
    <t>Mostní opěry a úložné prahy z betonu železového C 30/37</t>
  </si>
  <si>
    <t>1053100996</t>
  </si>
  <si>
    <t>https://podminky.urs.cz/item/CS_URS_2022_02/334323118</t>
  </si>
  <si>
    <t>334351115</t>
  </si>
  <si>
    <t>Bednění mostních opěr a úložných prahů ze systémového bednění zřízení z palubek, pro železobeton</t>
  </si>
  <si>
    <t>-36586446</t>
  </si>
  <si>
    <t>https://podminky.urs.cz/item/CS_URS_2022_02/334351115</t>
  </si>
  <si>
    <t>334351214</t>
  </si>
  <si>
    <t>Bednění mostních opěr a úložných prahů ze systémového bednění odstranění z palubek</t>
  </si>
  <si>
    <t>-625603604</t>
  </si>
  <si>
    <t>https://podminky.urs.cz/item/CS_URS_2022_02/334351214</t>
  </si>
  <si>
    <t>334361216</t>
  </si>
  <si>
    <t>Výztuž betonářská mostních konstrukcí opěr, úložných prahů, křídel, závěrných zídek, bloků ložisek, pilířů a sloupů z oceli 10 505 (R) nebo BSt 500 dříků opěr</t>
  </si>
  <si>
    <t>1772599020</t>
  </si>
  <si>
    <t>https://podminky.urs.cz/item/CS_URS_2022_02/334361216</t>
  </si>
  <si>
    <t>Vodorovné konstrukce</t>
  </si>
  <si>
    <t>465513157</t>
  </si>
  <si>
    <t>Dlažba svahu u mostních opěr z upraveného lomového žulového kamene s vyspárováním maltou MC 25, šíře spáry 15 mm do betonového lože C 25/30 tloušťky 200 mm, plochy přes 10 m2</t>
  </si>
  <si>
    <t>-474751218</t>
  </si>
  <si>
    <t>https://podminky.urs.cz/item/CS_URS_2022_02/465513157</t>
  </si>
  <si>
    <t>868208899</t>
  </si>
  <si>
    <t>919413211</t>
  </si>
  <si>
    <t>Vtoková jímka propustku z betonu prostého tř. C 12/15, propustku z trub DN 900 až 1500 mm</t>
  </si>
  <si>
    <t>1651729773</t>
  </si>
  <si>
    <t>https://podminky.urs.cz/item/CS_URS_2022_02/919413211</t>
  </si>
  <si>
    <t>919542122</t>
  </si>
  <si>
    <t>Zřízení propustku, podchodu, mostku nebo kanálu z trub ocelových rýhovaných včetně montáže spojovacích prstenců, profilu tlamového DN přes 800 do 1 200 mm</t>
  </si>
  <si>
    <t>-1542742940</t>
  </si>
  <si>
    <t>https://podminky.urs.cz/item/CS_URS_2022_02/919542122</t>
  </si>
  <si>
    <t>55314500R</t>
  </si>
  <si>
    <t>trouba ocelová flexibilní Pz s polymerovanou fólií z vlnitého plechu tlamový průřez 910x660, vč. úpravy konců propustku</t>
  </si>
  <si>
    <t>-2080664877</t>
  </si>
  <si>
    <t>10*1,015 'Přepočtené koeficientem množství</t>
  </si>
  <si>
    <t>55314591R</t>
  </si>
  <si>
    <t>spojovací prstenec Pz s polymerovanou fólií flexibilní z vlnitého plechu tlamový průřez  910x660</t>
  </si>
  <si>
    <t>-1806498387</t>
  </si>
  <si>
    <t>966008112</t>
  </si>
  <si>
    <t>Bourání trubního propustku s odklizením a uložením vybouraného materiálu na skládku na vzdálenost do 3 m nebo s naložením na dopravní prostředek z trub DN přes 300 do 500 mm</t>
  </si>
  <si>
    <t>267404788</t>
  </si>
  <si>
    <t>https://podminky.urs.cz/item/CS_URS_2022_02/966008112</t>
  </si>
  <si>
    <t>-1137696749</t>
  </si>
  <si>
    <t>1842341708</t>
  </si>
  <si>
    <t>15,778*24 'Přepočtené koeficientem množství</t>
  </si>
  <si>
    <t>855015390</t>
  </si>
  <si>
    <t>998212111</t>
  </si>
  <si>
    <t>Přesun hmot pro mosty zděné, betonové monolitické, spřažené ocelobetonové nebo kovové vodorovná dopravní vzdálenost do 100 m výška mostu do 20 m</t>
  </si>
  <si>
    <t>1748781388</t>
  </si>
  <si>
    <t>https://podminky.urs.cz/item/CS_URS_2022_02/998212111</t>
  </si>
  <si>
    <t>PSV</t>
  </si>
  <si>
    <t>Práce a dodávky PSV</t>
  </si>
  <si>
    <t>711</t>
  </si>
  <si>
    <t>Izolace proti vodě, vlhkosti a plynům</t>
  </si>
  <si>
    <t>711112001</t>
  </si>
  <si>
    <t>Provedení izolace proti zemní vlhkosti natěradly a tmely za studena na ploše svislé S nátěrem penetračním</t>
  </si>
  <si>
    <t>861782402</t>
  </si>
  <si>
    <t>https://podminky.urs.cz/item/CS_URS_2022_02/711112001</t>
  </si>
  <si>
    <t>(3,2*2+0,2+0,8)*9+2,7*0,5*2+1,5*0,5*2-1,5*9</t>
  </si>
  <si>
    <t>11163150</t>
  </si>
  <si>
    <t>lak penetrační asfaltový</t>
  </si>
  <si>
    <t>-561037721</t>
  </si>
  <si>
    <t>57,3*0,00035 'Přepočtené koeficientem množství</t>
  </si>
  <si>
    <t>711112002</t>
  </si>
  <si>
    <t>Provedení izolace proti zemní vlhkosti natěradly a tmely za studena na ploše svislé S nátěrem lakem asfaltovým</t>
  </si>
  <si>
    <t>1894823086</t>
  </si>
  <si>
    <t>https://podminky.urs.cz/item/CS_URS_2022_02/711112002</t>
  </si>
  <si>
    <t>57,3*2</t>
  </si>
  <si>
    <t>11163152</t>
  </si>
  <si>
    <t>lak hydroizolační asfaltový</t>
  </si>
  <si>
    <t>721465638</t>
  </si>
  <si>
    <t>114,6*0,00045 'Přepočtené koeficientem množství</t>
  </si>
  <si>
    <t>711691172</t>
  </si>
  <si>
    <t>Provedení izolace podchodů a objektů v podzemí, tunelů a štol ostatní opěr nebo kleneb rubové z textilií vrstvy ochranné</t>
  </si>
  <si>
    <t>931303332</t>
  </si>
  <si>
    <t>https://podminky.urs.cz/item/CS_URS_2022_02/711691172</t>
  </si>
  <si>
    <t>69311033</t>
  </si>
  <si>
    <t>geotextilie tkaná separační, filtrační, výztužná PP pevnost v tahu 20kN/m</t>
  </si>
  <si>
    <t>1665952782</t>
  </si>
  <si>
    <t>57,3*1,05 'Přepočtené koeficientem množství</t>
  </si>
  <si>
    <t>998711101</t>
  </si>
  <si>
    <t>Přesun hmot pro izolace proti vodě, vlhkosti a plynům stanovený z hmotnosti přesunovaného materiálu vodorovná dopravní vzdálenost do 50 m v objektech výšky do 6 m</t>
  </si>
  <si>
    <t>1644131381</t>
  </si>
  <si>
    <t>https://podminky.urs.cz/item/CS_URS_2022_02/998711101</t>
  </si>
  <si>
    <t>v_125_p</t>
  </si>
  <si>
    <t>vodorovné značení š. 125 mm přerušované</t>
  </si>
  <si>
    <t>v_125_s</t>
  </si>
  <si>
    <t>vodorovné značení š. 125 mm souvislé</t>
  </si>
  <si>
    <t>1064</t>
  </si>
  <si>
    <t>SO 101.2 (105) - Dopravní značení na II/116 (úsek 1,375-1,927 km)</t>
  </si>
  <si>
    <t>912211111</t>
  </si>
  <si>
    <t>Montáž směrového sloupku plastového s odrazkou prostým uložením bez betonového základu silničního</t>
  </si>
  <si>
    <t>-614664564</t>
  </si>
  <si>
    <t>https://podminky.urs.cz/item/CS_URS_2022_02/912211111</t>
  </si>
  <si>
    <t>40445158</t>
  </si>
  <si>
    <t>sloupek směrový silniční plastový 1,2m</t>
  </si>
  <si>
    <t>-323727614</t>
  </si>
  <si>
    <t>"odečteno ze situací DZ (př.č. 016-027)"</t>
  </si>
  <si>
    <t>"Z11b - sloupek bílý velký" 48</t>
  </si>
  <si>
    <t>915111112</t>
  </si>
  <si>
    <t>Vodorovné dopravní značení stříkané barvou dělící čára šířky 125 mm souvislá bílá retroreflexní</t>
  </si>
  <si>
    <t>-636322453</t>
  </si>
  <si>
    <t>https://podminky.urs.cz/item/CS_URS_2022_02/915111112</t>
  </si>
  <si>
    <t>"V4" 2*552,0-40,0</t>
  </si>
  <si>
    <t>915111122</t>
  </si>
  <si>
    <t>Vodorovné dopravní značení stříkané barvou dělící čára šířky 125 mm přerušovaná bílá retroreflexní</t>
  </si>
  <si>
    <t>-1020199774</t>
  </si>
  <si>
    <t>https://podminky.urs.cz/item/CS_URS_2022_02/915111122</t>
  </si>
  <si>
    <t>"V2b (1,5/1,5)" 7,5+6,0+26,5</t>
  </si>
  <si>
    <t>915211112</t>
  </si>
  <si>
    <t>Vodorovné dopravní značení stříkaným plastem dělící čára šířky 125 mm souvislá bílá retroreflexní</t>
  </si>
  <si>
    <t>-1943274462</t>
  </si>
  <si>
    <t>https://podminky.urs.cz/item/CS_URS_2022_02/915211112</t>
  </si>
  <si>
    <t>915211122</t>
  </si>
  <si>
    <t>Vodorovné dopravní značení stříkaným plastem dělící čára šířky 125 mm přerušovaná bílá retroreflexní</t>
  </si>
  <si>
    <t>1166307710</t>
  </si>
  <si>
    <t>https://podminky.urs.cz/item/CS_URS_2022_02/915211122</t>
  </si>
  <si>
    <t>915611111</t>
  </si>
  <si>
    <t>Předznačení pro vodorovné značení stříkané barvou nebo prováděné z nátěrových hmot liniové dělicí čáry, vodicí proužky</t>
  </si>
  <si>
    <t>73662079</t>
  </si>
  <si>
    <t>https://podminky.urs.cz/item/CS_URS_2022_02/915611111</t>
  </si>
  <si>
    <t>-1060649896</t>
  </si>
  <si>
    <t>vodorovná přerušovaná bílá čára šířky 125 mm</t>
  </si>
  <si>
    <t>407</t>
  </si>
  <si>
    <t>vodorovná bílá čára souvislá šířky 125 mm</t>
  </si>
  <si>
    <t>3888</t>
  </si>
  <si>
    <t>SO 105 - Dopravní značení na II/116</t>
  </si>
  <si>
    <t>"Z11b - sloupek bílý velký" 107</t>
  </si>
  <si>
    <t>"Z11d - sloupek červený" 8</t>
  </si>
  <si>
    <t>"odečet úseku 1,375-1,927 km" -48</t>
  </si>
  <si>
    <t>40445162</t>
  </si>
  <si>
    <t>sloupek směrový silniční plastový 1,0m</t>
  </si>
  <si>
    <t>1433596046</t>
  </si>
  <si>
    <t>"Z11b - sloupek bílý malý" 7</t>
  </si>
  <si>
    <t>914111111</t>
  </si>
  <si>
    <t>Montáž svislé dopravní značky základní velikosti do 1 m2 objímkami na sloupky nebo konzoly</t>
  </si>
  <si>
    <t>-1236944325</t>
  </si>
  <si>
    <t>https://podminky.urs.cz/item/CS_URS_2022_02/914111111</t>
  </si>
  <si>
    <t>40445609</t>
  </si>
  <si>
    <t>značky upravující přednost P1, P4 900mm</t>
  </si>
  <si>
    <t>320740033</t>
  </si>
  <si>
    <t>"odečteno ze situací DZ (př.č. 005-009)"</t>
  </si>
  <si>
    <t>"P1" 2</t>
  </si>
  <si>
    <t>"P4" 1</t>
  </si>
  <si>
    <t>40445647</t>
  </si>
  <si>
    <t>dodatkové tabulky E1, E2a,b , E6, E9, E10 E12c, E17 500x500mm</t>
  </si>
  <si>
    <t>-651206407</t>
  </si>
  <si>
    <t>"E2b" 2</t>
  </si>
  <si>
    <t>914511111</t>
  </si>
  <si>
    <t>Montáž sloupku dopravních značek délky do 3,5 m do betonového základu</t>
  </si>
  <si>
    <t>1236828042</t>
  </si>
  <si>
    <t>https://podminky.urs.cz/item/CS_URS_2022_02/914511111</t>
  </si>
  <si>
    <t>"odečteno ze situací DZ (př.č. 005-009)" 3</t>
  </si>
  <si>
    <t>40445230</t>
  </si>
  <si>
    <t>sloupek pro dopravní značku Zn D 70mm v 3,5m</t>
  </si>
  <si>
    <t>1164075259</t>
  </si>
  <si>
    <t>"V4" 4952</t>
  </si>
  <si>
    <t>"odečet úseku 1,375-1,927 km" -1064,0</t>
  </si>
  <si>
    <t>"V2b (1,5/1,5)" 447</t>
  </si>
  <si>
    <t>"odečet úseku 1,375-1,927 km" -40,0</t>
  </si>
  <si>
    <t>SO 201 - Most na II/116 v km 2,011</t>
  </si>
  <si>
    <t>-1694792427</t>
  </si>
  <si>
    <t>80*0,5</t>
  </si>
  <si>
    <t>-1542202482</t>
  </si>
  <si>
    <t>141720017</t>
  </si>
  <si>
    <t>Neřízený zemní protlak v hornině třídy těžitelnosti I a II, skupiny 3 a 4 průměru protlaku přes 125 do 160 mm</t>
  </si>
  <si>
    <t>989828594</t>
  </si>
  <si>
    <t>https://podminky.urs.cz/item/CS_URS_2022_02/141720017</t>
  </si>
  <si>
    <t>"rubová drenáž; odměřeno z půdorysu (př.č. 002)" 16,6+17,1</t>
  </si>
  <si>
    <t>28613419</t>
  </si>
  <si>
    <t>potrubí kanalizační tlakové PE100 SDR17 návin se signalizační vrstvou 160x9,5mm</t>
  </si>
  <si>
    <t>1802001111</t>
  </si>
  <si>
    <t>33,7*1,03 'Přepočtené koeficientem množství</t>
  </si>
  <si>
    <t>1040558703</t>
  </si>
  <si>
    <t>30*2</t>
  </si>
  <si>
    <t>1038361622</t>
  </si>
  <si>
    <t>973005672</t>
  </si>
  <si>
    <t>40*15 'Přepočtené koeficientem množství</t>
  </si>
  <si>
    <t>1500994612</t>
  </si>
  <si>
    <t>-1544994655</t>
  </si>
  <si>
    <t>40*1,8</t>
  </si>
  <si>
    <t>174151101</t>
  </si>
  <si>
    <t>Zásyp sypaninou z jakékoliv horniny strojně s uložením výkopku ve vrstvách se zhutněním jam, šachet, rýh nebo kolem objektů v těchto vykopávkách</t>
  </si>
  <si>
    <t>522082136</t>
  </si>
  <si>
    <t>https://podminky.urs.cz/item/CS_URS_2022_02/174151101</t>
  </si>
  <si>
    <t>334213221</t>
  </si>
  <si>
    <t>Zdivo pilířů, opěr a křídel mostů z lomového kamene štípaného nebo ručně vybíraného na maltu z pravidelných kamenů (na vazbu) objemu 1 kusu kamene přes 0,02 m3</t>
  </si>
  <si>
    <t>-1428559761</t>
  </si>
  <si>
    <t>https://podminky.urs.cz/item/CS_URS_2022_02/334213221</t>
  </si>
  <si>
    <t>Poznámka k položce:
Doplňující popis: Žulový pravoúhlý lomový kámen, lícové plochy hrubě opracované. Tloušťka kamene 150 mm. Kámen použitý pro obložení musí být trvanlivý, odolný proti obrusu a mrazu. Bude použit kámen o pevnost v tlaku min 50 MPa, maximální nasákavosti 1,5% objemové hmotnosti a součinitelem odolnosti proti mrazu 0,75 (při 25-ti zmrazovacích cyklech).</t>
  </si>
  <si>
    <t>20*0,15 'Přepočtené koeficientem množství</t>
  </si>
  <si>
    <t>334214111</t>
  </si>
  <si>
    <t>Kotvení kamenného obkladového zdiva mostů tloušťky do 150 mm betonářskou výztuží</t>
  </si>
  <si>
    <t>-1668635387</t>
  </si>
  <si>
    <t>https://podminky.urs.cz/item/CS_URS_2022_02/334214111</t>
  </si>
  <si>
    <t>Poznámka k položce:
Doplňující popis: Počet kotev obkladu lomovým kamenem na m2 je požadován 20 ks. Předpokládá se, že bude celkem použito 400 ks kotev. Vlepené kotvy z betonářské výztuže r10 délky 300 mm do vývrtu 150 mm do betonu + 150 mm do kamene.</t>
  </si>
  <si>
    <t>"odměřeno z půdorysu a řezů (př.č. 002)" 20,0</t>
  </si>
  <si>
    <t>334214121u</t>
  </si>
  <si>
    <t>Kotvení nových ŽB křídel do opěry vlepenou betonářskou výztuží do vývrtu</t>
  </si>
  <si>
    <t>149435108</t>
  </si>
  <si>
    <t>Poznámka k položce:
Doplňující popis: Počet kotev nových ŽB křídel je předpokládán v počtu 15 ks na m2. Vlepené kotvy z betonářské výztuže r10 délky 400 mm do vývrtu 200 mm.</t>
  </si>
  <si>
    <t>(3,5+1,4+1,4)*0,4</t>
  </si>
  <si>
    <t>334323218</t>
  </si>
  <si>
    <t>Mostní křídla a závěrné zídky z betonu železového C 30/37</t>
  </si>
  <si>
    <t>-363121075</t>
  </si>
  <si>
    <t>https://podminky.urs.cz/item/CS_URS_2022_02/334323218</t>
  </si>
  <si>
    <t>334352112</t>
  </si>
  <si>
    <t>Bednění mostních křídel a závěrných zídek ze systémového bednění zřízení z palubek</t>
  </si>
  <si>
    <t>-1770574978</t>
  </si>
  <si>
    <t>https://podminky.urs.cz/item/CS_URS_2022_02/334352112</t>
  </si>
  <si>
    <t>334352212</t>
  </si>
  <si>
    <t>Bednění mostních křídel a závěrných zídek ze systémového bednění odstranění z palubek</t>
  </si>
  <si>
    <t>1227210847</t>
  </si>
  <si>
    <t>https://podminky.urs.cz/item/CS_URS_2022_02/334352212</t>
  </si>
  <si>
    <t>334361226</t>
  </si>
  <si>
    <t>Výztuž betonářská mostních konstrukcí opěr, úložných prahů, křídel, závěrných zídek, bloků ložisek, pilířů a sloupů z oceli 10 505 (R) nebo BSt 500 křídel, závěrných zdí</t>
  </si>
  <si>
    <t>-1388341222</t>
  </si>
  <si>
    <t>https://podminky.urs.cz/item/CS_URS_2022_02/334361226</t>
  </si>
  <si>
    <t>430362021</t>
  </si>
  <si>
    <t>Výztuž schodišťových konstrukcí a ramp stupňů, schodnic, ramen, podest s nosníky ze svařovaných sítí z drátů typu KARI</t>
  </si>
  <si>
    <t>-1065714148</t>
  </si>
  <si>
    <t>https://podminky.urs.cz/item/CS_URS_2022_02/430362021</t>
  </si>
  <si>
    <t>"výztuž schodiště: 2x plocha * 8 kg/m2" 2*(3,7+3,2)*0,5*0,008</t>
  </si>
  <si>
    <t>434311115</t>
  </si>
  <si>
    <t>Stupně dusané z betonu prostého nebo prokládaného kamenem na terén nebo na desku bez potěru, se zahlazením povrchu tř. C 20/25</t>
  </si>
  <si>
    <t>-1669844187</t>
  </si>
  <si>
    <t>https://podminky.urs.cz/item/CS_URS_2022_02/434311115</t>
  </si>
  <si>
    <t>"služební schodiště, odměřeno z půdorysu (př.č. 002)" (13+10)*0,5</t>
  </si>
  <si>
    <t>434351141</t>
  </si>
  <si>
    <t>Bednění stupňů betonovaných na podstupňové desce nebo na terénu půdorysně přímočarých zřízení</t>
  </si>
  <si>
    <t>-1239506079</t>
  </si>
  <si>
    <t>https://podminky.urs.cz/item/CS_URS_2022_02/434351141</t>
  </si>
  <si>
    <t>"bednění boků schodišť a stupňů" 2*4+4+(13+10)*0,5*0,25</t>
  </si>
  <si>
    <t>434351142</t>
  </si>
  <si>
    <t>Bednění stupňů betonovaných na podstupňové desce nebo na terénu půdorysně přímočarých odstranění</t>
  </si>
  <si>
    <t>-1312250002</t>
  </si>
  <si>
    <t>https://podminky.urs.cz/item/CS_URS_2022_02/434351142</t>
  </si>
  <si>
    <t>"dle pol. 434351142" 14,875</t>
  </si>
  <si>
    <t>-906139247</t>
  </si>
  <si>
    <t>"odměřeno z půdorysu a řezů (př.č. 002)" 74,0</t>
  </si>
  <si>
    <t>911334111</t>
  </si>
  <si>
    <t>Zábradelní svodidla ocelová s osazením sloupků kotvením do římsy, se svodnicí úrovně zádržnosti H2 bez výplně</t>
  </si>
  <si>
    <t>-858208540</t>
  </si>
  <si>
    <t>https://podminky.urs.cz/item/CS_URS_2022_02/911334111</t>
  </si>
  <si>
    <t>"výměna svodidla dle TZ (kap. 4.2.3)" 28,0</t>
  </si>
  <si>
    <t>935112211</t>
  </si>
  <si>
    <t>Osazení betonového příkopového žlabu s vyplněním a zatřením spár cementovou maltou s ložem tl. 100 mm z betonu prostého z betonových příkopových tvárnic šířky přes 500 do 800 mm</t>
  </si>
  <si>
    <t>1075255862</t>
  </si>
  <si>
    <t>https://podminky.urs.cz/item/CS_URS_2022_02/935112211</t>
  </si>
  <si>
    <t>"skluz z betonových tvárnic, odměřeno z půdorysu a řezů (př.č. 002)" 4,9+3,7</t>
  </si>
  <si>
    <t>59227029</t>
  </si>
  <si>
    <t>žlabovka příkopová betonová 500x680x60mm</t>
  </si>
  <si>
    <t>576247111</t>
  </si>
  <si>
    <t>962051111</t>
  </si>
  <si>
    <t>Bourání mostních konstrukcí zdiva a pilířů ze železového betonu</t>
  </si>
  <si>
    <t>796314876</t>
  </si>
  <si>
    <t>https://podminky.urs.cz/item/CS_URS_2022_02/962051111</t>
  </si>
  <si>
    <t>-924502686</t>
  </si>
  <si>
    <t>985232112</t>
  </si>
  <si>
    <t>Hloubkové spárování zdiva hloubky přes 40 do 80 mm aktivovanou maltou délky spáry na 1 m2 upravované plochy přes 6 do 12 m</t>
  </si>
  <si>
    <t>84657540</t>
  </si>
  <si>
    <t>https://podminky.urs.cz/item/CS_URS_2022_02/985232112</t>
  </si>
  <si>
    <t>"hloubkové přespárování opěr a křídel z kamenného zdiva, odměřeno z půdorysu a řezů (př.č. 002)" 98,0</t>
  </si>
  <si>
    <t>985232191</t>
  </si>
  <si>
    <t>Hloubkové spárování zdiva hloubky přes 40 do 80 mm aktivovanou maltou Příplatek k cenám za práci ve stísněném prostoru</t>
  </si>
  <si>
    <t>-714900520</t>
  </si>
  <si>
    <t>https://podminky.urs.cz/item/CS_URS_2022_02/985232191</t>
  </si>
  <si>
    <t>997013602</t>
  </si>
  <si>
    <t>Poplatek za uložení stavebního odpadu na skládce (skládkovné) z armovaného betonu zatříděného do Katalogu odpadů pod kódem 17 01 01</t>
  </si>
  <si>
    <t>706587196</t>
  </si>
  <si>
    <t>https://podminky.urs.cz/item/CS_URS_2022_02/997013602</t>
  </si>
  <si>
    <t>997211511</t>
  </si>
  <si>
    <t>Vodorovná doprava suti nebo vybouraných hmot suti se složením a hrubým urovnáním, na vzdálenost do 1 km</t>
  </si>
  <si>
    <t>-1152867676</t>
  </si>
  <si>
    <t>https://podminky.urs.cz/item/CS_URS_2022_02/997211511</t>
  </si>
  <si>
    <t>997211519</t>
  </si>
  <si>
    <t>Vodorovná doprava suti nebo vybouraných hmot suti se složením a hrubým urovnáním, na vzdálenost Příplatek k ceně za každý další i započatý 1 km přes 1 km</t>
  </si>
  <si>
    <t>1328911853</t>
  </si>
  <si>
    <t>https://podminky.urs.cz/item/CS_URS_2022_02/997211519</t>
  </si>
  <si>
    <t>12,456*24 'Přepočtené koeficientem množství</t>
  </si>
  <si>
    <t>-13232788</t>
  </si>
  <si>
    <t>310441183</t>
  </si>
  <si>
    <t>689167293</t>
  </si>
  <si>
    <t>18,4*0,00035 'Přepočtené koeficientem množství</t>
  </si>
  <si>
    <t>-1583391461</t>
  </si>
  <si>
    <t>18,4*2</t>
  </si>
  <si>
    <t>1849878475</t>
  </si>
  <si>
    <t>36,8*0,00045 'Přepočtené koeficientem množství</t>
  </si>
  <si>
    <t>-2023705546</t>
  </si>
  <si>
    <t>891676916</t>
  </si>
  <si>
    <t>18,4*1,05 'Přepočtené koeficientem množství</t>
  </si>
  <si>
    <t>1189385010</t>
  </si>
  <si>
    <t>E.1-DIO - Dopravně inženýrská opatření pro II/116</t>
  </si>
  <si>
    <t>913111115</t>
  </si>
  <si>
    <t>Montáž a demontáž dočasných dopravních značek samostatných značek základních</t>
  </si>
  <si>
    <t>1148110650</t>
  </si>
  <si>
    <t>https://podminky.urs.cz/item/CS_URS_2022_02/913111115</t>
  </si>
  <si>
    <t>"dle části E. zásady DIO" 55</t>
  </si>
  <si>
    <t>"10% rezerva" 6</t>
  </si>
  <si>
    <t>913111215</t>
  </si>
  <si>
    <t>Montáž a demontáž dočasných dopravních značek Příplatek za první a každý další den použití dočasných dopravních značek k ceně 11-1115</t>
  </si>
  <si>
    <t>-2115627179</t>
  </si>
  <si>
    <t>https://podminky.urs.cz/item/CS_URS_2022_02/913111215</t>
  </si>
  <si>
    <t>"dle části E. zásady DIO" 55*75</t>
  </si>
  <si>
    <t>"10% rezerva" 413</t>
  </si>
  <si>
    <t>913121111</t>
  </si>
  <si>
    <t>Montáž a demontáž dočasných dopravních značek kompletních značek vč. podstavce a sloupku základních</t>
  </si>
  <si>
    <t>-302479364</t>
  </si>
  <si>
    <t>https://podminky.urs.cz/item/CS_URS_2022_02/913121111</t>
  </si>
  <si>
    <t>"dle části E. zásady DIO" 71</t>
  </si>
  <si>
    <t>"10% rezerva" 7</t>
  </si>
  <si>
    <t>913121112</t>
  </si>
  <si>
    <t>Montáž a demontáž dočasných dopravních značek kompletních značek vč. podstavce a sloupku zvětšených</t>
  </si>
  <si>
    <t>-1800715253</t>
  </si>
  <si>
    <t>https://podminky.urs.cz/item/CS_URS_2022_02/913121112</t>
  </si>
  <si>
    <t>"dle části E. zásady DIO" 72</t>
  </si>
  <si>
    <t>913121211</t>
  </si>
  <si>
    <t>Montáž a demontáž dočasných dopravních značek Příplatek za první a každý další den použití dočasných dopravních značek k ceně 12-1111</t>
  </si>
  <si>
    <t>-843706785</t>
  </si>
  <si>
    <t>https://podminky.urs.cz/item/CS_URS_2022_02/913121211</t>
  </si>
  <si>
    <t>"dle části E. zásady DIO" 5325</t>
  </si>
  <si>
    <t>"10% rezerva" 533</t>
  </si>
  <si>
    <t>913121212</t>
  </si>
  <si>
    <t>Montáž a demontáž dočasných dopravních značek Příplatek za první a každý další den použití dočasných dopravních značek k ceně 12-1112</t>
  </si>
  <si>
    <t>-1637070187</t>
  </si>
  <si>
    <t>https://podminky.urs.cz/item/CS_URS_2022_02/913121212</t>
  </si>
  <si>
    <t>"dle části E. zásady DIO" 16200</t>
  </si>
  <si>
    <t>"10% rezerva" 1620</t>
  </si>
  <si>
    <t>913211113</t>
  </si>
  <si>
    <t>Montáž a demontáž dočasných dopravních zábran reflexních, šířky 3 m</t>
  </si>
  <si>
    <t>352793584</t>
  </si>
  <si>
    <t>https://podminky.urs.cz/item/CS_URS_2022_02/913211113</t>
  </si>
  <si>
    <t>"dle části E. zásady DIO" 12</t>
  </si>
  <si>
    <t>"10% rezerva" 1</t>
  </si>
  <si>
    <t>913211213</t>
  </si>
  <si>
    <t>Montáž a demontáž dočasných dopravních zábran Příplatek za první a každý další den použití dočasných dopravních zábran k ceně 21-1113</t>
  </si>
  <si>
    <t>2020584358</t>
  </si>
  <si>
    <t>https://podminky.urs.cz/item/CS_URS_2022_02/913211213</t>
  </si>
  <si>
    <t>"dle části E. zásady DIO" 639</t>
  </si>
  <si>
    <t>"10% rezerva" 64</t>
  </si>
  <si>
    <t>913321111</t>
  </si>
  <si>
    <t>Montáž a demontáž dočasných dopravních vodících zařízení směrové desky základní</t>
  </si>
  <si>
    <t>1115050226</t>
  </si>
  <si>
    <t>https://podminky.urs.cz/item/CS_URS_2022_02/913321111</t>
  </si>
  <si>
    <t>"dle části E. zásady DIO" 66</t>
  </si>
  <si>
    <t>913321211</t>
  </si>
  <si>
    <t>Montáž a demontáž dočasných dopravních vodících zařízení Příplatek za první a každý další den použití dočasných dopravních vodících zařízení k ceně 32-1111</t>
  </si>
  <si>
    <t>-1819971874</t>
  </si>
  <si>
    <t>https://podminky.urs.cz/item/CS_URS_2022_02/913321211</t>
  </si>
  <si>
    <t>"dle části E. zásady DIO" 2970</t>
  </si>
  <si>
    <t>"10% rezerva" 297</t>
  </si>
  <si>
    <t>913411111</t>
  </si>
  <si>
    <t>Montáž a demontáž mobilní semaforové soupravy 2 semafory</t>
  </si>
  <si>
    <t>-542940299</t>
  </si>
  <si>
    <t>https://podminky.urs.cz/item/CS_URS_2022_02/913411111</t>
  </si>
  <si>
    <t>"dle části E. zásady DIO: etapy 6.a+6.b (provizorní SSZ pro kyvadlovou dopravu)" 1+1</t>
  </si>
  <si>
    <t>913411211</t>
  </si>
  <si>
    <t>Montáž a demontáž mobilní semaforové soupravy Příplatek za první a každý další den použití mobilní semaforové soupravy k ceně 41-1111</t>
  </si>
  <si>
    <t>-775586919</t>
  </si>
  <si>
    <t>https://podminky.urs.cz/item/CS_URS_2022_02/913411211</t>
  </si>
  <si>
    <t>"dle části E. zásady DIO: etapy 6.a+6.b (provizorní SSZ pro kyvadlovou dopravu), každa etapa 30 dní" 30+30</t>
  </si>
  <si>
    <t>913911113</t>
  </si>
  <si>
    <t>Montáž a demontáž akumulátorů a zásobníků dočasného dopravního značení akumulátoru olověného 12V/180 Ah</t>
  </si>
  <si>
    <t>-1498574739</t>
  </si>
  <si>
    <t>https://podminky.urs.cz/item/CS_URS_2022_02/913911113</t>
  </si>
  <si>
    <t>"dle části E. zásady DIO: etapy 6.a+6.b (provizorní SSZ pro kyvadlovou dopravu)" 2+2</t>
  </si>
  <si>
    <t>913911122</t>
  </si>
  <si>
    <t>Montáž a demontáž akumulátorů a zásobníků dočasného dopravního značení zásobníku na akumulátor a řídící jednotku ocelového</t>
  </si>
  <si>
    <t>1377022803</t>
  </si>
  <si>
    <t>https://podminky.urs.cz/item/CS_URS_2022_02/913911122</t>
  </si>
  <si>
    <t>"dle pol. 913911113" 4</t>
  </si>
  <si>
    <t>913911213</t>
  </si>
  <si>
    <t>Montáž a demontáž akumulátorů a zásobníků dočasného dopravního značení Příplatek za první a každý další den použití akumulátorů a zásobníků dočasného dopravního značení k ceně 91-1113</t>
  </si>
  <si>
    <t>1052933240</t>
  </si>
  <si>
    <t>https://podminky.urs.cz/item/CS_URS_2022_02/913911213</t>
  </si>
  <si>
    <t>"dle části E. zásady DIO: etapy 6.a+6.b (provizorní SSZ pro kyvadlovou dopravu), každa etapa 30 dní" 2*30+2*30</t>
  </si>
  <si>
    <t>913911222</t>
  </si>
  <si>
    <t>Montáž a demontáž akumulátorů a zásobníků dočasného dopravního značení Příplatek za první a každý další den použití akumulátorů a zásobníků dočasného dopravního značení k ceně 91-1122</t>
  </si>
  <si>
    <t>997401223</t>
  </si>
  <si>
    <t>https://podminky.urs.cz/item/CS_URS_2022_02/913911222</t>
  </si>
  <si>
    <t>"dle pol. 913911213" 120</t>
  </si>
  <si>
    <t>915222121</t>
  </si>
  <si>
    <t>Přechodné vodorovné dopravní značení samolepicí retroreflexní fólií s trvanlivostí přes 2 do 6 měsíců</t>
  </si>
  <si>
    <t>-920761465</t>
  </si>
  <si>
    <t>https://podminky.urs.cz/item/CS_URS_2022_02/915222121</t>
  </si>
  <si>
    <t>"dle části E. zásady DIO: + 10% rezerva" 45,0*1,1</t>
  </si>
  <si>
    <t>915222911</t>
  </si>
  <si>
    <t>Přechodné vodorovné dopravní značení odstranění retroreflexní fólie</t>
  </si>
  <si>
    <t>8638253</t>
  </si>
  <si>
    <t>https://podminky.urs.cz/item/CS_URS_2022_02/915222911</t>
  </si>
  <si>
    <t>"dle pol. 915222121" 49,500</t>
  </si>
  <si>
    <t>VON - Vedlejší a ostatní náklady</t>
  </si>
  <si>
    <t>D1 - Zařízení staveniště</t>
  </si>
  <si>
    <t>D2 - Projektové práce</t>
  </si>
  <si>
    <t>D3 - Geodetické práce</t>
  </si>
  <si>
    <t>D4 - Ostatní náklady</t>
  </si>
  <si>
    <t>D5 - Pasportizace</t>
  </si>
  <si>
    <t>D6 - Ochrana inženýrských sítí</t>
  </si>
  <si>
    <t>VRN6 - Územní vlivy</t>
  </si>
  <si>
    <t>D1</t>
  </si>
  <si>
    <t>Zařízení staveniště</t>
  </si>
  <si>
    <t>ZS_01</t>
  </si>
  <si>
    <t>Zařízení staveniště - zřízení, provoz, odstranění - položka obsahuje veškeré náklady zařízení staveniště, které nejsou uvedeny zvlášť</t>
  </si>
  <si>
    <t>kpl</t>
  </si>
  <si>
    <t>1024</t>
  </si>
  <si>
    <t>1283313660</t>
  </si>
  <si>
    <t>Poznámka k položce:
položka obsahuje: Vybudování zařízení staveniště (nutného pro výkon činnosti zhotovitele a jeho subdodavatelů - vybavení staveniště, zabezpečení staveniště, zpevněné plochy, oplocení staveniště), stroje a zařízení, zvedací mechanismy, označení stavby, provozní náklady (ostraha, nájmy, poplatky, údržba), včetně čištění komunikací, průběžného a závěrečného úklidu stavby, vyklizení staveniště (včetně vybourání a odvozu veškerého zařízení, uvedení do původního stavu)</t>
  </si>
  <si>
    <t>D2</t>
  </si>
  <si>
    <t>Projektové práce</t>
  </si>
  <si>
    <t>PP_01</t>
  </si>
  <si>
    <t>Dopracování realizační dokumentace</t>
  </si>
  <si>
    <t>1275876101</t>
  </si>
  <si>
    <t>Poznámka k položce:
digitální i tištěná forma v požadovaném počtu paré</t>
  </si>
  <si>
    <t>PP_02</t>
  </si>
  <si>
    <t>Dokumentace skutečného provedení stavby</t>
  </si>
  <si>
    <t>-1659799521</t>
  </si>
  <si>
    <t>PP_03</t>
  </si>
  <si>
    <t>Vypracování a projednání projektu DIO a DIR před zahájením stavby, vč. projektu provizorní SSZ</t>
  </si>
  <si>
    <t>777991285</t>
  </si>
  <si>
    <t>D3</t>
  </si>
  <si>
    <t>Geodetické práce</t>
  </si>
  <si>
    <t>GP_01</t>
  </si>
  <si>
    <t>Vytyčení stavby a geodetické práce dodavatele</t>
  </si>
  <si>
    <t>378885384</t>
  </si>
  <si>
    <t>GP_02</t>
  </si>
  <si>
    <t>Vytýčení inženýrských sítí</t>
  </si>
  <si>
    <t>782276962</t>
  </si>
  <si>
    <t>GP_03</t>
  </si>
  <si>
    <t>Geometrický plán</t>
  </si>
  <si>
    <t>-471170701</t>
  </si>
  <si>
    <t>GP_04</t>
  </si>
  <si>
    <t>Zaměření skutečného provedení stavby</t>
  </si>
  <si>
    <t>-1429285618</t>
  </si>
  <si>
    <t>D4</t>
  </si>
  <si>
    <t>Ostatní náklady</t>
  </si>
  <si>
    <t>OST_01</t>
  </si>
  <si>
    <t>Geotechnické práce na silničním spodku</t>
  </si>
  <si>
    <t>-429615818</t>
  </si>
  <si>
    <t>OST_02</t>
  </si>
  <si>
    <t>Ostatní zkoušky neuvedené v jednotlivých objektech</t>
  </si>
  <si>
    <t>40787339</t>
  </si>
  <si>
    <t>OST_03</t>
  </si>
  <si>
    <t>Informační tabule</t>
  </si>
  <si>
    <t>440721475</t>
  </si>
  <si>
    <t>OST_04</t>
  </si>
  <si>
    <t>Měření hluku před stavbou</t>
  </si>
  <si>
    <t>1386192584</t>
  </si>
  <si>
    <t>OST_05</t>
  </si>
  <si>
    <t>Měření hluku po stavbě</t>
  </si>
  <si>
    <t>1039453903</t>
  </si>
  <si>
    <t>OST_06</t>
  </si>
  <si>
    <t>Publicita projektu dle podmínek IROP</t>
  </si>
  <si>
    <t>1866368071</t>
  </si>
  <si>
    <t>OST_11</t>
  </si>
  <si>
    <t>Podmíněný obnos - oprava objízdných komunikací</t>
  </si>
  <si>
    <t>Kč</t>
  </si>
  <si>
    <t>-932589290</t>
  </si>
  <si>
    <t>Poznámka k položce:
Položka obsahuje náklady na opravy a sanace objízdných tras a souvisejících stávajících objektů, jejichž nutnost vznikne na základě prováděných rekonstrukčních stavebních prací. Položka obsahuje zpracování Pasportizace (Vstupní a Konečné, případně Průběžné, dotčených objektů). Součástí tak jsou veškeré stavební práce, které vyplynou z Aktualizovaného pasportu nebo Konečného repasportu.
Veškeré práce hrazené z této položky jsou vyhrazenou změnou závazku, v souladu s ustanovením § 100 odst. 1 a § 222 odst. 2 ZZVZ. V případě realizace prací hrazených z podmíněného obnosu budou tyto práce oceňovány postupem podle Smlouvy o dílo. Položky budou čerpány na základě skutečně provedených a potvrzených prací.
Uchazeč je povinen tuto položku ocenit jednotkovou cenou 1,00 Kč.</t>
  </si>
  <si>
    <t>D5</t>
  </si>
  <si>
    <t>Pasportizace</t>
  </si>
  <si>
    <t>PAS_01</t>
  </si>
  <si>
    <t>Pasportizace vozovek na objízdné trase</t>
  </si>
  <si>
    <t>1198536693</t>
  </si>
  <si>
    <t>D6</t>
  </si>
  <si>
    <t>Ochrana inženýrských sítí</t>
  </si>
  <si>
    <t>OIS_400</t>
  </si>
  <si>
    <t>Ochrana stávajících kabelových vedení</t>
  </si>
  <si>
    <t>-1944587429</t>
  </si>
  <si>
    <t>OIS_300</t>
  </si>
  <si>
    <t>Ochrana stávajících vodovodů</t>
  </si>
  <si>
    <t>-1203050059</t>
  </si>
  <si>
    <t>VRN6</t>
  </si>
  <si>
    <t>Územní vlivy</t>
  </si>
  <si>
    <t>060001000</t>
  </si>
  <si>
    <t>-2015724878</t>
  </si>
  <si>
    <t>https://podminky.urs.cz/item/CS_URS_2022_02/060001000</t>
  </si>
  <si>
    <t>VON.1 - Oprava odvodnění u č.p. 88</t>
  </si>
  <si>
    <t>132112131</t>
  </si>
  <si>
    <t>Hloubení nezapažených rýh šířky do 800 mm ručně s urovnáním dna do předepsaného profilu a spádu v hornině třídy těžitelnosti I skupiny 1 a 2 soudržných</t>
  </si>
  <si>
    <t>-1964894091</t>
  </si>
  <si>
    <t>https://podminky.urs.cz/item/CS_URS_2022_02/132112131</t>
  </si>
  <si>
    <t>"úprava odvodnění ve Voznici u obj. č.p. 88; výkop rýhy pro výměnu potrubí délky 20 m" 30,0</t>
  </si>
  <si>
    <t>758469203</t>
  </si>
  <si>
    <t>"úprava odvodnění ve Voznici u obj. č.p. 88; přebytečná zemina" 10,0</t>
  </si>
  <si>
    <t>-217610735</t>
  </si>
  <si>
    <t>10*15 'Přepočtené koeficientem množství</t>
  </si>
  <si>
    <t>171251201</t>
  </si>
  <si>
    <t>Uložení sypaniny na skládky nebo meziskládky bez hutnění s upravením uložené sypaniny do předepsaného tvaru</t>
  </si>
  <si>
    <t>-1012549133</t>
  </si>
  <si>
    <t>https://podminky.urs.cz/item/CS_URS_2022_02/171251201</t>
  </si>
  <si>
    <t>"dle pol. 162701105" 10,0</t>
  </si>
  <si>
    <t>2029171374</t>
  </si>
  <si>
    <t>"dle pol. 162701105, 1,8 t/m3" 10,0*1,8</t>
  </si>
  <si>
    <t>-729181173</t>
  </si>
  <si>
    <t>"úprava odvodnění ve Voznici u obj. č.p. 88; výkop rýhy pro výměnu potrubí délky 20 m" 30,0-10,0</t>
  </si>
  <si>
    <t>-1077738780</t>
  </si>
  <si>
    <t>"úprava odvodnění ve Voznici u obj. č.p. 88; výkop rýhy pro výměnu potrubí délky 20 m" 10,0</t>
  </si>
  <si>
    <t>58331200</t>
  </si>
  <si>
    <t>štěrkopísek netříděný</t>
  </si>
  <si>
    <t>-1885325275</t>
  </si>
  <si>
    <t>10*2 'Přepočtené koeficientem množství</t>
  </si>
  <si>
    <t>597161111</t>
  </si>
  <si>
    <t>Rigol dlážděný do lože z betonu prostého tl. 100 mm, s vyplněním a zatřením spár cementovou maltou z lomového kamene tl. do 250 mm</t>
  </si>
  <si>
    <t>1789487460</t>
  </si>
  <si>
    <t>https://podminky.urs.cz/item/CS_URS_2022_02/597161111</t>
  </si>
  <si>
    <t>"úprava odvodnění ve Voznici u obj. č.p. 88; úprava vjezdu" 10,0</t>
  </si>
  <si>
    <t>811391111S</t>
  </si>
  <si>
    <t>Montáž potrubí z trub betonových (přímých) s polodrážkou v otevřeném výkopu ve sklonu do 20 % s integrovaným pryžovým těsněním DN 300</t>
  </si>
  <si>
    <t>1409283975</t>
  </si>
  <si>
    <t>"úprava odvodnění ve Voznici u obj. č.p. 88; výměna potrubí délky 20 m" 20,0</t>
  </si>
  <si>
    <t>59221011</t>
  </si>
  <si>
    <t>trouba betonová přímá DN 300 dl 100cm</t>
  </si>
  <si>
    <t>626039165</t>
  </si>
  <si>
    <t>892383922</t>
  </si>
  <si>
    <t>Proplach vodovodního potrubí při opravách jednoduchý (bez dezinfekce) DN od 250 do 350</t>
  </si>
  <si>
    <t>-93283734</t>
  </si>
  <si>
    <t>https://podminky.urs.cz/item/CS_URS_2022_02/892383922</t>
  </si>
  <si>
    <t>"úprava odvodnění ve Voznici u obj. č.p. 88; pročištění potrubí délky 20 m" 20,0</t>
  </si>
  <si>
    <t>89594111R</t>
  </si>
  <si>
    <t>Zřízení vpusti kanalizační uliční z betonových dílců typ UV-50 normální</t>
  </si>
  <si>
    <t>1211123545</t>
  </si>
  <si>
    <t>Poznámka k položce:
1. V cenách jsou započteny i náklady na zřízení lože ze štěrkopísku.
2. V cenách nejsou započteny náklady na:
a) dodání betonových dílců; betonové dílce se oceňují ve specifikaci,
b) dodání kameninových dílců; kameninové dílce se oceňují ve specifikaci,
c) litinové mříže; osazení mříží se oceňuje cenami souboru cen 899 20- . 1 Osazení mříží litinových včetně rámů a košů na bahno části A 01 tohoto katalogu; dodání mříží se oceňuje ve specifikaci,
d) podkladní prstence; tyto se oceňují cenami souboru cen 452 38-6 . Podkladní a a vyrovnávací prstence části A 01 tohoto katalogu.</t>
  </si>
  <si>
    <t>"úprava odvodnění ve Voznici u obj. č.p. 88; výměna vpustí" 5</t>
  </si>
  <si>
    <t>5922301R</t>
  </si>
  <si>
    <t>dno pro uliční vpusť s kalovou prohlubní betonové 450x300x50mm</t>
  </si>
  <si>
    <t>-1301782571</t>
  </si>
  <si>
    <t>898160R01</t>
  </si>
  <si>
    <t>Čištění stávajícího potrubí do DN 300 frézováním, vč. odvozu a likvidace odpadu z frézování</t>
  </si>
  <si>
    <t>-1933095752</t>
  </si>
  <si>
    <t>"úprava odvodnění ve Voznici u obj. č.p. 88; čištění stávajicího potrubí délky 20 m" 20,0</t>
  </si>
  <si>
    <t>966000R01</t>
  </si>
  <si>
    <t>Vybourání uličních vpustí</t>
  </si>
  <si>
    <t>-592001414</t>
  </si>
  <si>
    <t>421839125</t>
  </si>
  <si>
    <t>-504409323</t>
  </si>
  <si>
    <t>3,75*19 'Přepočtené koeficientem množství</t>
  </si>
  <si>
    <t>-1030599465</t>
  </si>
  <si>
    <t>"uliční vpusti - beton" 3,750</t>
  </si>
  <si>
    <t>998274101</t>
  </si>
  <si>
    <t>Přesun hmot pro trubní vedení hloubené z trub betonových nebo železobetonových pro vodovody nebo kanalizace v otevřeném výkopu dopravní vzdálenost do 15 m</t>
  </si>
  <si>
    <t>1246016590</t>
  </si>
  <si>
    <t>https://podminky.urs.cz/item/CS_URS_2022_02/998274101</t>
  </si>
  <si>
    <t>SEZNAM FIGUR</t>
  </si>
  <si>
    <t>Výměra</t>
  </si>
  <si>
    <t xml:space="preserve"> SO 101</t>
  </si>
  <si>
    <t>Použití figury:</t>
  </si>
  <si>
    <t>Odkopávky a prokopávky nezapažené pro silnice a dálnice v hornině třídy těžitelnosti I objem do 5000 m3 strojně</t>
  </si>
  <si>
    <t>Vodorovné přemístění přes 9 000 do 10000 m výkopku/sypaniny z horniny třídy těžitelnosti I skupiny 1 až 3</t>
  </si>
  <si>
    <t>Poplatek za uložení zeminy a kamení na recyklační skládce (skládkovné) kód odpadu 17 05 04</t>
  </si>
  <si>
    <t>Vodorovná doprava suti ze sypkých materiálů do 1 km</t>
  </si>
  <si>
    <t>Příplatek ZKD 1 km u vodorovné dopravy suti ze sypkých materiálů</t>
  </si>
  <si>
    <t>Nakládání suti na dopravní prostředky pro vodorovnou dopravu</t>
  </si>
  <si>
    <t xml:space="preserve"> SO 101.2/ SO 101.2 (101)</t>
  </si>
  <si>
    <t xml:space="preserve"> SO 101.2/ SO 101.2 (105)</t>
  </si>
  <si>
    <t>Vodorovné dopravní značení dělící čáry přerušované š 125 mm retroreflexní bílá barva</t>
  </si>
  <si>
    <t>Vodorovné dopravní značení dělící čáry přerušované š 125 mm retroreflexní bílý plast</t>
  </si>
  <si>
    <t>Předznačení vodorovného liniového značení</t>
  </si>
  <si>
    <t>Vodorovné dopravní značení dělící čáry souvislé š 125 mm retroreflexní bílá barva</t>
  </si>
  <si>
    <t>Vodorovné dopravní značení dělící čáry souvislé š 125 mm retroreflexní bílý plast</t>
  </si>
  <si>
    <t xml:space="preserve"> SO 105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</si>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</sst>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83F0F7"/>
        <bgColor indexed="64"/>
      </patternFill>
    </fill>
    <fill>
      <patternFill patternType="solid">
        <fgColor rgb="FFFFD274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3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33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6" fillId="0" borderId="12" xfId="0" applyNumberFormat="1" applyFont="1" applyBorder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5" borderId="22" xfId="0" applyFont="1" applyFill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4" fillId="6" borderId="22" xfId="0" applyFont="1" applyFill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1" fillId="0" borderId="0" xfId="0" applyFont="1" applyAlignment="1" applyProtection="1">
      <alignment vertical="center" wrapText="1"/>
      <protection/>
    </xf>
    <xf numFmtId="0" fontId="42" fillId="0" borderId="22" xfId="0" applyFont="1" applyBorder="1" applyAlignment="1" applyProtection="1">
      <alignment horizontal="center" vertical="center"/>
      <protection/>
    </xf>
    <xf numFmtId="49" fontId="42" fillId="0" borderId="22" xfId="0" applyNumberFormat="1" applyFont="1" applyBorder="1" applyAlignment="1" applyProtection="1">
      <alignment horizontal="left" vertical="center" wrapText="1"/>
      <protection/>
    </xf>
    <xf numFmtId="0" fontId="42" fillId="0" borderId="22" xfId="0" applyFont="1" applyBorder="1" applyAlignment="1" applyProtection="1">
      <alignment horizontal="left" vertical="center" wrapText="1"/>
      <protection/>
    </xf>
    <xf numFmtId="0" fontId="42" fillId="0" borderId="22" xfId="0" applyFont="1" applyBorder="1" applyAlignment="1" applyProtection="1">
      <alignment horizontal="center" vertical="center" wrapText="1"/>
      <protection/>
    </xf>
    <xf numFmtId="167" fontId="42" fillId="0" borderId="22" xfId="0" applyNumberFormat="1" applyFont="1" applyBorder="1" applyAlignment="1" applyProtection="1">
      <alignment vertical="center"/>
      <protection/>
    </xf>
    <xf numFmtId="4" fontId="42" fillId="2" borderId="22" xfId="0" applyNumberFormat="1" applyFont="1" applyFill="1" applyBorder="1" applyAlignment="1" applyProtection="1">
      <alignment vertical="center"/>
      <protection locked="0"/>
    </xf>
    <xf numFmtId="4" fontId="42" fillId="0" borderId="22" xfId="0" applyNumberFormat="1" applyFont="1" applyBorder="1" applyAlignment="1" applyProtection="1">
      <alignment vertical="center"/>
      <protection/>
    </xf>
    <xf numFmtId="0" fontId="43" fillId="0" borderId="3" xfId="0" applyFont="1" applyBorder="1" applyAlignment="1">
      <alignment vertical="center"/>
    </xf>
    <xf numFmtId="0" fontId="42" fillId="2" borderId="14" xfId="0" applyFont="1" applyFill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center" vertical="center"/>
      <protection/>
    </xf>
    <xf numFmtId="0" fontId="42" fillId="5" borderId="22" xfId="0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/>
    </xf>
    <xf numFmtId="167" fontId="44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6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7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8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46" fillId="0" borderId="28" xfId="0" applyFont="1" applyBorder="1" applyAlignment="1">
      <alignment horizontal="center" vertical="center"/>
    </xf>
    <xf numFmtId="0" fontId="49" fillId="0" borderId="28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8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9" fillId="0" borderId="26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7" fillId="0" borderId="29" xfId="0" applyFont="1" applyBorder="1" applyAlignment="1">
      <alignment horizontal="left" vertical="center"/>
    </xf>
    <xf numFmtId="0" fontId="47" fillId="0" borderId="3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6" fillId="0" borderId="28" xfId="0" applyFont="1" applyBorder="1" applyAlignment="1">
      <alignment horizontal="left"/>
    </xf>
    <xf numFmtId="0" fontId="49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2112131" TargetMode="External" /><Relationship Id="rId2" Type="http://schemas.openxmlformats.org/officeDocument/2006/relationships/hyperlink" Target="https://podminky.urs.cz/item/CS_URS_2022_02/162751117" TargetMode="External" /><Relationship Id="rId3" Type="http://schemas.openxmlformats.org/officeDocument/2006/relationships/hyperlink" Target="https://podminky.urs.cz/item/CS_URS_2022_02/162751119" TargetMode="External" /><Relationship Id="rId4" Type="http://schemas.openxmlformats.org/officeDocument/2006/relationships/hyperlink" Target="https://podminky.urs.cz/item/CS_URS_2022_02/171251201" TargetMode="External" /><Relationship Id="rId5" Type="http://schemas.openxmlformats.org/officeDocument/2006/relationships/hyperlink" Target="https://podminky.urs.cz/item/CS_URS_2022_02/171201231" TargetMode="External" /><Relationship Id="rId6" Type="http://schemas.openxmlformats.org/officeDocument/2006/relationships/hyperlink" Target="https://podminky.urs.cz/item/CS_URS_2022_02/174151101" TargetMode="External" /><Relationship Id="rId7" Type="http://schemas.openxmlformats.org/officeDocument/2006/relationships/hyperlink" Target="https://podminky.urs.cz/item/CS_URS_2022_02/175111101" TargetMode="External" /><Relationship Id="rId8" Type="http://schemas.openxmlformats.org/officeDocument/2006/relationships/hyperlink" Target="https://podminky.urs.cz/item/CS_URS_2022_02/597161111" TargetMode="External" /><Relationship Id="rId9" Type="http://schemas.openxmlformats.org/officeDocument/2006/relationships/hyperlink" Target="https://podminky.urs.cz/item/CS_URS_2022_02/892383922" TargetMode="External" /><Relationship Id="rId10" Type="http://schemas.openxmlformats.org/officeDocument/2006/relationships/hyperlink" Target="https://podminky.urs.cz/item/CS_URS_2022_02/997221561" TargetMode="External" /><Relationship Id="rId11" Type="http://schemas.openxmlformats.org/officeDocument/2006/relationships/hyperlink" Target="https://podminky.urs.cz/item/CS_URS_2022_02/997221569" TargetMode="External" /><Relationship Id="rId12" Type="http://schemas.openxmlformats.org/officeDocument/2006/relationships/hyperlink" Target="https://podminky.urs.cz/item/CS_URS_2022_02/997221861" TargetMode="External" /><Relationship Id="rId13" Type="http://schemas.openxmlformats.org/officeDocument/2006/relationships/hyperlink" Target="https://podminky.urs.cz/item/CS_URS_2022_02/998274101" TargetMode="External" /><Relationship Id="rId14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7221" TargetMode="External" /><Relationship Id="rId2" Type="http://schemas.openxmlformats.org/officeDocument/2006/relationships/hyperlink" Target="https://podminky.urs.cz/item/CS_URS_2022_02/113107222" TargetMode="External" /><Relationship Id="rId3" Type="http://schemas.openxmlformats.org/officeDocument/2006/relationships/hyperlink" Target="https://podminky.urs.cz/item/CS_URS_2022_02/113154463" TargetMode="External" /><Relationship Id="rId4" Type="http://schemas.openxmlformats.org/officeDocument/2006/relationships/hyperlink" Target="https://podminky.urs.cz/item/CS_URS_2022_02/113154364" TargetMode="External" /><Relationship Id="rId5" Type="http://schemas.openxmlformats.org/officeDocument/2006/relationships/hyperlink" Target="https://podminky.urs.cz/item/CS_URS_2022_02/113154365" TargetMode="External" /><Relationship Id="rId6" Type="http://schemas.openxmlformats.org/officeDocument/2006/relationships/hyperlink" Target="https://podminky.urs.cz/item/CS_URS_2022_02/113202111" TargetMode="External" /><Relationship Id="rId7" Type="http://schemas.openxmlformats.org/officeDocument/2006/relationships/hyperlink" Target="https://podminky.urs.cz/item/CS_URS_2022_02/122252206" TargetMode="External" /><Relationship Id="rId8" Type="http://schemas.openxmlformats.org/officeDocument/2006/relationships/hyperlink" Target="https://podminky.urs.cz/item/CS_URS_2022_02/162751117" TargetMode="External" /><Relationship Id="rId9" Type="http://schemas.openxmlformats.org/officeDocument/2006/relationships/hyperlink" Target="https://podminky.urs.cz/item/CS_URS_2022_02/162751119" TargetMode="External" /><Relationship Id="rId10" Type="http://schemas.openxmlformats.org/officeDocument/2006/relationships/hyperlink" Target="https://podminky.urs.cz/item/CS_URS_2022_02/171201231" TargetMode="External" /><Relationship Id="rId11" Type="http://schemas.openxmlformats.org/officeDocument/2006/relationships/hyperlink" Target="https://podminky.urs.cz/item/CS_URS_2022_02/181451121" TargetMode="External" /><Relationship Id="rId12" Type="http://schemas.openxmlformats.org/officeDocument/2006/relationships/hyperlink" Target="https://podminky.urs.cz/item/CS_URS_2022_02/181951111" TargetMode="External" /><Relationship Id="rId13" Type="http://schemas.openxmlformats.org/officeDocument/2006/relationships/hyperlink" Target="https://podminky.urs.cz/item/CS_URS_2022_02/181951112" TargetMode="External" /><Relationship Id="rId14" Type="http://schemas.openxmlformats.org/officeDocument/2006/relationships/hyperlink" Target="https://podminky.urs.cz/item/CS_URS_2022_02/182351133" TargetMode="External" /><Relationship Id="rId15" Type="http://schemas.openxmlformats.org/officeDocument/2006/relationships/hyperlink" Target="https://podminky.urs.cz/item/CS_URS_2022_02/183403161" TargetMode="External" /><Relationship Id="rId16" Type="http://schemas.openxmlformats.org/officeDocument/2006/relationships/hyperlink" Target="https://podminky.urs.cz/item/CS_URS_2022_02/184853511" TargetMode="External" /><Relationship Id="rId17" Type="http://schemas.openxmlformats.org/officeDocument/2006/relationships/hyperlink" Target="https://podminky.urs.cz/item/CS_URS_2022_02/564761111" TargetMode="External" /><Relationship Id="rId18" Type="http://schemas.openxmlformats.org/officeDocument/2006/relationships/hyperlink" Target="https://podminky.urs.cz/item/CS_URS_2022_02/564851111" TargetMode="External" /><Relationship Id="rId19" Type="http://schemas.openxmlformats.org/officeDocument/2006/relationships/hyperlink" Target="https://podminky.urs.cz/item/CS_URS_2022_02/564931412" TargetMode="External" /><Relationship Id="rId20" Type="http://schemas.openxmlformats.org/officeDocument/2006/relationships/hyperlink" Target="https://podminky.urs.cz/item/CS_URS_2022_02/564951413" TargetMode="External" /><Relationship Id="rId21" Type="http://schemas.openxmlformats.org/officeDocument/2006/relationships/hyperlink" Target="https://podminky.urs.cz/item/CS_URS_2022_02/567531131" TargetMode="External" /><Relationship Id="rId22" Type="http://schemas.openxmlformats.org/officeDocument/2006/relationships/hyperlink" Target="https://podminky.urs.cz/item/CS_URS_2022_02/567533131" TargetMode="External" /><Relationship Id="rId23" Type="http://schemas.openxmlformats.org/officeDocument/2006/relationships/hyperlink" Target="https://podminky.urs.cz/item/CS_URS_2022_02/569841112" TargetMode="External" /><Relationship Id="rId24" Type="http://schemas.openxmlformats.org/officeDocument/2006/relationships/hyperlink" Target="https://podminky.urs.cz/item/CS_URS_2022_02/569811112" TargetMode="External" /><Relationship Id="rId25" Type="http://schemas.openxmlformats.org/officeDocument/2006/relationships/hyperlink" Target="https://podminky.urs.cz/item/CS_URS_2022_02/573231108" TargetMode="External" /><Relationship Id="rId26" Type="http://schemas.openxmlformats.org/officeDocument/2006/relationships/hyperlink" Target="https://podminky.urs.cz/item/CS_URS_2022_02/577134121" TargetMode="External" /><Relationship Id="rId27" Type="http://schemas.openxmlformats.org/officeDocument/2006/relationships/hyperlink" Target="https://podminky.urs.cz/item/CS_URS_2022_02/577155122" TargetMode="External" /><Relationship Id="rId28" Type="http://schemas.openxmlformats.org/officeDocument/2006/relationships/hyperlink" Target="https://podminky.urs.cz/item/CS_URS_2022_02/577165122" TargetMode="External" /><Relationship Id="rId29" Type="http://schemas.openxmlformats.org/officeDocument/2006/relationships/hyperlink" Target="https://podminky.urs.cz/item/CS_URS_2022_02/916131213" TargetMode="External" /><Relationship Id="rId30" Type="http://schemas.openxmlformats.org/officeDocument/2006/relationships/hyperlink" Target="https://podminky.urs.cz/item/CS_URS_2022_02/919112233" TargetMode="External" /><Relationship Id="rId31" Type="http://schemas.openxmlformats.org/officeDocument/2006/relationships/hyperlink" Target="https://podminky.urs.cz/item/CS_URS_2022_02/919121132" TargetMode="External" /><Relationship Id="rId32" Type="http://schemas.openxmlformats.org/officeDocument/2006/relationships/hyperlink" Target="https://podminky.urs.cz/item/CS_URS_2022_02/919735113" TargetMode="External" /><Relationship Id="rId33" Type="http://schemas.openxmlformats.org/officeDocument/2006/relationships/hyperlink" Target="https://podminky.urs.cz/item/CS_URS_2022_02/938902113" TargetMode="External" /><Relationship Id="rId34" Type="http://schemas.openxmlformats.org/officeDocument/2006/relationships/hyperlink" Target="https://podminky.urs.cz/item/CS_URS_2022_02/979024443" TargetMode="External" /><Relationship Id="rId35" Type="http://schemas.openxmlformats.org/officeDocument/2006/relationships/hyperlink" Target="https://podminky.urs.cz/item/CS_URS_2022_02/997221551" TargetMode="External" /><Relationship Id="rId36" Type="http://schemas.openxmlformats.org/officeDocument/2006/relationships/hyperlink" Target="https://podminky.urs.cz/item/CS_URS_2022_02/997221559" TargetMode="External" /><Relationship Id="rId37" Type="http://schemas.openxmlformats.org/officeDocument/2006/relationships/hyperlink" Target="https://podminky.urs.cz/item/CS_URS_2022_02/997221611" TargetMode="External" /><Relationship Id="rId38" Type="http://schemas.openxmlformats.org/officeDocument/2006/relationships/hyperlink" Target="https://podminky.urs.cz/item/CS_URS_2022_02/997221861" TargetMode="External" /><Relationship Id="rId39" Type="http://schemas.openxmlformats.org/officeDocument/2006/relationships/hyperlink" Target="https://podminky.urs.cz/item/CS_URS_2022_02/997221873" TargetMode="External" /><Relationship Id="rId40" Type="http://schemas.openxmlformats.org/officeDocument/2006/relationships/hyperlink" Target="https://podminky.urs.cz/item/CS_URS_2022_02/997221875" TargetMode="External" /><Relationship Id="rId41" Type="http://schemas.openxmlformats.org/officeDocument/2006/relationships/hyperlink" Target="https://podminky.urs.cz/item/CS_URS_2022_02/998225111" TargetMode="External" /><Relationship Id="rId42" Type="http://schemas.openxmlformats.org/officeDocument/2006/relationships/hyperlink" Target="https://podminky.urs.cz/item/CS_URS_2022_02/998225193" TargetMode="External" /><Relationship Id="rId4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7222" TargetMode="External" /><Relationship Id="rId2" Type="http://schemas.openxmlformats.org/officeDocument/2006/relationships/hyperlink" Target="https://podminky.urs.cz/item/CS_URS_2022_02/113154463" TargetMode="External" /><Relationship Id="rId3" Type="http://schemas.openxmlformats.org/officeDocument/2006/relationships/hyperlink" Target="https://podminky.urs.cz/item/CS_URS_2022_02/113154334" TargetMode="External" /><Relationship Id="rId4" Type="http://schemas.openxmlformats.org/officeDocument/2006/relationships/hyperlink" Target="https://podminky.urs.cz/item/CS_URS_2022_02/122252205" TargetMode="External" /><Relationship Id="rId5" Type="http://schemas.openxmlformats.org/officeDocument/2006/relationships/hyperlink" Target="https://podminky.urs.cz/item/CS_URS_2022_02/162751117" TargetMode="External" /><Relationship Id="rId6" Type="http://schemas.openxmlformats.org/officeDocument/2006/relationships/hyperlink" Target="https://podminky.urs.cz/item/CS_URS_2022_02/162751119" TargetMode="External" /><Relationship Id="rId7" Type="http://schemas.openxmlformats.org/officeDocument/2006/relationships/hyperlink" Target="https://podminky.urs.cz/item/CS_URS_2022_02/171201231" TargetMode="External" /><Relationship Id="rId8" Type="http://schemas.openxmlformats.org/officeDocument/2006/relationships/hyperlink" Target="https://podminky.urs.cz/item/CS_URS_2022_02/181451121" TargetMode="External" /><Relationship Id="rId9" Type="http://schemas.openxmlformats.org/officeDocument/2006/relationships/hyperlink" Target="https://podminky.urs.cz/item/CS_URS_2022_02/181951111" TargetMode="External" /><Relationship Id="rId10" Type="http://schemas.openxmlformats.org/officeDocument/2006/relationships/hyperlink" Target="https://podminky.urs.cz/item/CS_URS_2022_02/181951112" TargetMode="External" /><Relationship Id="rId11" Type="http://schemas.openxmlformats.org/officeDocument/2006/relationships/hyperlink" Target="https://podminky.urs.cz/item/CS_URS_2022_02/182351133" TargetMode="External" /><Relationship Id="rId12" Type="http://schemas.openxmlformats.org/officeDocument/2006/relationships/hyperlink" Target="https://podminky.urs.cz/item/CS_URS_2022_02/183403161" TargetMode="External" /><Relationship Id="rId13" Type="http://schemas.openxmlformats.org/officeDocument/2006/relationships/hyperlink" Target="https://podminky.urs.cz/item/CS_URS_2022_02/184853511" TargetMode="External" /><Relationship Id="rId14" Type="http://schemas.openxmlformats.org/officeDocument/2006/relationships/hyperlink" Target="https://podminky.urs.cz/item/CS_URS_2022_02/564851111" TargetMode="External" /><Relationship Id="rId15" Type="http://schemas.openxmlformats.org/officeDocument/2006/relationships/hyperlink" Target="https://podminky.urs.cz/item/CS_URS_2022_02/564931412" TargetMode="External" /><Relationship Id="rId16" Type="http://schemas.openxmlformats.org/officeDocument/2006/relationships/hyperlink" Target="https://podminky.urs.cz/item/CS_URS_2022_02/565135121" TargetMode="External" /><Relationship Id="rId17" Type="http://schemas.openxmlformats.org/officeDocument/2006/relationships/hyperlink" Target="https://podminky.urs.cz/item/CS_URS_2022_02/567521131" TargetMode="External" /><Relationship Id="rId18" Type="http://schemas.openxmlformats.org/officeDocument/2006/relationships/hyperlink" Target="https://podminky.urs.cz/item/CS_URS_2022_02/567522134" TargetMode="External" /><Relationship Id="rId19" Type="http://schemas.openxmlformats.org/officeDocument/2006/relationships/hyperlink" Target="https://podminky.urs.cz/item/CS_URS_2022_02/569241112" TargetMode="External" /><Relationship Id="rId20" Type="http://schemas.openxmlformats.org/officeDocument/2006/relationships/hyperlink" Target="https://podminky.urs.cz/item/CS_URS_2022_02/569811112" TargetMode="External" /><Relationship Id="rId21" Type="http://schemas.openxmlformats.org/officeDocument/2006/relationships/hyperlink" Target="https://podminky.urs.cz/item/CS_URS_2022_02/573231108" TargetMode="External" /><Relationship Id="rId22" Type="http://schemas.openxmlformats.org/officeDocument/2006/relationships/hyperlink" Target="https://podminky.urs.cz/item/CS_URS_2022_02/577134121" TargetMode="External" /><Relationship Id="rId23" Type="http://schemas.openxmlformats.org/officeDocument/2006/relationships/hyperlink" Target="https://podminky.urs.cz/item/CS_URS_2022_02/577165122" TargetMode="External" /><Relationship Id="rId24" Type="http://schemas.openxmlformats.org/officeDocument/2006/relationships/hyperlink" Target="https://podminky.urs.cz/item/CS_URS_2022_02/911331123" TargetMode="External" /><Relationship Id="rId25" Type="http://schemas.openxmlformats.org/officeDocument/2006/relationships/hyperlink" Target="https://podminky.urs.cz/item/CS_URS_2022_02/911334121" TargetMode="External" /><Relationship Id="rId26" Type="http://schemas.openxmlformats.org/officeDocument/2006/relationships/hyperlink" Target="https://podminky.urs.cz/item/CS_URS_2022_02/919112233" TargetMode="External" /><Relationship Id="rId27" Type="http://schemas.openxmlformats.org/officeDocument/2006/relationships/hyperlink" Target="https://podminky.urs.cz/item/CS_URS_2022_02/919121132" TargetMode="External" /><Relationship Id="rId28" Type="http://schemas.openxmlformats.org/officeDocument/2006/relationships/hyperlink" Target="https://podminky.urs.cz/item/CS_URS_2022_02/919735113" TargetMode="External" /><Relationship Id="rId29" Type="http://schemas.openxmlformats.org/officeDocument/2006/relationships/hyperlink" Target="https://podminky.urs.cz/item/CS_URS_2022_02/938902113" TargetMode="External" /><Relationship Id="rId30" Type="http://schemas.openxmlformats.org/officeDocument/2006/relationships/hyperlink" Target="https://podminky.urs.cz/item/CS_URS_2022_02/966005311" TargetMode="External" /><Relationship Id="rId31" Type="http://schemas.openxmlformats.org/officeDocument/2006/relationships/hyperlink" Target="https://podminky.urs.cz/item/CS_URS_2022_02/997221551" TargetMode="External" /><Relationship Id="rId32" Type="http://schemas.openxmlformats.org/officeDocument/2006/relationships/hyperlink" Target="https://podminky.urs.cz/item/CS_URS_2022_02/997221559" TargetMode="External" /><Relationship Id="rId33" Type="http://schemas.openxmlformats.org/officeDocument/2006/relationships/hyperlink" Target="https://podminky.urs.cz/item/CS_URS_2022_02/997221561" TargetMode="External" /><Relationship Id="rId34" Type="http://schemas.openxmlformats.org/officeDocument/2006/relationships/hyperlink" Target="https://podminky.urs.cz/item/CS_URS_2022_02/997221569" TargetMode="External" /><Relationship Id="rId35" Type="http://schemas.openxmlformats.org/officeDocument/2006/relationships/hyperlink" Target="https://podminky.urs.cz/item/CS_URS_2022_02/997221611" TargetMode="External" /><Relationship Id="rId36" Type="http://schemas.openxmlformats.org/officeDocument/2006/relationships/hyperlink" Target="https://podminky.urs.cz/item/CS_URS_2022_02/997221873" TargetMode="External" /><Relationship Id="rId37" Type="http://schemas.openxmlformats.org/officeDocument/2006/relationships/hyperlink" Target="https://podminky.urs.cz/item/CS_URS_2022_02/997221875" TargetMode="External" /><Relationship Id="rId38" Type="http://schemas.openxmlformats.org/officeDocument/2006/relationships/hyperlink" Target="https://podminky.urs.cz/item/CS_URS_2022_02/998225111" TargetMode="External" /><Relationship Id="rId39" Type="http://schemas.openxmlformats.org/officeDocument/2006/relationships/hyperlink" Target="https://podminky.urs.cz/item/CS_URS_2022_02/998225193" TargetMode="External" /><Relationship Id="rId4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29253101" TargetMode="External" /><Relationship Id="rId2" Type="http://schemas.openxmlformats.org/officeDocument/2006/relationships/hyperlink" Target="https://podminky.urs.cz/item/CS_URS_2022_02/131213711" TargetMode="External" /><Relationship Id="rId3" Type="http://schemas.openxmlformats.org/officeDocument/2006/relationships/hyperlink" Target="https://podminky.urs.cz/item/CS_URS_2022_02/162251122" TargetMode="External" /><Relationship Id="rId4" Type="http://schemas.openxmlformats.org/officeDocument/2006/relationships/hyperlink" Target="https://podminky.urs.cz/item/CS_URS_2022_02/162751117" TargetMode="External" /><Relationship Id="rId5" Type="http://schemas.openxmlformats.org/officeDocument/2006/relationships/hyperlink" Target="https://podminky.urs.cz/item/CS_URS_2022_02/162751119" TargetMode="External" /><Relationship Id="rId6" Type="http://schemas.openxmlformats.org/officeDocument/2006/relationships/hyperlink" Target="https://podminky.urs.cz/item/CS_URS_2022_02/167151101" TargetMode="External" /><Relationship Id="rId7" Type="http://schemas.openxmlformats.org/officeDocument/2006/relationships/hyperlink" Target="https://podminky.urs.cz/item/CS_URS_2022_02/171201231" TargetMode="External" /><Relationship Id="rId8" Type="http://schemas.openxmlformats.org/officeDocument/2006/relationships/hyperlink" Target="https://podminky.urs.cz/item/CS_URS_2022_02/175111101" TargetMode="External" /><Relationship Id="rId9" Type="http://schemas.openxmlformats.org/officeDocument/2006/relationships/hyperlink" Target="https://podminky.urs.cz/item/CS_URS_2022_02/213311131" TargetMode="External" /><Relationship Id="rId10" Type="http://schemas.openxmlformats.org/officeDocument/2006/relationships/hyperlink" Target="https://podminky.urs.cz/item/CS_URS_2022_02/274311126" TargetMode="External" /><Relationship Id="rId11" Type="http://schemas.openxmlformats.org/officeDocument/2006/relationships/hyperlink" Target="https://podminky.urs.cz/item/CS_URS_2022_02/317321118" TargetMode="External" /><Relationship Id="rId12" Type="http://schemas.openxmlformats.org/officeDocument/2006/relationships/hyperlink" Target="https://podminky.urs.cz/item/CS_URS_2022_02/317353121" TargetMode="External" /><Relationship Id="rId13" Type="http://schemas.openxmlformats.org/officeDocument/2006/relationships/hyperlink" Target="https://podminky.urs.cz/item/CS_URS_2022_02/317353221" TargetMode="External" /><Relationship Id="rId14" Type="http://schemas.openxmlformats.org/officeDocument/2006/relationships/hyperlink" Target="https://podminky.urs.cz/item/CS_URS_2022_02/317361116" TargetMode="External" /><Relationship Id="rId15" Type="http://schemas.openxmlformats.org/officeDocument/2006/relationships/hyperlink" Target="https://podminky.urs.cz/item/CS_URS_2022_02/334323118" TargetMode="External" /><Relationship Id="rId16" Type="http://schemas.openxmlformats.org/officeDocument/2006/relationships/hyperlink" Target="https://podminky.urs.cz/item/CS_URS_2022_02/334351115" TargetMode="External" /><Relationship Id="rId17" Type="http://schemas.openxmlformats.org/officeDocument/2006/relationships/hyperlink" Target="https://podminky.urs.cz/item/CS_URS_2022_02/334351214" TargetMode="External" /><Relationship Id="rId18" Type="http://schemas.openxmlformats.org/officeDocument/2006/relationships/hyperlink" Target="https://podminky.urs.cz/item/CS_URS_2022_02/334361216" TargetMode="External" /><Relationship Id="rId19" Type="http://schemas.openxmlformats.org/officeDocument/2006/relationships/hyperlink" Target="https://podminky.urs.cz/item/CS_URS_2022_02/465513157" TargetMode="External" /><Relationship Id="rId20" Type="http://schemas.openxmlformats.org/officeDocument/2006/relationships/hyperlink" Target="https://podminky.urs.cz/item/CS_URS_2022_02/911334121" TargetMode="External" /><Relationship Id="rId21" Type="http://schemas.openxmlformats.org/officeDocument/2006/relationships/hyperlink" Target="https://podminky.urs.cz/item/CS_URS_2022_02/919413211" TargetMode="External" /><Relationship Id="rId22" Type="http://schemas.openxmlformats.org/officeDocument/2006/relationships/hyperlink" Target="https://podminky.urs.cz/item/CS_URS_2022_02/919542122" TargetMode="External" /><Relationship Id="rId23" Type="http://schemas.openxmlformats.org/officeDocument/2006/relationships/hyperlink" Target="https://podminky.urs.cz/item/CS_URS_2022_02/966008112" TargetMode="External" /><Relationship Id="rId24" Type="http://schemas.openxmlformats.org/officeDocument/2006/relationships/hyperlink" Target="https://podminky.urs.cz/item/CS_URS_2022_02/997221561" TargetMode="External" /><Relationship Id="rId25" Type="http://schemas.openxmlformats.org/officeDocument/2006/relationships/hyperlink" Target="https://podminky.urs.cz/item/CS_URS_2022_02/997221569" TargetMode="External" /><Relationship Id="rId26" Type="http://schemas.openxmlformats.org/officeDocument/2006/relationships/hyperlink" Target="https://podminky.urs.cz/item/CS_URS_2022_02/997221861" TargetMode="External" /><Relationship Id="rId27" Type="http://schemas.openxmlformats.org/officeDocument/2006/relationships/hyperlink" Target="https://podminky.urs.cz/item/CS_URS_2022_02/998212111" TargetMode="External" /><Relationship Id="rId28" Type="http://schemas.openxmlformats.org/officeDocument/2006/relationships/hyperlink" Target="https://podminky.urs.cz/item/CS_URS_2022_02/711112001" TargetMode="External" /><Relationship Id="rId29" Type="http://schemas.openxmlformats.org/officeDocument/2006/relationships/hyperlink" Target="https://podminky.urs.cz/item/CS_URS_2022_02/711112002" TargetMode="External" /><Relationship Id="rId30" Type="http://schemas.openxmlformats.org/officeDocument/2006/relationships/hyperlink" Target="https://podminky.urs.cz/item/CS_URS_2022_02/711691172" TargetMode="External" /><Relationship Id="rId31" Type="http://schemas.openxmlformats.org/officeDocument/2006/relationships/hyperlink" Target="https://podminky.urs.cz/item/CS_URS_2022_02/998711101" TargetMode="External" /><Relationship Id="rId3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912211111" TargetMode="External" /><Relationship Id="rId2" Type="http://schemas.openxmlformats.org/officeDocument/2006/relationships/hyperlink" Target="https://podminky.urs.cz/item/CS_URS_2022_02/915111112" TargetMode="External" /><Relationship Id="rId3" Type="http://schemas.openxmlformats.org/officeDocument/2006/relationships/hyperlink" Target="https://podminky.urs.cz/item/CS_URS_2022_02/915111122" TargetMode="External" /><Relationship Id="rId4" Type="http://schemas.openxmlformats.org/officeDocument/2006/relationships/hyperlink" Target="https://podminky.urs.cz/item/CS_URS_2022_02/915211112" TargetMode="External" /><Relationship Id="rId5" Type="http://schemas.openxmlformats.org/officeDocument/2006/relationships/hyperlink" Target="https://podminky.urs.cz/item/CS_URS_2022_02/915211122" TargetMode="External" /><Relationship Id="rId6" Type="http://schemas.openxmlformats.org/officeDocument/2006/relationships/hyperlink" Target="https://podminky.urs.cz/item/CS_URS_2022_02/915611111" TargetMode="External" /><Relationship Id="rId7" Type="http://schemas.openxmlformats.org/officeDocument/2006/relationships/hyperlink" Target="https://podminky.urs.cz/item/CS_URS_2022_02/998225111" TargetMode="External" /><Relationship Id="rId8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912211111" TargetMode="External" /><Relationship Id="rId2" Type="http://schemas.openxmlformats.org/officeDocument/2006/relationships/hyperlink" Target="https://podminky.urs.cz/item/CS_URS_2022_02/914111111" TargetMode="External" /><Relationship Id="rId3" Type="http://schemas.openxmlformats.org/officeDocument/2006/relationships/hyperlink" Target="https://podminky.urs.cz/item/CS_URS_2022_02/914511111" TargetMode="External" /><Relationship Id="rId4" Type="http://schemas.openxmlformats.org/officeDocument/2006/relationships/hyperlink" Target="https://podminky.urs.cz/item/CS_URS_2022_02/915111112" TargetMode="External" /><Relationship Id="rId5" Type="http://schemas.openxmlformats.org/officeDocument/2006/relationships/hyperlink" Target="https://podminky.urs.cz/item/CS_URS_2022_02/915111122" TargetMode="External" /><Relationship Id="rId6" Type="http://schemas.openxmlformats.org/officeDocument/2006/relationships/hyperlink" Target="https://podminky.urs.cz/item/CS_URS_2022_02/915211112" TargetMode="External" /><Relationship Id="rId7" Type="http://schemas.openxmlformats.org/officeDocument/2006/relationships/hyperlink" Target="https://podminky.urs.cz/item/CS_URS_2022_02/915211122" TargetMode="External" /><Relationship Id="rId8" Type="http://schemas.openxmlformats.org/officeDocument/2006/relationships/hyperlink" Target="https://podminky.urs.cz/item/CS_URS_2022_02/915611111" TargetMode="External" /><Relationship Id="rId9" Type="http://schemas.openxmlformats.org/officeDocument/2006/relationships/hyperlink" Target="https://podminky.urs.cz/item/CS_URS_2022_02/998225111" TargetMode="External" /><Relationship Id="rId10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29253101" TargetMode="External" /><Relationship Id="rId2" Type="http://schemas.openxmlformats.org/officeDocument/2006/relationships/hyperlink" Target="https://podminky.urs.cz/item/CS_URS_2022_02/131213711" TargetMode="External" /><Relationship Id="rId3" Type="http://schemas.openxmlformats.org/officeDocument/2006/relationships/hyperlink" Target="https://podminky.urs.cz/item/CS_URS_2022_02/141720017" TargetMode="External" /><Relationship Id="rId4" Type="http://schemas.openxmlformats.org/officeDocument/2006/relationships/hyperlink" Target="https://podminky.urs.cz/item/CS_URS_2022_02/162251122" TargetMode="External" /><Relationship Id="rId5" Type="http://schemas.openxmlformats.org/officeDocument/2006/relationships/hyperlink" Target="https://podminky.urs.cz/item/CS_URS_2022_02/162751117" TargetMode="External" /><Relationship Id="rId6" Type="http://schemas.openxmlformats.org/officeDocument/2006/relationships/hyperlink" Target="https://podminky.urs.cz/item/CS_URS_2022_02/162751119" TargetMode="External" /><Relationship Id="rId7" Type="http://schemas.openxmlformats.org/officeDocument/2006/relationships/hyperlink" Target="https://podminky.urs.cz/item/CS_URS_2022_02/167151101" TargetMode="External" /><Relationship Id="rId8" Type="http://schemas.openxmlformats.org/officeDocument/2006/relationships/hyperlink" Target="https://podminky.urs.cz/item/CS_URS_2022_02/171201231" TargetMode="External" /><Relationship Id="rId9" Type="http://schemas.openxmlformats.org/officeDocument/2006/relationships/hyperlink" Target="https://podminky.urs.cz/item/CS_URS_2022_02/174151101" TargetMode="External" /><Relationship Id="rId10" Type="http://schemas.openxmlformats.org/officeDocument/2006/relationships/hyperlink" Target="https://podminky.urs.cz/item/CS_URS_2022_02/334213221" TargetMode="External" /><Relationship Id="rId11" Type="http://schemas.openxmlformats.org/officeDocument/2006/relationships/hyperlink" Target="https://podminky.urs.cz/item/CS_URS_2022_02/334214111" TargetMode="External" /><Relationship Id="rId12" Type="http://schemas.openxmlformats.org/officeDocument/2006/relationships/hyperlink" Target="https://podminky.urs.cz/item/CS_URS_2022_02/334323218" TargetMode="External" /><Relationship Id="rId13" Type="http://schemas.openxmlformats.org/officeDocument/2006/relationships/hyperlink" Target="https://podminky.urs.cz/item/CS_URS_2022_02/334352112" TargetMode="External" /><Relationship Id="rId14" Type="http://schemas.openxmlformats.org/officeDocument/2006/relationships/hyperlink" Target="https://podminky.urs.cz/item/CS_URS_2022_02/334352212" TargetMode="External" /><Relationship Id="rId15" Type="http://schemas.openxmlformats.org/officeDocument/2006/relationships/hyperlink" Target="https://podminky.urs.cz/item/CS_URS_2022_02/334361226" TargetMode="External" /><Relationship Id="rId16" Type="http://schemas.openxmlformats.org/officeDocument/2006/relationships/hyperlink" Target="https://podminky.urs.cz/item/CS_URS_2022_02/430362021" TargetMode="External" /><Relationship Id="rId17" Type="http://schemas.openxmlformats.org/officeDocument/2006/relationships/hyperlink" Target="https://podminky.urs.cz/item/CS_URS_2022_02/434311115" TargetMode="External" /><Relationship Id="rId18" Type="http://schemas.openxmlformats.org/officeDocument/2006/relationships/hyperlink" Target="https://podminky.urs.cz/item/CS_URS_2022_02/434351141" TargetMode="External" /><Relationship Id="rId19" Type="http://schemas.openxmlformats.org/officeDocument/2006/relationships/hyperlink" Target="https://podminky.urs.cz/item/CS_URS_2022_02/434351142" TargetMode="External" /><Relationship Id="rId20" Type="http://schemas.openxmlformats.org/officeDocument/2006/relationships/hyperlink" Target="https://podminky.urs.cz/item/CS_URS_2022_02/465513157" TargetMode="External" /><Relationship Id="rId21" Type="http://schemas.openxmlformats.org/officeDocument/2006/relationships/hyperlink" Target="https://podminky.urs.cz/item/CS_URS_2022_02/911334111" TargetMode="External" /><Relationship Id="rId22" Type="http://schemas.openxmlformats.org/officeDocument/2006/relationships/hyperlink" Target="https://podminky.urs.cz/item/CS_URS_2022_02/935112211" TargetMode="External" /><Relationship Id="rId23" Type="http://schemas.openxmlformats.org/officeDocument/2006/relationships/hyperlink" Target="https://podminky.urs.cz/item/CS_URS_2022_02/962051111" TargetMode="External" /><Relationship Id="rId24" Type="http://schemas.openxmlformats.org/officeDocument/2006/relationships/hyperlink" Target="https://podminky.urs.cz/item/CS_URS_2022_02/966005311" TargetMode="External" /><Relationship Id="rId25" Type="http://schemas.openxmlformats.org/officeDocument/2006/relationships/hyperlink" Target="https://podminky.urs.cz/item/CS_URS_2022_02/985232112" TargetMode="External" /><Relationship Id="rId26" Type="http://schemas.openxmlformats.org/officeDocument/2006/relationships/hyperlink" Target="https://podminky.urs.cz/item/CS_URS_2022_02/985232191" TargetMode="External" /><Relationship Id="rId27" Type="http://schemas.openxmlformats.org/officeDocument/2006/relationships/hyperlink" Target="https://podminky.urs.cz/item/CS_URS_2022_02/997013602" TargetMode="External" /><Relationship Id="rId28" Type="http://schemas.openxmlformats.org/officeDocument/2006/relationships/hyperlink" Target="https://podminky.urs.cz/item/CS_URS_2022_02/997211511" TargetMode="External" /><Relationship Id="rId29" Type="http://schemas.openxmlformats.org/officeDocument/2006/relationships/hyperlink" Target="https://podminky.urs.cz/item/CS_URS_2022_02/997211519" TargetMode="External" /><Relationship Id="rId30" Type="http://schemas.openxmlformats.org/officeDocument/2006/relationships/hyperlink" Target="https://podminky.urs.cz/item/CS_URS_2022_02/998212111" TargetMode="External" /><Relationship Id="rId31" Type="http://schemas.openxmlformats.org/officeDocument/2006/relationships/hyperlink" Target="https://podminky.urs.cz/item/CS_URS_2022_02/711112001" TargetMode="External" /><Relationship Id="rId32" Type="http://schemas.openxmlformats.org/officeDocument/2006/relationships/hyperlink" Target="https://podminky.urs.cz/item/CS_URS_2022_02/711112002" TargetMode="External" /><Relationship Id="rId33" Type="http://schemas.openxmlformats.org/officeDocument/2006/relationships/hyperlink" Target="https://podminky.urs.cz/item/CS_URS_2022_02/711691172" TargetMode="External" /><Relationship Id="rId34" Type="http://schemas.openxmlformats.org/officeDocument/2006/relationships/hyperlink" Target="https://podminky.urs.cz/item/CS_URS_2022_02/998711101" TargetMode="External" /><Relationship Id="rId35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913111115" TargetMode="External" /><Relationship Id="rId2" Type="http://schemas.openxmlformats.org/officeDocument/2006/relationships/hyperlink" Target="https://podminky.urs.cz/item/CS_URS_2022_02/913111215" TargetMode="External" /><Relationship Id="rId3" Type="http://schemas.openxmlformats.org/officeDocument/2006/relationships/hyperlink" Target="https://podminky.urs.cz/item/CS_URS_2022_02/913121111" TargetMode="External" /><Relationship Id="rId4" Type="http://schemas.openxmlformats.org/officeDocument/2006/relationships/hyperlink" Target="https://podminky.urs.cz/item/CS_URS_2022_02/913121112" TargetMode="External" /><Relationship Id="rId5" Type="http://schemas.openxmlformats.org/officeDocument/2006/relationships/hyperlink" Target="https://podminky.urs.cz/item/CS_URS_2022_02/913121211" TargetMode="External" /><Relationship Id="rId6" Type="http://schemas.openxmlformats.org/officeDocument/2006/relationships/hyperlink" Target="https://podminky.urs.cz/item/CS_URS_2022_02/913121212" TargetMode="External" /><Relationship Id="rId7" Type="http://schemas.openxmlformats.org/officeDocument/2006/relationships/hyperlink" Target="https://podminky.urs.cz/item/CS_URS_2022_02/913211113" TargetMode="External" /><Relationship Id="rId8" Type="http://schemas.openxmlformats.org/officeDocument/2006/relationships/hyperlink" Target="https://podminky.urs.cz/item/CS_URS_2022_02/913211213" TargetMode="External" /><Relationship Id="rId9" Type="http://schemas.openxmlformats.org/officeDocument/2006/relationships/hyperlink" Target="https://podminky.urs.cz/item/CS_URS_2022_02/913321111" TargetMode="External" /><Relationship Id="rId10" Type="http://schemas.openxmlformats.org/officeDocument/2006/relationships/hyperlink" Target="https://podminky.urs.cz/item/CS_URS_2022_02/913321211" TargetMode="External" /><Relationship Id="rId11" Type="http://schemas.openxmlformats.org/officeDocument/2006/relationships/hyperlink" Target="https://podminky.urs.cz/item/CS_URS_2022_02/913411111" TargetMode="External" /><Relationship Id="rId12" Type="http://schemas.openxmlformats.org/officeDocument/2006/relationships/hyperlink" Target="https://podminky.urs.cz/item/CS_URS_2022_02/913411211" TargetMode="External" /><Relationship Id="rId13" Type="http://schemas.openxmlformats.org/officeDocument/2006/relationships/hyperlink" Target="https://podminky.urs.cz/item/CS_URS_2022_02/913911113" TargetMode="External" /><Relationship Id="rId14" Type="http://schemas.openxmlformats.org/officeDocument/2006/relationships/hyperlink" Target="https://podminky.urs.cz/item/CS_URS_2022_02/913911122" TargetMode="External" /><Relationship Id="rId15" Type="http://schemas.openxmlformats.org/officeDocument/2006/relationships/hyperlink" Target="https://podminky.urs.cz/item/CS_URS_2022_02/913911213" TargetMode="External" /><Relationship Id="rId16" Type="http://schemas.openxmlformats.org/officeDocument/2006/relationships/hyperlink" Target="https://podminky.urs.cz/item/CS_URS_2022_02/913911222" TargetMode="External" /><Relationship Id="rId17" Type="http://schemas.openxmlformats.org/officeDocument/2006/relationships/hyperlink" Target="https://podminky.urs.cz/item/CS_URS_2022_02/915222121" TargetMode="External" /><Relationship Id="rId18" Type="http://schemas.openxmlformats.org/officeDocument/2006/relationships/hyperlink" Target="https://podminky.urs.cz/item/CS_URS_2022_02/915222911" TargetMode="External" /><Relationship Id="rId19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60001000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21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E8" s="33"/>
      <c r="BS8" s="19" t="s">
        <v>6</v>
      </c>
    </row>
    <row r="9" spans="2:71" s="1" customFormat="1" ht="29.25" customHeight="1">
      <c r="B9" s="23"/>
      <c r="C9" s="24"/>
      <c r="D9" s="28" t="s">
        <v>26</v>
      </c>
      <c r="E9" s="24"/>
      <c r="F9" s="24"/>
      <c r="G9" s="24"/>
      <c r="H9" s="24"/>
      <c r="I9" s="24"/>
      <c r="J9" s="24"/>
      <c r="K9" s="36" t="s">
        <v>27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8" t="s">
        <v>28</v>
      </c>
      <c r="AL9" s="24"/>
      <c r="AM9" s="24"/>
      <c r="AN9" s="36" t="s">
        <v>29</v>
      </c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30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31</v>
      </c>
      <c r="AL10" s="24"/>
      <c r="AM10" s="24"/>
      <c r="AN10" s="29" t="s">
        <v>32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33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34</v>
      </c>
      <c r="AL11" s="24"/>
      <c r="AM11" s="24"/>
      <c r="AN11" s="29" t="s">
        <v>35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36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31</v>
      </c>
      <c r="AL13" s="24"/>
      <c r="AM13" s="24"/>
      <c r="AN13" s="37" t="s">
        <v>37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7" t="s">
        <v>37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4" t="s">
        <v>34</v>
      </c>
      <c r="AL14" s="24"/>
      <c r="AM14" s="24"/>
      <c r="AN14" s="37" t="s">
        <v>37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38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31</v>
      </c>
      <c r="AL16" s="24"/>
      <c r="AM16" s="24"/>
      <c r="AN16" s="29" t="s">
        <v>39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40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34</v>
      </c>
      <c r="AL17" s="24"/>
      <c r="AM17" s="24"/>
      <c r="AN17" s="29" t="s">
        <v>41</v>
      </c>
      <c r="AO17" s="24"/>
      <c r="AP17" s="24"/>
      <c r="AQ17" s="24"/>
      <c r="AR17" s="22"/>
      <c r="BE17" s="33"/>
      <c r="BS17" s="19" t="s">
        <v>42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43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31</v>
      </c>
      <c r="AL19" s="24"/>
      <c r="AM19" s="24"/>
      <c r="AN19" s="29" t="s">
        <v>44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45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34</v>
      </c>
      <c r="AL20" s="24"/>
      <c r="AM20" s="24"/>
      <c r="AN20" s="29" t="s">
        <v>44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46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9" t="s">
        <v>47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4"/>
      <c r="AQ25" s="24"/>
      <c r="AR25" s="22"/>
      <c r="BE25" s="33"/>
    </row>
    <row r="26" spans="1:57" s="2" customFormat="1" ht="25.9" customHeight="1">
      <c r="A26" s="41"/>
      <c r="B26" s="42"/>
      <c r="C26" s="43"/>
      <c r="D26" s="44" t="s">
        <v>48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3"/>
    </row>
    <row r="27" spans="1:57" s="2" customFormat="1" ht="6.95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3"/>
    </row>
    <row r="28" spans="1:57" s="2" customFormat="1" ht="12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49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50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51</v>
      </c>
      <c r="AL28" s="48"/>
      <c r="AM28" s="48"/>
      <c r="AN28" s="48"/>
      <c r="AO28" s="48"/>
      <c r="AP28" s="43"/>
      <c r="AQ28" s="43"/>
      <c r="AR28" s="47"/>
      <c r="BE28" s="33"/>
    </row>
    <row r="29" spans="1:57" s="3" customFormat="1" ht="14.4" customHeight="1">
      <c r="A29" s="3"/>
      <c r="B29" s="49"/>
      <c r="C29" s="50"/>
      <c r="D29" s="34" t="s">
        <v>52</v>
      </c>
      <c r="E29" s="50"/>
      <c r="F29" s="34" t="s">
        <v>53</v>
      </c>
      <c r="G29" s="50"/>
      <c r="H29" s="50"/>
      <c r="I29" s="50"/>
      <c r="J29" s="50"/>
      <c r="K29" s="50"/>
      <c r="L29" s="51">
        <v>0.21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ROUND(AV54,2)</f>
        <v>0</v>
      </c>
      <c r="AL29" s="50"/>
      <c r="AM29" s="50"/>
      <c r="AN29" s="50"/>
      <c r="AO29" s="50"/>
      <c r="AP29" s="50"/>
      <c r="AQ29" s="50"/>
      <c r="AR29" s="53"/>
      <c r="BE29" s="54"/>
    </row>
    <row r="30" spans="1:57" s="3" customFormat="1" ht="14.4" customHeight="1">
      <c r="A30" s="3"/>
      <c r="B30" s="49"/>
      <c r="C30" s="50"/>
      <c r="D30" s="50"/>
      <c r="E30" s="50"/>
      <c r="F30" s="34" t="s">
        <v>54</v>
      </c>
      <c r="G30" s="50"/>
      <c r="H30" s="50"/>
      <c r="I30" s="50"/>
      <c r="J30" s="50"/>
      <c r="K30" s="50"/>
      <c r="L30" s="51">
        <v>0.15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ROUND(AW54,2)</f>
        <v>0</v>
      </c>
      <c r="AL30" s="50"/>
      <c r="AM30" s="50"/>
      <c r="AN30" s="50"/>
      <c r="AO30" s="50"/>
      <c r="AP30" s="50"/>
      <c r="AQ30" s="50"/>
      <c r="AR30" s="53"/>
      <c r="BE30" s="54"/>
    </row>
    <row r="31" spans="1:57" s="3" customFormat="1" ht="14.4" customHeight="1" hidden="1">
      <c r="A31" s="3"/>
      <c r="B31" s="49"/>
      <c r="C31" s="50"/>
      <c r="D31" s="50"/>
      <c r="E31" s="50"/>
      <c r="F31" s="34" t="s">
        <v>55</v>
      </c>
      <c r="G31" s="50"/>
      <c r="H31" s="50"/>
      <c r="I31" s="50"/>
      <c r="J31" s="50"/>
      <c r="K31" s="50"/>
      <c r="L31" s="51">
        <v>0.21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spans="1:57" s="3" customFormat="1" ht="14.4" customHeight="1" hidden="1">
      <c r="A32" s="3"/>
      <c r="B32" s="49"/>
      <c r="C32" s="50"/>
      <c r="D32" s="50"/>
      <c r="E32" s="50"/>
      <c r="F32" s="34" t="s">
        <v>56</v>
      </c>
      <c r="G32" s="50"/>
      <c r="H32" s="50"/>
      <c r="I32" s="50"/>
      <c r="J32" s="50"/>
      <c r="K32" s="50"/>
      <c r="L32" s="51">
        <v>0.15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 hidden="1">
      <c r="A33" s="3"/>
      <c r="B33" s="49"/>
      <c r="C33" s="50"/>
      <c r="D33" s="50"/>
      <c r="E33" s="50"/>
      <c r="F33" s="34" t="s">
        <v>57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pans="1:57" s="2" customFormat="1" ht="6.95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pans="1:57" s="2" customFormat="1" ht="25.9" customHeight="1">
      <c r="A35" s="41"/>
      <c r="B35" s="42"/>
      <c r="C35" s="55"/>
      <c r="D35" s="56" t="s">
        <v>58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59</v>
      </c>
      <c r="U35" s="57"/>
      <c r="V35" s="57"/>
      <c r="W35" s="57"/>
      <c r="X35" s="59" t="s">
        <v>60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pans="1:57" s="2" customFormat="1" ht="6.95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pans="1:57" s="2" customFormat="1" ht="6.95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pans="1:57" s="2" customFormat="1" ht="6.95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pans="1:57" s="2" customFormat="1" ht="24.95" customHeight="1">
      <c r="A42" s="41"/>
      <c r="B42" s="42"/>
      <c r="C42" s="25" t="s">
        <v>61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pans="1:57" s="2" customFormat="1" ht="6.95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pans="1:57" s="4" customFormat="1" ht="12" customHeight="1">
      <c r="A44" s="4"/>
      <c r="B44" s="66"/>
      <c r="C44" s="34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7484-1-Z1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pans="1:57" s="5" customFormat="1" ht="36.95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1 soupis prací (II/116 Nová Ves pod Pleší, PD) - ZMĚNA 1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pans="1:57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pans="1:57" s="2" customFormat="1" ht="12" customHeight="1">
      <c r="A47" s="41"/>
      <c r="B47" s="42"/>
      <c r="C47" s="34" t="s">
        <v>22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>Nová Ves pod Pleší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4" t="s">
        <v>24</v>
      </c>
      <c r="AJ47" s="43"/>
      <c r="AK47" s="43"/>
      <c r="AL47" s="43"/>
      <c r="AM47" s="75" t="str">
        <f>IF(AN8="","",AN8)</f>
        <v>21. 4. 2023</v>
      </c>
      <c r="AN47" s="75"/>
      <c r="AO47" s="43"/>
      <c r="AP47" s="43"/>
      <c r="AQ47" s="43"/>
      <c r="AR47" s="47"/>
      <c r="BE47" s="41"/>
    </row>
    <row r="48" spans="1:57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pans="1:57" s="2" customFormat="1" ht="25.65" customHeight="1">
      <c r="A49" s="41"/>
      <c r="B49" s="42"/>
      <c r="C49" s="34" t="s">
        <v>30</v>
      </c>
      <c r="D49" s="43"/>
      <c r="E49" s="43"/>
      <c r="F49" s="43"/>
      <c r="G49" s="43"/>
      <c r="H49" s="43"/>
      <c r="I49" s="43"/>
      <c r="J49" s="43"/>
      <c r="K49" s="43"/>
      <c r="L49" s="67" t="str">
        <f>IF(E11="","",E11)</f>
        <v>Krajská správa a údržba silnic Středočeského kraje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4" t="s">
        <v>38</v>
      </c>
      <c r="AJ49" s="43"/>
      <c r="AK49" s="43"/>
      <c r="AL49" s="43"/>
      <c r="AM49" s="76" t="str">
        <f>IF(E17="","",E17)</f>
        <v>METROPROJEKT Praha a.s.</v>
      </c>
      <c r="AN49" s="67"/>
      <c r="AO49" s="67"/>
      <c r="AP49" s="67"/>
      <c r="AQ49" s="43"/>
      <c r="AR49" s="47"/>
      <c r="AS49" s="77" t="s">
        <v>62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pans="1:57" s="2" customFormat="1" ht="15.15" customHeight="1">
      <c r="A50" s="41"/>
      <c r="B50" s="42"/>
      <c r="C50" s="34" t="s">
        <v>36</v>
      </c>
      <c r="D50" s="43"/>
      <c r="E50" s="43"/>
      <c r="F50" s="43"/>
      <c r="G50" s="43"/>
      <c r="H50" s="43"/>
      <c r="I50" s="43"/>
      <c r="J50" s="43"/>
      <c r="K50" s="43"/>
      <c r="L50" s="67" t="str">
        <f>IF(E14="Vyplň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4" t="s">
        <v>43</v>
      </c>
      <c r="AJ50" s="43"/>
      <c r="AK50" s="43"/>
      <c r="AL50" s="43"/>
      <c r="AM50" s="76" t="str">
        <f>IF(E20="","",E20)</f>
        <v xml:space="preserve"> 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pans="1:57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pans="1:57" s="2" customFormat="1" ht="29.25" customHeight="1">
      <c r="A52" s="41"/>
      <c r="B52" s="42"/>
      <c r="C52" s="89" t="s">
        <v>63</v>
      </c>
      <c r="D52" s="90"/>
      <c r="E52" s="90"/>
      <c r="F52" s="90"/>
      <c r="G52" s="90"/>
      <c r="H52" s="91"/>
      <c r="I52" s="92" t="s">
        <v>64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65</v>
      </c>
      <c r="AH52" s="90"/>
      <c r="AI52" s="90"/>
      <c r="AJ52" s="90"/>
      <c r="AK52" s="90"/>
      <c r="AL52" s="90"/>
      <c r="AM52" s="90"/>
      <c r="AN52" s="92" t="s">
        <v>66</v>
      </c>
      <c r="AO52" s="90"/>
      <c r="AP52" s="90"/>
      <c r="AQ52" s="94" t="s">
        <v>67</v>
      </c>
      <c r="AR52" s="47"/>
      <c r="AS52" s="95" t="s">
        <v>68</v>
      </c>
      <c r="AT52" s="96" t="s">
        <v>69</v>
      </c>
      <c r="AU52" s="96" t="s">
        <v>70</v>
      </c>
      <c r="AV52" s="96" t="s">
        <v>71</v>
      </c>
      <c r="AW52" s="96" t="s">
        <v>72</v>
      </c>
      <c r="AX52" s="96" t="s">
        <v>73</v>
      </c>
      <c r="AY52" s="96" t="s">
        <v>74</v>
      </c>
      <c r="AZ52" s="96" t="s">
        <v>75</v>
      </c>
      <c r="BA52" s="96" t="s">
        <v>76</v>
      </c>
      <c r="BB52" s="96" t="s">
        <v>77</v>
      </c>
      <c r="BC52" s="96" t="s">
        <v>78</v>
      </c>
      <c r="BD52" s="97" t="s">
        <v>79</v>
      </c>
      <c r="BE52" s="41"/>
    </row>
    <row r="53" spans="1:57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pans="1:90" s="6" customFormat="1" ht="32.4" customHeight="1">
      <c r="A54" s="6"/>
      <c r="B54" s="101"/>
      <c r="C54" s="102" t="s">
        <v>80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ROUND(AG55+AG56+SUM(AG60:AG63),2)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44</v>
      </c>
      <c r="AR54" s="107"/>
      <c r="AS54" s="108">
        <f>ROUND(AS55+AS56+SUM(AS60:AS63),2)</f>
        <v>0</v>
      </c>
      <c r="AT54" s="109">
        <f>ROUND(SUM(AV54:AW54),2)</f>
        <v>0</v>
      </c>
      <c r="AU54" s="110">
        <f>ROUND(AU55+AU56+SUM(AU60:AU63),5)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ROUND(AZ55+AZ56+SUM(AZ60:AZ63),2)</f>
        <v>0</v>
      </c>
      <c r="BA54" s="109">
        <f>ROUND(BA55+BA56+SUM(BA60:BA63),2)</f>
        <v>0</v>
      </c>
      <c r="BB54" s="109">
        <f>ROUND(BB55+BB56+SUM(BB60:BB63),2)</f>
        <v>0</v>
      </c>
      <c r="BC54" s="109">
        <f>ROUND(BC55+BC56+SUM(BC60:BC63),2)</f>
        <v>0</v>
      </c>
      <c r="BD54" s="111">
        <f>ROUND(BD55+BD56+SUM(BD60:BD63),2)</f>
        <v>0</v>
      </c>
      <c r="BE54" s="6"/>
      <c r="BS54" s="112" t="s">
        <v>81</v>
      </c>
      <c r="BT54" s="112" t="s">
        <v>82</v>
      </c>
      <c r="BU54" s="113" t="s">
        <v>83</v>
      </c>
      <c r="BV54" s="112" t="s">
        <v>84</v>
      </c>
      <c r="BW54" s="112" t="s">
        <v>5</v>
      </c>
      <c r="BX54" s="112" t="s">
        <v>85</v>
      </c>
      <c r="CL54" s="112" t="s">
        <v>19</v>
      </c>
    </row>
    <row r="55" spans="1:91" s="7" customFormat="1" ht="16.5" customHeight="1">
      <c r="A55" s="114" t="s">
        <v>86</v>
      </c>
      <c r="B55" s="115"/>
      <c r="C55" s="116"/>
      <c r="D55" s="117" t="s">
        <v>87</v>
      </c>
      <c r="E55" s="117"/>
      <c r="F55" s="117"/>
      <c r="G55" s="117"/>
      <c r="H55" s="117"/>
      <c r="I55" s="118"/>
      <c r="J55" s="117" t="s">
        <v>88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'SO 101 - Komunikace II-116'!J30</f>
        <v>0</v>
      </c>
      <c r="AH55" s="118"/>
      <c r="AI55" s="118"/>
      <c r="AJ55" s="118"/>
      <c r="AK55" s="118"/>
      <c r="AL55" s="118"/>
      <c r="AM55" s="118"/>
      <c r="AN55" s="119">
        <f>SUM(AG55,AT55)</f>
        <v>0</v>
      </c>
      <c r="AO55" s="118"/>
      <c r="AP55" s="118"/>
      <c r="AQ55" s="120" t="s">
        <v>89</v>
      </c>
      <c r="AR55" s="121"/>
      <c r="AS55" s="122">
        <v>0</v>
      </c>
      <c r="AT55" s="123">
        <f>ROUND(SUM(AV55:AW55),2)</f>
        <v>0</v>
      </c>
      <c r="AU55" s="124">
        <f>'SO 101 - Komunikace II-116'!P86</f>
        <v>0</v>
      </c>
      <c r="AV55" s="123">
        <f>'SO 101 - Komunikace II-116'!J33</f>
        <v>0</v>
      </c>
      <c r="AW55" s="123">
        <f>'SO 101 - Komunikace II-116'!J34</f>
        <v>0</v>
      </c>
      <c r="AX55" s="123">
        <f>'SO 101 - Komunikace II-116'!J35</f>
        <v>0</v>
      </c>
      <c r="AY55" s="123">
        <f>'SO 101 - Komunikace II-116'!J36</f>
        <v>0</v>
      </c>
      <c r="AZ55" s="123">
        <f>'SO 101 - Komunikace II-116'!F33</f>
        <v>0</v>
      </c>
      <c r="BA55" s="123">
        <f>'SO 101 - Komunikace II-116'!F34</f>
        <v>0</v>
      </c>
      <c r="BB55" s="123">
        <f>'SO 101 - Komunikace II-116'!F35</f>
        <v>0</v>
      </c>
      <c r="BC55" s="123">
        <f>'SO 101 - Komunikace II-116'!F36</f>
        <v>0</v>
      </c>
      <c r="BD55" s="125">
        <f>'SO 101 - Komunikace II-116'!F37</f>
        <v>0</v>
      </c>
      <c r="BE55" s="7"/>
      <c r="BT55" s="126" t="s">
        <v>90</v>
      </c>
      <c r="BV55" s="126" t="s">
        <v>84</v>
      </c>
      <c r="BW55" s="126" t="s">
        <v>91</v>
      </c>
      <c r="BX55" s="126" t="s">
        <v>5</v>
      </c>
      <c r="CL55" s="126" t="s">
        <v>19</v>
      </c>
      <c r="CM55" s="126" t="s">
        <v>92</v>
      </c>
    </row>
    <row r="56" spans="1:91" s="7" customFormat="1" ht="24.75" customHeight="1">
      <c r="A56" s="7"/>
      <c r="B56" s="115"/>
      <c r="C56" s="116"/>
      <c r="D56" s="117" t="s">
        <v>93</v>
      </c>
      <c r="E56" s="117"/>
      <c r="F56" s="117"/>
      <c r="G56" s="117"/>
      <c r="H56" s="117"/>
      <c r="I56" s="118"/>
      <c r="J56" s="117" t="s">
        <v>94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27">
        <f>ROUND(SUM(AG57:AG59),2)</f>
        <v>0</v>
      </c>
      <c r="AH56" s="118"/>
      <c r="AI56" s="118"/>
      <c r="AJ56" s="118"/>
      <c r="AK56" s="118"/>
      <c r="AL56" s="118"/>
      <c r="AM56" s="118"/>
      <c r="AN56" s="119">
        <f>SUM(AG56,AT56)</f>
        <v>0</v>
      </c>
      <c r="AO56" s="118"/>
      <c r="AP56" s="118"/>
      <c r="AQ56" s="120" t="s">
        <v>89</v>
      </c>
      <c r="AR56" s="121"/>
      <c r="AS56" s="122">
        <f>ROUND(SUM(AS57:AS59),2)</f>
        <v>0</v>
      </c>
      <c r="AT56" s="123">
        <f>ROUND(SUM(AV56:AW56),2)</f>
        <v>0</v>
      </c>
      <c r="AU56" s="124">
        <f>ROUND(SUM(AU57:AU59),5)</f>
        <v>0</v>
      </c>
      <c r="AV56" s="123">
        <f>ROUND(AZ56*L29,2)</f>
        <v>0</v>
      </c>
      <c r="AW56" s="123">
        <f>ROUND(BA56*L30,2)</f>
        <v>0</v>
      </c>
      <c r="AX56" s="123">
        <f>ROUND(BB56*L29,2)</f>
        <v>0</v>
      </c>
      <c r="AY56" s="123">
        <f>ROUND(BC56*L30,2)</f>
        <v>0</v>
      </c>
      <c r="AZ56" s="123">
        <f>ROUND(SUM(AZ57:AZ59),2)</f>
        <v>0</v>
      </c>
      <c r="BA56" s="123">
        <f>ROUND(SUM(BA57:BA59),2)</f>
        <v>0</v>
      </c>
      <c r="BB56" s="123">
        <f>ROUND(SUM(BB57:BB59),2)</f>
        <v>0</v>
      </c>
      <c r="BC56" s="123">
        <f>ROUND(SUM(BC57:BC59),2)</f>
        <v>0</v>
      </c>
      <c r="BD56" s="125">
        <f>ROUND(SUM(BD57:BD59),2)</f>
        <v>0</v>
      </c>
      <c r="BE56" s="7"/>
      <c r="BS56" s="126" t="s">
        <v>81</v>
      </c>
      <c r="BT56" s="126" t="s">
        <v>90</v>
      </c>
      <c r="BU56" s="126" t="s">
        <v>83</v>
      </c>
      <c r="BV56" s="126" t="s">
        <v>84</v>
      </c>
      <c r="BW56" s="126" t="s">
        <v>95</v>
      </c>
      <c r="BX56" s="126" t="s">
        <v>5</v>
      </c>
      <c r="CL56" s="126" t="s">
        <v>19</v>
      </c>
      <c r="CM56" s="126" t="s">
        <v>92</v>
      </c>
    </row>
    <row r="57" spans="1:90" s="4" customFormat="1" ht="35.25" customHeight="1">
      <c r="A57" s="114" t="s">
        <v>86</v>
      </c>
      <c r="B57" s="66"/>
      <c r="C57" s="128"/>
      <c r="D57" s="128"/>
      <c r="E57" s="129" t="s">
        <v>96</v>
      </c>
      <c r="F57" s="129"/>
      <c r="G57" s="129"/>
      <c r="H57" s="129"/>
      <c r="I57" s="129"/>
      <c r="J57" s="128"/>
      <c r="K57" s="129" t="s">
        <v>94</v>
      </c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30">
        <f>'SO 101.2 (101) - Komunika...'!J32</f>
        <v>0</v>
      </c>
      <c r="AH57" s="128"/>
      <c r="AI57" s="128"/>
      <c r="AJ57" s="128"/>
      <c r="AK57" s="128"/>
      <c r="AL57" s="128"/>
      <c r="AM57" s="128"/>
      <c r="AN57" s="130">
        <f>SUM(AG57,AT57)</f>
        <v>0</v>
      </c>
      <c r="AO57" s="128"/>
      <c r="AP57" s="128"/>
      <c r="AQ57" s="131" t="s">
        <v>97</v>
      </c>
      <c r="AR57" s="68"/>
      <c r="AS57" s="132">
        <v>0</v>
      </c>
      <c r="AT57" s="133">
        <f>ROUND(SUM(AV57:AW57),2)</f>
        <v>0</v>
      </c>
      <c r="AU57" s="134">
        <f>'SO 101.2 (101) - Komunika...'!P91</f>
        <v>0</v>
      </c>
      <c r="AV57" s="133">
        <f>'SO 101.2 (101) - Komunika...'!J35</f>
        <v>0</v>
      </c>
      <c r="AW57" s="133">
        <f>'SO 101.2 (101) - Komunika...'!J36</f>
        <v>0</v>
      </c>
      <c r="AX57" s="133">
        <f>'SO 101.2 (101) - Komunika...'!J37</f>
        <v>0</v>
      </c>
      <c r="AY57" s="133">
        <f>'SO 101.2 (101) - Komunika...'!J38</f>
        <v>0</v>
      </c>
      <c r="AZ57" s="133">
        <f>'SO 101.2 (101) - Komunika...'!F35</f>
        <v>0</v>
      </c>
      <c r="BA57" s="133">
        <f>'SO 101.2 (101) - Komunika...'!F36</f>
        <v>0</v>
      </c>
      <c r="BB57" s="133">
        <f>'SO 101.2 (101) - Komunika...'!F37</f>
        <v>0</v>
      </c>
      <c r="BC57" s="133">
        <f>'SO 101.2 (101) - Komunika...'!F38</f>
        <v>0</v>
      </c>
      <c r="BD57" s="135">
        <f>'SO 101.2 (101) - Komunika...'!F39</f>
        <v>0</v>
      </c>
      <c r="BE57" s="4"/>
      <c r="BT57" s="136" t="s">
        <v>92</v>
      </c>
      <c r="BV57" s="136" t="s">
        <v>84</v>
      </c>
      <c r="BW57" s="136" t="s">
        <v>98</v>
      </c>
      <c r="BX57" s="136" t="s">
        <v>95</v>
      </c>
      <c r="CL57" s="136" t="s">
        <v>19</v>
      </c>
    </row>
    <row r="58" spans="1:90" s="4" customFormat="1" ht="35.25" customHeight="1">
      <c r="A58" s="114" t="s">
        <v>86</v>
      </c>
      <c r="B58" s="66"/>
      <c r="C58" s="128"/>
      <c r="D58" s="128"/>
      <c r="E58" s="129" t="s">
        <v>99</v>
      </c>
      <c r="F58" s="129"/>
      <c r="G58" s="129"/>
      <c r="H58" s="129"/>
      <c r="I58" s="129"/>
      <c r="J58" s="128"/>
      <c r="K58" s="129" t="s">
        <v>100</v>
      </c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30">
        <f>'SO 101.2 (103) - Propustk...'!J32</f>
        <v>0</v>
      </c>
      <c r="AH58" s="128"/>
      <c r="AI58" s="128"/>
      <c r="AJ58" s="128"/>
      <c r="AK58" s="128"/>
      <c r="AL58" s="128"/>
      <c r="AM58" s="128"/>
      <c r="AN58" s="130">
        <f>SUM(AG58,AT58)</f>
        <v>0</v>
      </c>
      <c r="AO58" s="128"/>
      <c r="AP58" s="128"/>
      <c r="AQ58" s="131" t="s">
        <v>97</v>
      </c>
      <c r="AR58" s="68"/>
      <c r="AS58" s="132">
        <v>0</v>
      </c>
      <c r="AT58" s="133">
        <f>ROUND(SUM(AV58:AW58),2)</f>
        <v>0</v>
      </c>
      <c r="AU58" s="134">
        <f>'SO 101.2 (103) - Propustk...'!P95</f>
        <v>0</v>
      </c>
      <c r="AV58" s="133">
        <f>'SO 101.2 (103) - Propustk...'!J35</f>
        <v>0</v>
      </c>
      <c r="AW58" s="133">
        <f>'SO 101.2 (103) - Propustk...'!J36</f>
        <v>0</v>
      </c>
      <c r="AX58" s="133">
        <f>'SO 101.2 (103) - Propustk...'!J37</f>
        <v>0</v>
      </c>
      <c r="AY58" s="133">
        <f>'SO 101.2 (103) - Propustk...'!J38</f>
        <v>0</v>
      </c>
      <c r="AZ58" s="133">
        <f>'SO 101.2 (103) - Propustk...'!F35</f>
        <v>0</v>
      </c>
      <c r="BA58" s="133">
        <f>'SO 101.2 (103) - Propustk...'!F36</f>
        <v>0</v>
      </c>
      <c r="BB58" s="133">
        <f>'SO 101.2 (103) - Propustk...'!F37</f>
        <v>0</v>
      </c>
      <c r="BC58" s="133">
        <f>'SO 101.2 (103) - Propustk...'!F38</f>
        <v>0</v>
      </c>
      <c r="BD58" s="135">
        <f>'SO 101.2 (103) - Propustk...'!F39</f>
        <v>0</v>
      </c>
      <c r="BE58" s="4"/>
      <c r="BT58" s="136" t="s">
        <v>92</v>
      </c>
      <c r="BV58" s="136" t="s">
        <v>84</v>
      </c>
      <c r="BW58" s="136" t="s">
        <v>101</v>
      </c>
      <c r="BX58" s="136" t="s">
        <v>95</v>
      </c>
      <c r="CL58" s="136" t="s">
        <v>19</v>
      </c>
    </row>
    <row r="59" spans="1:90" s="4" customFormat="1" ht="35.25" customHeight="1">
      <c r="A59" s="114" t="s">
        <v>86</v>
      </c>
      <c r="B59" s="66"/>
      <c r="C59" s="128"/>
      <c r="D59" s="128"/>
      <c r="E59" s="129" t="s">
        <v>102</v>
      </c>
      <c r="F59" s="129"/>
      <c r="G59" s="129"/>
      <c r="H59" s="129"/>
      <c r="I59" s="129"/>
      <c r="J59" s="128"/>
      <c r="K59" s="129" t="s">
        <v>103</v>
      </c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30">
        <f>'SO 101.2 (105) - Dopravní...'!J32</f>
        <v>0</v>
      </c>
      <c r="AH59" s="128"/>
      <c r="AI59" s="128"/>
      <c r="AJ59" s="128"/>
      <c r="AK59" s="128"/>
      <c r="AL59" s="128"/>
      <c r="AM59" s="128"/>
      <c r="AN59" s="130">
        <f>SUM(AG59,AT59)</f>
        <v>0</v>
      </c>
      <c r="AO59" s="128"/>
      <c r="AP59" s="128"/>
      <c r="AQ59" s="131" t="s">
        <v>97</v>
      </c>
      <c r="AR59" s="68"/>
      <c r="AS59" s="132">
        <v>0</v>
      </c>
      <c r="AT59" s="133">
        <f>ROUND(SUM(AV59:AW59),2)</f>
        <v>0</v>
      </c>
      <c r="AU59" s="134">
        <f>'SO 101.2 (105) - Dopravní...'!P88</f>
        <v>0</v>
      </c>
      <c r="AV59" s="133">
        <f>'SO 101.2 (105) - Dopravní...'!J35</f>
        <v>0</v>
      </c>
      <c r="AW59" s="133">
        <f>'SO 101.2 (105) - Dopravní...'!J36</f>
        <v>0</v>
      </c>
      <c r="AX59" s="133">
        <f>'SO 101.2 (105) - Dopravní...'!J37</f>
        <v>0</v>
      </c>
      <c r="AY59" s="133">
        <f>'SO 101.2 (105) - Dopravní...'!J38</f>
        <v>0</v>
      </c>
      <c r="AZ59" s="133">
        <f>'SO 101.2 (105) - Dopravní...'!F35</f>
        <v>0</v>
      </c>
      <c r="BA59" s="133">
        <f>'SO 101.2 (105) - Dopravní...'!F36</f>
        <v>0</v>
      </c>
      <c r="BB59" s="133">
        <f>'SO 101.2 (105) - Dopravní...'!F37</f>
        <v>0</v>
      </c>
      <c r="BC59" s="133">
        <f>'SO 101.2 (105) - Dopravní...'!F38</f>
        <v>0</v>
      </c>
      <c r="BD59" s="135">
        <f>'SO 101.2 (105) - Dopravní...'!F39</f>
        <v>0</v>
      </c>
      <c r="BE59" s="4"/>
      <c r="BT59" s="136" t="s">
        <v>92</v>
      </c>
      <c r="BV59" s="136" t="s">
        <v>84</v>
      </c>
      <c r="BW59" s="136" t="s">
        <v>104</v>
      </c>
      <c r="BX59" s="136" t="s">
        <v>95</v>
      </c>
      <c r="CL59" s="136" t="s">
        <v>19</v>
      </c>
    </row>
    <row r="60" spans="1:91" s="7" customFormat="1" ht="16.5" customHeight="1">
      <c r="A60" s="114" t="s">
        <v>86</v>
      </c>
      <c r="B60" s="115"/>
      <c r="C60" s="116"/>
      <c r="D60" s="117" t="s">
        <v>105</v>
      </c>
      <c r="E60" s="117"/>
      <c r="F60" s="117"/>
      <c r="G60" s="117"/>
      <c r="H60" s="117"/>
      <c r="I60" s="118"/>
      <c r="J60" s="117" t="s">
        <v>106</v>
      </c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9">
        <f>'SO 105 - Dopravní značení...'!J30</f>
        <v>0</v>
      </c>
      <c r="AH60" s="118"/>
      <c r="AI60" s="118"/>
      <c r="AJ60" s="118"/>
      <c r="AK60" s="118"/>
      <c r="AL60" s="118"/>
      <c r="AM60" s="118"/>
      <c r="AN60" s="119">
        <f>SUM(AG60,AT60)</f>
        <v>0</v>
      </c>
      <c r="AO60" s="118"/>
      <c r="AP60" s="118"/>
      <c r="AQ60" s="120" t="s">
        <v>89</v>
      </c>
      <c r="AR60" s="121"/>
      <c r="AS60" s="122">
        <v>0</v>
      </c>
      <c r="AT60" s="123">
        <f>ROUND(SUM(AV60:AW60),2)</f>
        <v>0</v>
      </c>
      <c r="AU60" s="124">
        <f>'SO 105 - Dopravní značení...'!P82</f>
        <v>0</v>
      </c>
      <c r="AV60" s="123">
        <f>'SO 105 - Dopravní značení...'!J33</f>
        <v>0</v>
      </c>
      <c r="AW60" s="123">
        <f>'SO 105 - Dopravní značení...'!J34</f>
        <v>0</v>
      </c>
      <c r="AX60" s="123">
        <f>'SO 105 - Dopravní značení...'!J35</f>
        <v>0</v>
      </c>
      <c r="AY60" s="123">
        <f>'SO 105 - Dopravní značení...'!J36</f>
        <v>0</v>
      </c>
      <c r="AZ60" s="123">
        <f>'SO 105 - Dopravní značení...'!F33</f>
        <v>0</v>
      </c>
      <c r="BA60" s="123">
        <f>'SO 105 - Dopravní značení...'!F34</f>
        <v>0</v>
      </c>
      <c r="BB60" s="123">
        <f>'SO 105 - Dopravní značení...'!F35</f>
        <v>0</v>
      </c>
      <c r="BC60" s="123">
        <f>'SO 105 - Dopravní značení...'!F36</f>
        <v>0</v>
      </c>
      <c r="BD60" s="125">
        <f>'SO 105 - Dopravní značení...'!F37</f>
        <v>0</v>
      </c>
      <c r="BE60" s="7"/>
      <c r="BT60" s="126" t="s">
        <v>90</v>
      </c>
      <c r="BV60" s="126" t="s">
        <v>84</v>
      </c>
      <c r="BW60" s="126" t="s">
        <v>107</v>
      </c>
      <c r="BX60" s="126" t="s">
        <v>5</v>
      </c>
      <c r="CL60" s="126" t="s">
        <v>19</v>
      </c>
      <c r="CM60" s="126" t="s">
        <v>92</v>
      </c>
    </row>
    <row r="61" spans="1:91" s="7" customFormat="1" ht="16.5" customHeight="1">
      <c r="A61" s="114" t="s">
        <v>86</v>
      </c>
      <c r="B61" s="115"/>
      <c r="C61" s="116"/>
      <c r="D61" s="117" t="s">
        <v>108</v>
      </c>
      <c r="E61" s="117"/>
      <c r="F61" s="117"/>
      <c r="G61" s="117"/>
      <c r="H61" s="117"/>
      <c r="I61" s="118"/>
      <c r="J61" s="117" t="s">
        <v>109</v>
      </c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9">
        <f>'SO 201 - Most na II-116 v...'!J30</f>
        <v>0</v>
      </c>
      <c r="AH61" s="118"/>
      <c r="AI61" s="118"/>
      <c r="AJ61" s="118"/>
      <c r="AK61" s="118"/>
      <c r="AL61" s="118"/>
      <c r="AM61" s="118"/>
      <c r="AN61" s="119">
        <f>SUM(AG61,AT61)</f>
        <v>0</v>
      </c>
      <c r="AO61" s="118"/>
      <c r="AP61" s="118"/>
      <c r="AQ61" s="120" t="s">
        <v>89</v>
      </c>
      <c r="AR61" s="121"/>
      <c r="AS61" s="122">
        <v>0</v>
      </c>
      <c r="AT61" s="123">
        <f>ROUND(SUM(AV61:AW61),2)</f>
        <v>0</v>
      </c>
      <c r="AU61" s="124">
        <f>'SO 201 - Most na II-116 v...'!P88</f>
        <v>0</v>
      </c>
      <c r="AV61" s="123">
        <f>'SO 201 - Most na II-116 v...'!J33</f>
        <v>0</v>
      </c>
      <c r="AW61" s="123">
        <f>'SO 201 - Most na II-116 v...'!J34</f>
        <v>0</v>
      </c>
      <c r="AX61" s="123">
        <f>'SO 201 - Most na II-116 v...'!J35</f>
        <v>0</v>
      </c>
      <c r="AY61" s="123">
        <f>'SO 201 - Most na II-116 v...'!J36</f>
        <v>0</v>
      </c>
      <c r="AZ61" s="123">
        <f>'SO 201 - Most na II-116 v...'!F33</f>
        <v>0</v>
      </c>
      <c r="BA61" s="123">
        <f>'SO 201 - Most na II-116 v...'!F34</f>
        <v>0</v>
      </c>
      <c r="BB61" s="123">
        <f>'SO 201 - Most na II-116 v...'!F35</f>
        <v>0</v>
      </c>
      <c r="BC61" s="123">
        <f>'SO 201 - Most na II-116 v...'!F36</f>
        <v>0</v>
      </c>
      <c r="BD61" s="125">
        <f>'SO 201 - Most na II-116 v...'!F37</f>
        <v>0</v>
      </c>
      <c r="BE61" s="7"/>
      <c r="BT61" s="126" t="s">
        <v>90</v>
      </c>
      <c r="BV61" s="126" t="s">
        <v>84</v>
      </c>
      <c r="BW61" s="126" t="s">
        <v>110</v>
      </c>
      <c r="BX61" s="126" t="s">
        <v>5</v>
      </c>
      <c r="CL61" s="126" t="s">
        <v>19</v>
      </c>
      <c r="CM61" s="126" t="s">
        <v>92</v>
      </c>
    </row>
    <row r="62" spans="1:91" s="7" customFormat="1" ht="16.5" customHeight="1">
      <c r="A62" s="114" t="s">
        <v>86</v>
      </c>
      <c r="B62" s="115"/>
      <c r="C62" s="116"/>
      <c r="D62" s="117" t="s">
        <v>111</v>
      </c>
      <c r="E62" s="117"/>
      <c r="F62" s="117"/>
      <c r="G62" s="117"/>
      <c r="H62" s="117"/>
      <c r="I62" s="118"/>
      <c r="J62" s="117" t="s">
        <v>112</v>
      </c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9">
        <f>'E.1-DIO - Dopravně inžený...'!J30</f>
        <v>0</v>
      </c>
      <c r="AH62" s="118"/>
      <c r="AI62" s="118"/>
      <c r="AJ62" s="118"/>
      <c r="AK62" s="118"/>
      <c r="AL62" s="118"/>
      <c r="AM62" s="118"/>
      <c r="AN62" s="119">
        <f>SUM(AG62,AT62)</f>
        <v>0</v>
      </c>
      <c r="AO62" s="118"/>
      <c r="AP62" s="118"/>
      <c r="AQ62" s="120" t="s">
        <v>89</v>
      </c>
      <c r="AR62" s="121"/>
      <c r="AS62" s="122">
        <v>0</v>
      </c>
      <c r="AT62" s="123">
        <f>ROUND(SUM(AV62:AW62),2)</f>
        <v>0</v>
      </c>
      <c r="AU62" s="124">
        <f>'E.1-DIO - Dopravně inžený...'!P81</f>
        <v>0</v>
      </c>
      <c r="AV62" s="123">
        <f>'E.1-DIO - Dopravně inžený...'!J33</f>
        <v>0</v>
      </c>
      <c r="AW62" s="123">
        <f>'E.1-DIO - Dopravně inžený...'!J34</f>
        <v>0</v>
      </c>
      <c r="AX62" s="123">
        <f>'E.1-DIO - Dopravně inžený...'!J35</f>
        <v>0</v>
      </c>
      <c r="AY62" s="123">
        <f>'E.1-DIO - Dopravně inžený...'!J36</f>
        <v>0</v>
      </c>
      <c r="AZ62" s="123">
        <f>'E.1-DIO - Dopravně inžený...'!F33</f>
        <v>0</v>
      </c>
      <c r="BA62" s="123">
        <f>'E.1-DIO - Dopravně inžený...'!F34</f>
        <v>0</v>
      </c>
      <c r="BB62" s="123">
        <f>'E.1-DIO - Dopravně inžený...'!F35</f>
        <v>0</v>
      </c>
      <c r="BC62" s="123">
        <f>'E.1-DIO - Dopravně inžený...'!F36</f>
        <v>0</v>
      </c>
      <c r="BD62" s="125">
        <f>'E.1-DIO - Dopravně inžený...'!F37</f>
        <v>0</v>
      </c>
      <c r="BE62" s="7"/>
      <c r="BT62" s="126" t="s">
        <v>90</v>
      </c>
      <c r="BV62" s="126" t="s">
        <v>84</v>
      </c>
      <c r="BW62" s="126" t="s">
        <v>113</v>
      </c>
      <c r="BX62" s="126" t="s">
        <v>5</v>
      </c>
      <c r="CL62" s="126" t="s">
        <v>19</v>
      </c>
      <c r="CM62" s="126" t="s">
        <v>92</v>
      </c>
    </row>
    <row r="63" spans="1:91" s="7" customFormat="1" ht="16.5" customHeight="1">
      <c r="A63" s="7"/>
      <c r="B63" s="115"/>
      <c r="C63" s="116"/>
      <c r="D63" s="117" t="s">
        <v>114</v>
      </c>
      <c r="E63" s="117"/>
      <c r="F63" s="117"/>
      <c r="G63" s="117"/>
      <c r="H63" s="117"/>
      <c r="I63" s="118"/>
      <c r="J63" s="117" t="s">
        <v>115</v>
      </c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27">
        <f>ROUND(SUM(AG64:AG65),2)</f>
        <v>0</v>
      </c>
      <c r="AH63" s="118"/>
      <c r="AI63" s="118"/>
      <c r="AJ63" s="118"/>
      <c r="AK63" s="118"/>
      <c r="AL63" s="118"/>
      <c r="AM63" s="118"/>
      <c r="AN63" s="119">
        <f>SUM(AG63,AT63)</f>
        <v>0</v>
      </c>
      <c r="AO63" s="118"/>
      <c r="AP63" s="118"/>
      <c r="AQ63" s="120" t="s">
        <v>114</v>
      </c>
      <c r="AR63" s="121"/>
      <c r="AS63" s="122">
        <f>ROUND(SUM(AS64:AS65),2)</f>
        <v>0</v>
      </c>
      <c r="AT63" s="123">
        <f>ROUND(SUM(AV63:AW63),2)</f>
        <v>0</v>
      </c>
      <c r="AU63" s="124">
        <f>ROUND(SUM(AU64:AU65),5)</f>
        <v>0</v>
      </c>
      <c r="AV63" s="123">
        <f>ROUND(AZ63*L29,2)</f>
        <v>0</v>
      </c>
      <c r="AW63" s="123">
        <f>ROUND(BA63*L30,2)</f>
        <v>0</v>
      </c>
      <c r="AX63" s="123">
        <f>ROUND(BB63*L29,2)</f>
        <v>0</v>
      </c>
      <c r="AY63" s="123">
        <f>ROUND(BC63*L30,2)</f>
        <v>0</v>
      </c>
      <c r="AZ63" s="123">
        <f>ROUND(SUM(AZ64:AZ65),2)</f>
        <v>0</v>
      </c>
      <c r="BA63" s="123">
        <f>ROUND(SUM(BA64:BA65),2)</f>
        <v>0</v>
      </c>
      <c r="BB63" s="123">
        <f>ROUND(SUM(BB64:BB65),2)</f>
        <v>0</v>
      </c>
      <c r="BC63" s="123">
        <f>ROUND(SUM(BC64:BC65),2)</f>
        <v>0</v>
      </c>
      <c r="BD63" s="125">
        <f>ROUND(SUM(BD64:BD65),2)</f>
        <v>0</v>
      </c>
      <c r="BE63" s="7"/>
      <c r="BS63" s="126" t="s">
        <v>81</v>
      </c>
      <c r="BT63" s="126" t="s">
        <v>90</v>
      </c>
      <c r="BV63" s="126" t="s">
        <v>84</v>
      </c>
      <c r="BW63" s="126" t="s">
        <v>116</v>
      </c>
      <c r="BX63" s="126" t="s">
        <v>5</v>
      </c>
      <c r="CL63" s="126" t="s">
        <v>19</v>
      </c>
      <c r="CM63" s="126" t="s">
        <v>92</v>
      </c>
    </row>
    <row r="64" spans="1:91" s="4" customFormat="1" ht="16.5" customHeight="1">
      <c r="A64" s="114" t="s">
        <v>86</v>
      </c>
      <c r="B64" s="66"/>
      <c r="C64" s="128"/>
      <c r="D64" s="128"/>
      <c r="E64" s="129" t="s">
        <v>114</v>
      </c>
      <c r="F64" s="129"/>
      <c r="G64" s="129"/>
      <c r="H64" s="129"/>
      <c r="I64" s="129"/>
      <c r="J64" s="128"/>
      <c r="K64" s="129" t="s">
        <v>115</v>
      </c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30">
        <f>'VON - Vedlejší a ostatní ...'!J30</f>
        <v>0</v>
      </c>
      <c r="AH64" s="128"/>
      <c r="AI64" s="128"/>
      <c r="AJ64" s="128"/>
      <c r="AK64" s="128"/>
      <c r="AL64" s="128"/>
      <c r="AM64" s="128"/>
      <c r="AN64" s="130">
        <f>SUM(AG64,AT64)</f>
        <v>0</v>
      </c>
      <c r="AO64" s="128"/>
      <c r="AP64" s="128"/>
      <c r="AQ64" s="131" t="s">
        <v>97</v>
      </c>
      <c r="AR64" s="68"/>
      <c r="AS64" s="132">
        <v>0</v>
      </c>
      <c r="AT64" s="133">
        <f>ROUND(SUM(AV64:AW64),2)</f>
        <v>0</v>
      </c>
      <c r="AU64" s="134">
        <f>'VON - Vedlejší a ostatní ...'!P86</f>
        <v>0</v>
      </c>
      <c r="AV64" s="133">
        <f>'VON - Vedlejší a ostatní ...'!J33</f>
        <v>0</v>
      </c>
      <c r="AW64" s="133">
        <f>'VON - Vedlejší a ostatní ...'!J34</f>
        <v>0</v>
      </c>
      <c r="AX64" s="133">
        <f>'VON - Vedlejší a ostatní ...'!J35</f>
        <v>0</v>
      </c>
      <c r="AY64" s="133">
        <f>'VON - Vedlejší a ostatní ...'!J36</f>
        <v>0</v>
      </c>
      <c r="AZ64" s="133">
        <f>'VON - Vedlejší a ostatní ...'!F33</f>
        <v>0</v>
      </c>
      <c r="BA64" s="133">
        <f>'VON - Vedlejší a ostatní ...'!F34</f>
        <v>0</v>
      </c>
      <c r="BB64" s="133">
        <f>'VON - Vedlejší a ostatní ...'!F35</f>
        <v>0</v>
      </c>
      <c r="BC64" s="133">
        <f>'VON - Vedlejší a ostatní ...'!F36</f>
        <v>0</v>
      </c>
      <c r="BD64" s="135">
        <f>'VON - Vedlejší a ostatní ...'!F37</f>
        <v>0</v>
      </c>
      <c r="BE64" s="4"/>
      <c r="BT64" s="136" t="s">
        <v>92</v>
      </c>
      <c r="BU64" s="136" t="s">
        <v>117</v>
      </c>
      <c r="BV64" s="136" t="s">
        <v>84</v>
      </c>
      <c r="BW64" s="136" t="s">
        <v>116</v>
      </c>
      <c r="BX64" s="136" t="s">
        <v>5</v>
      </c>
      <c r="CL64" s="136" t="s">
        <v>19</v>
      </c>
      <c r="CM64" s="136" t="s">
        <v>92</v>
      </c>
    </row>
    <row r="65" spans="1:90" s="4" customFormat="1" ht="16.5" customHeight="1">
      <c r="A65" s="114" t="s">
        <v>86</v>
      </c>
      <c r="B65" s="66"/>
      <c r="C65" s="128"/>
      <c r="D65" s="128"/>
      <c r="E65" s="129" t="s">
        <v>118</v>
      </c>
      <c r="F65" s="129"/>
      <c r="G65" s="129"/>
      <c r="H65" s="129"/>
      <c r="I65" s="129"/>
      <c r="J65" s="128"/>
      <c r="K65" s="129" t="s">
        <v>119</v>
      </c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30">
        <f>'VON.1 - Oprava odvodnění ...'!J32</f>
        <v>0</v>
      </c>
      <c r="AH65" s="128"/>
      <c r="AI65" s="128"/>
      <c r="AJ65" s="128"/>
      <c r="AK65" s="128"/>
      <c r="AL65" s="128"/>
      <c r="AM65" s="128"/>
      <c r="AN65" s="130">
        <f>SUM(AG65,AT65)</f>
        <v>0</v>
      </c>
      <c r="AO65" s="128"/>
      <c r="AP65" s="128"/>
      <c r="AQ65" s="131" t="s">
        <v>97</v>
      </c>
      <c r="AR65" s="68"/>
      <c r="AS65" s="137">
        <v>0</v>
      </c>
      <c r="AT65" s="138">
        <f>ROUND(SUM(AV65:AW65),2)</f>
        <v>0</v>
      </c>
      <c r="AU65" s="139">
        <f>'VON.1 - Oprava odvodnění ...'!P92</f>
        <v>0</v>
      </c>
      <c r="AV65" s="138">
        <f>'VON.1 - Oprava odvodnění ...'!J35</f>
        <v>0</v>
      </c>
      <c r="AW65" s="138">
        <f>'VON.1 - Oprava odvodnění ...'!J36</f>
        <v>0</v>
      </c>
      <c r="AX65" s="138">
        <f>'VON.1 - Oprava odvodnění ...'!J37</f>
        <v>0</v>
      </c>
      <c r="AY65" s="138">
        <f>'VON.1 - Oprava odvodnění ...'!J38</f>
        <v>0</v>
      </c>
      <c r="AZ65" s="138">
        <f>'VON.1 - Oprava odvodnění ...'!F35</f>
        <v>0</v>
      </c>
      <c r="BA65" s="138">
        <f>'VON.1 - Oprava odvodnění ...'!F36</f>
        <v>0</v>
      </c>
      <c r="BB65" s="138">
        <f>'VON.1 - Oprava odvodnění ...'!F37</f>
        <v>0</v>
      </c>
      <c r="BC65" s="138">
        <f>'VON.1 - Oprava odvodnění ...'!F38</f>
        <v>0</v>
      </c>
      <c r="BD65" s="140">
        <f>'VON.1 - Oprava odvodnění ...'!F39</f>
        <v>0</v>
      </c>
      <c r="BE65" s="4"/>
      <c r="BT65" s="136" t="s">
        <v>92</v>
      </c>
      <c r="BV65" s="136" t="s">
        <v>84</v>
      </c>
      <c r="BW65" s="136" t="s">
        <v>120</v>
      </c>
      <c r="BX65" s="136" t="s">
        <v>116</v>
      </c>
      <c r="CL65" s="136" t="s">
        <v>19</v>
      </c>
    </row>
    <row r="66" spans="1:57" s="2" customFormat="1" ht="30" customHeight="1">
      <c r="A66" s="41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7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s="2" customFormat="1" ht="6.95" customHeight="1">
      <c r="A67" s="41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47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</sheetData>
  <sheetProtection password="CC35" sheet="1" objects="1" scenarios="1" formatColumns="0" formatRows="0"/>
  <mergeCells count="82">
    <mergeCell ref="C52:G52"/>
    <mergeCell ref="D63:H63"/>
    <mergeCell ref="D62:H62"/>
    <mergeCell ref="D56:H56"/>
    <mergeCell ref="D61:H61"/>
    <mergeCell ref="D55:H55"/>
    <mergeCell ref="D60:H60"/>
    <mergeCell ref="E58:I58"/>
    <mergeCell ref="E64:I64"/>
    <mergeCell ref="E59:I59"/>
    <mergeCell ref="E57:I57"/>
    <mergeCell ref="I52:AF52"/>
    <mergeCell ref="J55:AF55"/>
    <mergeCell ref="J61:AF61"/>
    <mergeCell ref="J62:AF62"/>
    <mergeCell ref="J63:AF63"/>
    <mergeCell ref="J56:AF56"/>
    <mergeCell ref="J60:AF60"/>
    <mergeCell ref="K59:AF59"/>
    <mergeCell ref="K58:AF58"/>
    <mergeCell ref="K64:AF64"/>
    <mergeCell ref="K57:AF57"/>
    <mergeCell ref="L45:AO45"/>
    <mergeCell ref="E65:I65"/>
    <mergeCell ref="K65:AF6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58:AM58"/>
    <mergeCell ref="AG63:AM63"/>
    <mergeCell ref="AG62:AM62"/>
    <mergeCell ref="AG52:AM52"/>
    <mergeCell ref="AG57:AM57"/>
    <mergeCell ref="AG61:AM61"/>
    <mergeCell ref="AG60:AM60"/>
    <mergeCell ref="AG64:AM64"/>
    <mergeCell ref="AG59:AM59"/>
    <mergeCell ref="AG56:AM56"/>
    <mergeCell ref="AG55:AM55"/>
    <mergeCell ref="AM47:AN47"/>
    <mergeCell ref="AM49:AP49"/>
    <mergeCell ref="AM50:AP50"/>
    <mergeCell ref="AN64:AP64"/>
    <mergeCell ref="AN58:AP58"/>
    <mergeCell ref="AN63:AP63"/>
    <mergeCell ref="AN57:AP57"/>
    <mergeCell ref="AN52:AP52"/>
    <mergeCell ref="AN61:AP61"/>
    <mergeCell ref="AN59:AP59"/>
    <mergeCell ref="AN56:AP56"/>
    <mergeCell ref="AN60:AP60"/>
    <mergeCell ref="AN62:AP62"/>
    <mergeCell ref="AN55:AP55"/>
    <mergeCell ref="AS49:AT51"/>
    <mergeCell ref="AN65:AP65"/>
    <mergeCell ref="AG65:AM65"/>
    <mergeCell ref="AN54:AP54"/>
  </mergeCells>
  <hyperlinks>
    <hyperlink ref="A55" location="'SO 101 - Komunikace II-116'!C2" display="/"/>
    <hyperlink ref="A57" location="'SO 101.2 (101) - Komunika...'!C2" display="/"/>
    <hyperlink ref="A58" location="'SO 101.2 (103) - Propustk...'!C2" display="/"/>
    <hyperlink ref="A59" location="'SO 101.2 (105) - Dopravní...'!C2" display="/"/>
    <hyperlink ref="A60" location="'SO 105 - Dopravní značení...'!C2" display="/"/>
    <hyperlink ref="A61" location="'SO 201 - Most na II-116 v...'!C2" display="/"/>
    <hyperlink ref="A62" location="'E.1-DIO - Dopravně inžený...'!C2" display="/"/>
    <hyperlink ref="A64" location="'VON - Vedlejší a ostatní ...'!C2" display="/"/>
    <hyperlink ref="A65" location="'VON.1 - Oprava odvodně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120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92</v>
      </c>
    </row>
    <row r="4" spans="2:46" s="1" customFormat="1" ht="24.95" customHeight="1">
      <c r="B4" s="22"/>
      <c r="D4" s="144" t="s">
        <v>128</v>
      </c>
      <c r="L4" s="22"/>
      <c r="M4" s="145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6" t="s">
        <v>16</v>
      </c>
      <c r="L6" s="22"/>
    </row>
    <row r="7" spans="2:12" s="1" customFormat="1" ht="16.5" customHeight="1">
      <c r="B7" s="22"/>
      <c r="E7" s="147" t="str">
        <f>'Rekapitulace stavby'!K6</f>
        <v>1 soupis prací (II/116 Nová Ves pod Pleší, PD) - ZMĚNA 1</v>
      </c>
      <c r="F7" s="146"/>
      <c r="G7" s="146"/>
      <c r="H7" s="146"/>
      <c r="L7" s="22"/>
    </row>
    <row r="8" spans="2:12" s="1" customFormat="1" ht="12" customHeight="1">
      <c r="B8" s="22"/>
      <c r="D8" s="146" t="s">
        <v>133</v>
      </c>
      <c r="L8" s="22"/>
    </row>
    <row r="9" spans="1:31" s="2" customFormat="1" ht="16.5" customHeight="1">
      <c r="A9" s="41"/>
      <c r="B9" s="47"/>
      <c r="C9" s="41"/>
      <c r="D9" s="41"/>
      <c r="E9" s="147" t="s">
        <v>1067</v>
      </c>
      <c r="F9" s="41"/>
      <c r="G9" s="41"/>
      <c r="H9" s="41"/>
      <c r="I9" s="41"/>
      <c r="J9" s="41"/>
      <c r="K9" s="41"/>
      <c r="L9" s="148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6" t="s">
        <v>505</v>
      </c>
      <c r="E10" s="41"/>
      <c r="F10" s="41"/>
      <c r="G10" s="41"/>
      <c r="H10" s="41"/>
      <c r="I10" s="41"/>
      <c r="J10" s="41"/>
      <c r="K10" s="41"/>
      <c r="L10" s="14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49" t="s">
        <v>1152</v>
      </c>
      <c r="F11" s="41"/>
      <c r="G11" s="41"/>
      <c r="H11" s="41"/>
      <c r="I11" s="41"/>
      <c r="J11" s="41"/>
      <c r="K11" s="41"/>
      <c r="L11" s="148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8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6" t="s">
        <v>18</v>
      </c>
      <c r="E13" s="41"/>
      <c r="F13" s="136" t="s">
        <v>19</v>
      </c>
      <c r="G13" s="41"/>
      <c r="H13" s="41"/>
      <c r="I13" s="146" t="s">
        <v>20</v>
      </c>
      <c r="J13" s="136" t="s">
        <v>44</v>
      </c>
      <c r="K13" s="41"/>
      <c r="L13" s="148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6" t="s">
        <v>22</v>
      </c>
      <c r="E14" s="41"/>
      <c r="F14" s="136" t="s">
        <v>23</v>
      </c>
      <c r="G14" s="41"/>
      <c r="H14" s="41"/>
      <c r="I14" s="146" t="s">
        <v>24</v>
      </c>
      <c r="J14" s="150" t="str">
        <f>'Rekapitulace stavby'!AN8</f>
        <v>21. 4. 2023</v>
      </c>
      <c r="K14" s="41"/>
      <c r="L14" s="148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8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6" t="s">
        <v>30</v>
      </c>
      <c r="E16" s="41"/>
      <c r="F16" s="41"/>
      <c r="G16" s="41"/>
      <c r="H16" s="41"/>
      <c r="I16" s="146" t="s">
        <v>31</v>
      </c>
      <c r="J16" s="136" t="s">
        <v>32</v>
      </c>
      <c r="K16" s="41"/>
      <c r="L16" s="14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33</v>
      </c>
      <c r="F17" s="41"/>
      <c r="G17" s="41"/>
      <c r="H17" s="41"/>
      <c r="I17" s="146" t="s">
        <v>34</v>
      </c>
      <c r="J17" s="136" t="s">
        <v>35</v>
      </c>
      <c r="K17" s="41"/>
      <c r="L17" s="148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6" t="s">
        <v>36</v>
      </c>
      <c r="E19" s="41"/>
      <c r="F19" s="41"/>
      <c r="G19" s="41"/>
      <c r="H19" s="41"/>
      <c r="I19" s="146" t="s">
        <v>31</v>
      </c>
      <c r="J19" s="35" t="str">
        <f>'Rekapitulace stavby'!AN13</f>
        <v>Vyplň údaj</v>
      </c>
      <c r="K19" s="41"/>
      <c r="L19" s="148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46" t="s">
        <v>34</v>
      </c>
      <c r="J20" s="35" t="str">
        <f>'Rekapitulace stavby'!AN14</f>
        <v>Vyplň údaj</v>
      </c>
      <c r="K20" s="41"/>
      <c r="L20" s="148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8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6" t="s">
        <v>38</v>
      </c>
      <c r="E22" s="41"/>
      <c r="F22" s="41"/>
      <c r="G22" s="41"/>
      <c r="H22" s="41"/>
      <c r="I22" s="146" t="s">
        <v>31</v>
      </c>
      <c r="J22" s="136" t="s">
        <v>39</v>
      </c>
      <c r="K22" s="41"/>
      <c r="L22" s="148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40</v>
      </c>
      <c r="F23" s="41"/>
      <c r="G23" s="41"/>
      <c r="H23" s="41"/>
      <c r="I23" s="146" t="s">
        <v>34</v>
      </c>
      <c r="J23" s="136" t="s">
        <v>41</v>
      </c>
      <c r="K23" s="41"/>
      <c r="L23" s="148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8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6" t="s">
        <v>43</v>
      </c>
      <c r="E25" s="41"/>
      <c r="F25" s="41"/>
      <c r="G25" s="41"/>
      <c r="H25" s="41"/>
      <c r="I25" s="146" t="s">
        <v>31</v>
      </c>
      <c r="J25" s="136" t="str">
        <f>IF('Rekapitulace stavby'!AN19="","",'Rekapitulace stavby'!AN19)</f>
        <v/>
      </c>
      <c r="K25" s="41"/>
      <c r="L25" s="14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tr">
        <f>IF('Rekapitulace stavby'!E20="","",'Rekapitulace stavby'!E20)</f>
        <v xml:space="preserve"> </v>
      </c>
      <c r="F26" s="41"/>
      <c r="G26" s="41"/>
      <c r="H26" s="41"/>
      <c r="I26" s="146" t="s">
        <v>34</v>
      </c>
      <c r="J26" s="136" t="str">
        <f>IF('Rekapitulace stavby'!AN20="","",'Rekapitulace stavby'!AN20)</f>
        <v/>
      </c>
      <c r="K26" s="41"/>
      <c r="L26" s="14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8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6" t="s">
        <v>46</v>
      </c>
      <c r="E28" s="41"/>
      <c r="F28" s="41"/>
      <c r="G28" s="41"/>
      <c r="H28" s="41"/>
      <c r="I28" s="41"/>
      <c r="J28" s="41"/>
      <c r="K28" s="41"/>
      <c r="L28" s="148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47.25" customHeight="1">
      <c r="A29" s="151"/>
      <c r="B29" s="152"/>
      <c r="C29" s="151"/>
      <c r="D29" s="151"/>
      <c r="E29" s="153" t="s">
        <v>135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5"/>
      <c r="E31" s="155"/>
      <c r="F31" s="155"/>
      <c r="G31" s="155"/>
      <c r="H31" s="155"/>
      <c r="I31" s="155"/>
      <c r="J31" s="155"/>
      <c r="K31" s="155"/>
      <c r="L31" s="148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6" t="s">
        <v>48</v>
      </c>
      <c r="E32" s="41"/>
      <c r="F32" s="41"/>
      <c r="G32" s="41"/>
      <c r="H32" s="41"/>
      <c r="I32" s="41"/>
      <c r="J32" s="157">
        <f>ROUND(J92,2)</f>
        <v>0</v>
      </c>
      <c r="K32" s="41"/>
      <c r="L32" s="14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5"/>
      <c r="E33" s="155"/>
      <c r="F33" s="155"/>
      <c r="G33" s="155"/>
      <c r="H33" s="155"/>
      <c r="I33" s="155"/>
      <c r="J33" s="155"/>
      <c r="K33" s="155"/>
      <c r="L33" s="148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8" t="s">
        <v>50</v>
      </c>
      <c r="G34" s="41"/>
      <c r="H34" s="41"/>
      <c r="I34" s="158" t="s">
        <v>49</v>
      </c>
      <c r="J34" s="158" t="s">
        <v>51</v>
      </c>
      <c r="K34" s="41"/>
      <c r="L34" s="148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59" t="s">
        <v>52</v>
      </c>
      <c r="E35" s="146" t="s">
        <v>53</v>
      </c>
      <c r="F35" s="160">
        <f>ROUND((SUM(BE92:BE149)),2)</f>
        <v>0</v>
      </c>
      <c r="G35" s="41"/>
      <c r="H35" s="41"/>
      <c r="I35" s="161">
        <v>0.21</v>
      </c>
      <c r="J35" s="160">
        <f>ROUND(((SUM(BE92:BE149))*I35),2)</f>
        <v>0</v>
      </c>
      <c r="K35" s="41"/>
      <c r="L35" s="14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6" t="s">
        <v>54</v>
      </c>
      <c r="F36" s="160">
        <f>ROUND((SUM(BF92:BF149)),2)</f>
        <v>0</v>
      </c>
      <c r="G36" s="41"/>
      <c r="H36" s="41"/>
      <c r="I36" s="161">
        <v>0.15</v>
      </c>
      <c r="J36" s="160">
        <f>ROUND(((SUM(BF92:BF149))*I36),2)</f>
        <v>0</v>
      </c>
      <c r="K36" s="41"/>
      <c r="L36" s="148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6" t="s">
        <v>55</v>
      </c>
      <c r="F37" s="160">
        <f>ROUND((SUM(BG92:BG149)),2)</f>
        <v>0</v>
      </c>
      <c r="G37" s="41"/>
      <c r="H37" s="41"/>
      <c r="I37" s="161">
        <v>0.21</v>
      </c>
      <c r="J37" s="160">
        <f>0</f>
        <v>0</v>
      </c>
      <c r="K37" s="41"/>
      <c r="L37" s="14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6" t="s">
        <v>56</v>
      </c>
      <c r="F38" s="160">
        <f>ROUND((SUM(BH92:BH149)),2)</f>
        <v>0</v>
      </c>
      <c r="G38" s="41"/>
      <c r="H38" s="41"/>
      <c r="I38" s="161">
        <v>0.15</v>
      </c>
      <c r="J38" s="160">
        <f>0</f>
        <v>0</v>
      </c>
      <c r="K38" s="41"/>
      <c r="L38" s="148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6" t="s">
        <v>57</v>
      </c>
      <c r="F39" s="160">
        <f>ROUND((SUM(BI92:BI149)),2)</f>
        <v>0</v>
      </c>
      <c r="G39" s="41"/>
      <c r="H39" s="41"/>
      <c r="I39" s="161">
        <v>0</v>
      </c>
      <c r="J39" s="160">
        <f>0</f>
        <v>0</v>
      </c>
      <c r="K39" s="41"/>
      <c r="L39" s="14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8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2"/>
      <c r="D41" s="163" t="s">
        <v>58</v>
      </c>
      <c r="E41" s="164"/>
      <c r="F41" s="164"/>
      <c r="G41" s="165" t="s">
        <v>59</v>
      </c>
      <c r="H41" s="166" t="s">
        <v>60</v>
      </c>
      <c r="I41" s="164"/>
      <c r="J41" s="167">
        <f>SUM(J32:J39)</f>
        <v>0</v>
      </c>
      <c r="K41" s="168"/>
      <c r="L41" s="148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69"/>
      <c r="C42" s="170"/>
      <c r="D42" s="170"/>
      <c r="E42" s="170"/>
      <c r="F42" s="170"/>
      <c r="G42" s="170"/>
      <c r="H42" s="170"/>
      <c r="I42" s="170"/>
      <c r="J42" s="170"/>
      <c r="K42" s="170"/>
      <c r="L42" s="148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48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5" t="s">
        <v>136</v>
      </c>
      <c r="D47" s="43"/>
      <c r="E47" s="43"/>
      <c r="F47" s="43"/>
      <c r="G47" s="43"/>
      <c r="H47" s="43"/>
      <c r="I47" s="43"/>
      <c r="J47" s="43"/>
      <c r="K47" s="43"/>
      <c r="L47" s="148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8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43"/>
      <c r="J49" s="43"/>
      <c r="K49" s="43"/>
      <c r="L49" s="148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73" t="str">
        <f>E7</f>
        <v>1 soupis prací (II/116 Nová Ves pod Pleší, PD) - ZMĚNA 1</v>
      </c>
      <c r="F50" s="34"/>
      <c r="G50" s="34"/>
      <c r="H50" s="34"/>
      <c r="I50" s="43"/>
      <c r="J50" s="43"/>
      <c r="K50" s="43"/>
      <c r="L50" s="148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3"/>
      <c r="C51" s="34" t="s">
        <v>133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1"/>
      <c r="B52" s="42"/>
      <c r="C52" s="43"/>
      <c r="D52" s="43"/>
      <c r="E52" s="173" t="s">
        <v>1067</v>
      </c>
      <c r="F52" s="43"/>
      <c r="G52" s="43"/>
      <c r="H52" s="43"/>
      <c r="I52" s="43"/>
      <c r="J52" s="43"/>
      <c r="K52" s="43"/>
      <c r="L52" s="148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4" t="s">
        <v>505</v>
      </c>
      <c r="D53" s="43"/>
      <c r="E53" s="43"/>
      <c r="F53" s="43"/>
      <c r="G53" s="43"/>
      <c r="H53" s="43"/>
      <c r="I53" s="43"/>
      <c r="J53" s="43"/>
      <c r="K53" s="43"/>
      <c r="L53" s="148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VON.1 - Oprava odvodnění u č.p. 88</v>
      </c>
      <c r="F54" s="43"/>
      <c r="G54" s="43"/>
      <c r="H54" s="43"/>
      <c r="I54" s="43"/>
      <c r="J54" s="43"/>
      <c r="K54" s="43"/>
      <c r="L54" s="148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8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4" t="s">
        <v>22</v>
      </c>
      <c r="D56" s="43"/>
      <c r="E56" s="43"/>
      <c r="F56" s="29" t="str">
        <f>F14</f>
        <v>Nová Ves pod Pleší</v>
      </c>
      <c r="G56" s="43"/>
      <c r="H56" s="43"/>
      <c r="I56" s="34" t="s">
        <v>24</v>
      </c>
      <c r="J56" s="75" t="str">
        <f>IF(J14="","",J14)</f>
        <v>21. 4. 2023</v>
      </c>
      <c r="K56" s="43"/>
      <c r="L56" s="148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8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25.65" customHeight="1">
      <c r="A58" s="41"/>
      <c r="B58" s="42"/>
      <c r="C58" s="34" t="s">
        <v>30</v>
      </c>
      <c r="D58" s="43"/>
      <c r="E58" s="43"/>
      <c r="F58" s="29" t="str">
        <f>E17</f>
        <v>Krajská správa a údržba silnic Středočeského kraje</v>
      </c>
      <c r="G58" s="43"/>
      <c r="H58" s="43"/>
      <c r="I58" s="34" t="s">
        <v>38</v>
      </c>
      <c r="J58" s="39" t="str">
        <f>E23</f>
        <v>METROPROJEKT Praha a.s.</v>
      </c>
      <c r="K58" s="43"/>
      <c r="L58" s="148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4" t="s">
        <v>36</v>
      </c>
      <c r="D59" s="43"/>
      <c r="E59" s="43"/>
      <c r="F59" s="29" t="str">
        <f>IF(E20="","",E20)</f>
        <v>Vyplň údaj</v>
      </c>
      <c r="G59" s="43"/>
      <c r="H59" s="43"/>
      <c r="I59" s="34" t="s">
        <v>43</v>
      </c>
      <c r="J59" s="39" t="str">
        <f>E26</f>
        <v xml:space="preserve"> </v>
      </c>
      <c r="K59" s="43"/>
      <c r="L59" s="148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8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4" t="s">
        <v>137</v>
      </c>
      <c r="D61" s="175"/>
      <c r="E61" s="175"/>
      <c r="F61" s="175"/>
      <c r="G61" s="175"/>
      <c r="H61" s="175"/>
      <c r="I61" s="175"/>
      <c r="J61" s="176" t="s">
        <v>138</v>
      </c>
      <c r="K61" s="175"/>
      <c r="L61" s="148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8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7" t="s">
        <v>80</v>
      </c>
      <c r="D63" s="43"/>
      <c r="E63" s="43"/>
      <c r="F63" s="43"/>
      <c r="G63" s="43"/>
      <c r="H63" s="43"/>
      <c r="I63" s="43"/>
      <c r="J63" s="105">
        <f>J92</f>
        <v>0</v>
      </c>
      <c r="K63" s="43"/>
      <c r="L63" s="148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139</v>
      </c>
    </row>
    <row r="64" spans="1:31" s="9" customFormat="1" ht="24.95" customHeight="1">
      <c r="A64" s="9"/>
      <c r="B64" s="178"/>
      <c r="C64" s="179"/>
      <c r="D64" s="180" t="s">
        <v>140</v>
      </c>
      <c r="E64" s="181"/>
      <c r="F64" s="181"/>
      <c r="G64" s="181"/>
      <c r="H64" s="181"/>
      <c r="I64" s="181"/>
      <c r="J64" s="182">
        <f>J93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4"/>
      <c r="C65" s="128"/>
      <c r="D65" s="185" t="s">
        <v>141</v>
      </c>
      <c r="E65" s="186"/>
      <c r="F65" s="186"/>
      <c r="G65" s="186"/>
      <c r="H65" s="186"/>
      <c r="I65" s="186"/>
      <c r="J65" s="187">
        <f>J94</f>
        <v>0</v>
      </c>
      <c r="K65" s="128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4"/>
      <c r="C66" s="128"/>
      <c r="D66" s="185" t="s">
        <v>142</v>
      </c>
      <c r="E66" s="186"/>
      <c r="F66" s="186"/>
      <c r="G66" s="186"/>
      <c r="H66" s="186"/>
      <c r="I66" s="186"/>
      <c r="J66" s="187">
        <f>J118</f>
        <v>0</v>
      </c>
      <c r="K66" s="128"/>
      <c r="L66" s="18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4"/>
      <c r="C67" s="128"/>
      <c r="D67" s="185" t="s">
        <v>143</v>
      </c>
      <c r="E67" s="186"/>
      <c r="F67" s="186"/>
      <c r="G67" s="186"/>
      <c r="H67" s="186"/>
      <c r="I67" s="186"/>
      <c r="J67" s="187">
        <f>J122</f>
        <v>0</v>
      </c>
      <c r="K67" s="128"/>
      <c r="L67" s="18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4"/>
      <c r="C68" s="128"/>
      <c r="D68" s="185" t="s">
        <v>144</v>
      </c>
      <c r="E68" s="186"/>
      <c r="F68" s="186"/>
      <c r="G68" s="186"/>
      <c r="H68" s="186"/>
      <c r="I68" s="186"/>
      <c r="J68" s="187">
        <f>J135</f>
        <v>0</v>
      </c>
      <c r="K68" s="128"/>
      <c r="L68" s="18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4"/>
      <c r="C69" s="128"/>
      <c r="D69" s="185" t="s">
        <v>145</v>
      </c>
      <c r="E69" s="186"/>
      <c r="F69" s="186"/>
      <c r="G69" s="186"/>
      <c r="H69" s="186"/>
      <c r="I69" s="186"/>
      <c r="J69" s="187">
        <f>J138</f>
        <v>0</v>
      </c>
      <c r="K69" s="128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4"/>
      <c r="C70" s="128"/>
      <c r="D70" s="185" t="s">
        <v>146</v>
      </c>
      <c r="E70" s="186"/>
      <c r="F70" s="186"/>
      <c r="G70" s="186"/>
      <c r="H70" s="186"/>
      <c r="I70" s="186"/>
      <c r="J70" s="187">
        <f>J147</f>
        <v>0</v>
      </c>
      <c r="K70" s="128"/>
      <c r="L70" s="18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1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148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6.95" customHeight="1">
      <c r="A72" s="41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48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6" spans="1:31" s="2" customFormat="1" ht="6.95" customHeight="1">
      <c r="A76" s="41"/>
      <c r="B76" s="64"/>
      <c r="C76" s="65"/>
      <c r="D76" s="65"/>
      <c r="E76" s="65"/>
      <c r="F76" s="65"/>
      <c r="G76" s="65"/>
      <c r="H76" s="65"/>
      <c r="I76" s="65"/>
      <c r="J76" s="65"/>
      <c r="K76" s="65"/>
      <c r="L76" s="148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24.95" customHeight="1">
      <c r="A77" s="41"/>
      <c r="B77" s="42"/>
      <c r="C77" s="25" t="s">
        <v>147</v>
      </c>
      <c r="D77" s="43"/>
      <c r="E77" s="43"/>
      <c r="F77" s="43"/>
      <c r="G77" s="43"/>
      <c r="H77" s="43"/>
      <c r="I77" s="43"/>
      <c r="J77" s="43"/>
      <c r="K77" s="43"/>
      <c r="L77" s="148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6.95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48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2" customHeight="1">
      <c r="A79" s="41"/>
      <c r="B79" s="42"/>
      <c r="C79" s="34" t="s">
        <v>16</v>
      </c>
      <c r="D79" s="43"/>
      <c r="E79" s="43"/>
      <c r="F79" s="43"/>
      <c r="G79" s="43"/>
      <c r="H79" s="43"/>
      <c r="I79" s="43"/>
      <c r="J79" s="43"/>
      <c r="K79" s="43"/>
      <c r="L79" s="148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6.5" customHeight="1">
      <c r="A80" s="41"/>
      <c r="B80" s="42"/>
      <c r="C80" s="43"/>
      <c r="D80" s="43"/>
      <c r="E80" s="173" t="str">
        <f>E7</f>
        <v>1 soupis prací (II/116 Nová Ves pod Pleší, PD) - ZMĚNA 1</v>
      </c>
      <c r="F80" s="34"/>
      <c r="G80" s="34"/>
      <c r="H80" s="34"/>
      <c r="I80" s="43"/>
      <c r="J80" s="43"/>
      <c r="K80" s="43"/>
      <c r="L80" s="148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2:12" s="1" customFormat="1" ht="12" customHeight="1">
      <c r="B81" s="23"/>
      <c r="C81" s="34" t="s">
        <v>133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31" s="2" customFormat="1" ht="16.5" customHeight="1">
      <c r="A82" s="41"/>
      <c r="B82" s="42"/>
      <c r="C82" s="43"/>
      <c r="D82" s="43"/>
      <c r="E82" s="173" t="s">
        <v>1067</v>
      </c>
      <c r="F82" s="43"/>
      <c r="G82" s="43"/>
      <c r="H82" s="43"/>
      <c r="I82" s="43"/>
      <c r="J82" s="43"/>
      <c r="K82" s="43"/>
      <c r="L82" s="148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2" customHeight="1">
      <c r="A83" s="41"/>
      <c r="B83" s="42"/>
      <c r="C83" s="34" t="s">
        <v>505</v>
      </c>
      <c r="D83" s="43"/>
      <c r="E83" s="43"/>
      <c r="F83" s="43"/>
      <c r="G83" s="43"/>
      <c r="H83" s="43"/>
      <c r="I83" s="43"/>
      <c r="J83" s="43"/>
      <c r="K83" s="43"/>
      <c r="L83" s="148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6.5" customHeight="1">
      <c r="A84" s="41"/>
      <c r="B84" s="42"/>
      <c r="C84" s="43"/>
      <c r="D84" s="43"/>
      <c r="E84" s="72" t="str">
        <f>E11</f>
        <v>VON.1 - Oprava odvodnění u č.p. 88</v>
      </c>
      <c r="F84" s="43"/>
      <c r="G84" s="43"/>
      <c r="H84" s="43"/>
      <c r="I84" s="43"/>
      <c r="J84" s="43"/>
      <c r="K84" s="43"/>
      <c r="L84" s="148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6.95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48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4" t="s">
        <v>22</v>
      </c>
      <c r="D86" s="43"/>
      <c r="E86" s="43"/>
      <c r="F86" s="29" t="str">
        <f>F14</f>
        <v>Nová Ves pod Pleší</v>
      </c>
      <c r="G86" s="43"/>
      <c r="H86" s="43"/>
      <c r="I86" s="34" t="s">
        <v>24</v>
      </c>
      <c r="J86" s="75" t="str">
        <f>IF(J14="","",J14)</f>
        <v>21. 4. 2023</v>
      </c>
      <c r="K86" s="43"/>
      <c r="L86" s="148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6.95" customHeight="1">
      <c r="A87" s="41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148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25.65" customHeight="1">
      <c r="A88" s="41"/>
      <c r="B88" s="42"/>
      <c r="C88" s="34" t="s">
        <v>30</v>
      </c>
      <c r="D88" s="43"/>
      <c r="E88" s="43"/>
      <c r="F88" s="29" t="str">
        <f>E17</f>
        <v>Krajská správa a údržba silnic Středočeského kraje</v>
      </c>
      <c r="G88" s="43"/>
      <c r="H88" s="43"/>
      <c r="I88" s="34" t="s">
        <v>38</v>
      </c>
      <c r="J88" s="39" t="str">
        <f>E23</f>
        <v>METROPROJEKT Praha a.s.</v>
      </c>
      <c r="K88" s="43"/>
      <c r="L88" s="148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5.15" customHeight="1">
      <c r="A89" s="41"/>
      <c r="B89" s="42"/>
      <c r="C89" s="34" t="s">
        <v>36</v>
      </c>
      <c r="D89" s="43"/>
      <c r="E89" s="43"/>
      <c r="F89" s="29" t="str">
        <f>IF(E20="","",E20)</f>
        <v>Vyplň údaj</v>
      </c>
      <c r="G89" s="43"/>
      <c r="H89" s="43"/>
      <c r="I89" s="34" t="s">
        <v>43</v>
      </c>
      <c r="J89" s="39" t="str">
        <f>E26</f>
        <v xml:space="preserve"> </v>
      </c>
      <c r="K89" s="43"/>
      <c r="L89" s="148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0.3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48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11" customFormat="1" ht="29.25" customHeight="1">
      <c r="A91" s="189"/>
      <c r="B91" s="190"/>
      <c r="C91" s="191" t="s">
        <v>148</v>
      </c>
      <c r="D91" s="192" t="s">
        <v>67</v>
      </c>
      <c r="E91" s="192" t="s">
        <v>63</v>
      </c>
      <c r="F91" s="192" t="s">
        <v>64</v>
      </c>
      <c r="G91" s="192" t="s">
        <v>149</v>
      </c>
      <c r="H91" s="192" t="s">
        <v>150</v>
      </c>
      <c r="I91" s="192" t="s">
        <v>151</v>
      </c>
      <c r="J91" s="192" t="s">
        <v>138</v>
      </c>
      <c r="K91" s="193" t="s">
        <v>152</v>
      </c>
      <c r="L91" s="194"/>
      <c r="M91" s="95" t="s">
        <v>44</v>
      </c>
      <c r="N91" s="96" t="s">
        <v>52</v>
      </c>
      <c r="O91" s="96" t="s">
        <v>153</v>
      </c>
      <c r="P91" s="96" t="s">
        <v>154</v>
      </c>
      <c r="Q91" s="96" t="s">
        <v>155</v>
      </c>
      <c r="R91" s="96" t="s">
        <v>156</v>
      </c>
      <c r="S91" s="96" t="s">
        <v>157</v>
      </c>
      <c r="T91" s="97" t="s">
        <v>158</v>
      </c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</row>
    <row r="92" spans="1:63" s="2" customFormat="1" ht="22.8" customHeight="1">
      <c r="A92" s="41"/>
      <c r="B92" s="42"/>
      <c r="C92" s="102" t="s">
        <v>159</v>
      </c>
      <c r="D92" s="43"/>
      <c r="E92" s="43"/>
      <c r="F92" s="43"/>
      <c r="G92" s="43"/>
      <c r="H92" s="43"/>
      <c r="I92" s="43"/>
      <c r="J92" s="195">
        <f>BK92</f>
        <v>0</v>
      </c>
      <c r="K92" s="43"/>
      <c r="L92" s="47"/>
      <c r="M92" s="98"/>
      <c r="N92" s="196"/>
      <c r="O92" s="99"/>
      <c r="P92" s="197">
        <f>P93</f>
        <v>0</v>
      </c>
      <c r="Q92" s="99"/>
      <c r="R92" s="197">
        <f>R93</f>
        <v>32.70574</v>
      </c>
      <c r="S92" s="99"/>
      <c r="T92" s="198">
        <f>T93</f>
        <v>3.75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19" t="s">
        <v>81</v>
      </c>
      <c r="AU92" s="19" t="s">
        <v>139</v>
      </c>
      <c r="BK92" s="199">
        <f>BK93</f>
        <v>0</v>
      </c>
    </row>
    <row r="93" spans="1:63" s="12" customFormat="1" ht="25.9" customHeight="1">
      <c r="A93" s="12"/>
      <c r="B93" s="200"/>
      <c r="C93" s="201"/>
      <c r="D93" s="202" t="s">
        <v>81</v>
      </c>
      <c r="E93" s="203" t="s">
        <v>160</v>
      </c>
      <c r="F93" s="203" t="s">
        <v>161</v>
      </c>
      <c r="G93" s="201"/>
      <c r="H93" s="201"/>
      <c r="I93" s="204"/>
      <c r="J93" s="205">
        <f>BK93</f>
        <v>0</v>
      </c>
      <c r="K93" s="201"/>
      <c r="L93" s="206"/>
      <c r="M93" s="207"/>
      <c r="N93" s="208"/>
      <c r="O93" s="208"/>
      <c r="P93" s="209">
        <f>P94+P118+P122+P135+P138+P147</f>
        <v>0</v>
      </c>
      <c r="Q93" s="208"/>
      <c r="R93" s="209">
        <f>R94+R118+R122+R135+R138+R147</f>
        <v>32.70574</v>
      </c>
      <c r="S93" s="208"/>
      <c r="T93" s="210">
        <f>T94+T118+T122+T135+T138+T147</f>
        <v>3.75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1" t="s">
        <v>90</v>
      </c>
      <c r="AT93" s="212" t="s">
        <v>81</v>
      </c>
      <c r="AU93" s="212" t="s">
        <v>82</v>
      </c>
      <c r="AY93" s="211" t="s">
        <v>162</v>
      </c>
      <c r="BK93" s="213">
        <f>BK94+BK118+BK122+BK135+BK138+BK147</f>
        <v>0</v>
      </c>
    </row>
    <row r="94" spans="1:63" s="12" customFormat="1" ht="22.8" customHeight="1">
      <c r="A94" s="12"/>
      <c r="B94" s="200"/>
      <c r="C94" s="201"/>
      <c r="D94" s="202" t="s">
        <v>81</v>
      </c>
      <c r="E94" s="214" t="s">
        <v>90</v>
      </c>
      <c r="F94" s="214" t="s">
        <v>163</v>
      </c>
      <c r="G94" s="201"/>
      <c r="H94" s="201"/>
      <c r="I94" s="204"/>
      <c r="J94" s="215">
        <f>BK94</f>
        <v>0</v>
      </c>
      <c r="K94" s="201"/>
      <c r="L94" s="206"/>
      <c r="M94" s="207"/>
      <c r="N94" s="208"/>
      <c r="O94" s="208"/>
      <c r="P94" s="209">
        <f>SUM(P95:P117)</f>
        <v>0</v>
      </c>
      <c r="Q94" s="208"/>
      <c r="R94" s="209">
        <f>SUM(R95:R117)</f>
        <v>20</v>
      </c>
      <c r="S94" s="208"/>
      <c r="T94" s="210">
        <f>SUM(T95:T117)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1" t="s">
        <v>90</v>
      </c>
      <c r="AT94" s="212" t="s">
        <v>81</v>
      </c>
      <c r="AU94" s="212" t="s">
        <v>90</v>
      </c>
      <c r="AY94" s="211" t="s">
        <v>162</v>
      </c>
      <c r="BK94" s="213">
        <f>SUM(BK95:BK117)</f>
        <v>0</v>
      </c>
    </row>
    <row r="95" spans="1:65" s="2" customFormat="1" ht="24.15" customHeight="1">
      <c r="A95" s="41"/>
      <c r="B95" s="42"/>
      <c r="C95" s="216" t="s">
        <v>90</v>
      </c>
      <c r="D95" s="216" t="s">
        <v>165</v>
      </c>
      <c r="E95" s="218" t="s">
        <v>1153</v>
      </c>
      <c r="F95" s="219" t="s">
        <v>1154</v>
      </c>
      <c r="G95" s="220" t="s">
        <v>131</v>
      </c>
      <c r="H95" s="221">
        <v>30</v>
      </c>
      <c r="I95" s="222"/>
      <c r="J95" s="223">
        <f>ROUND(I95*H95,2)</f>
        <v>0</v>
      </c>
      <c r="K95" s="219" t="s">
        <v>169</v>
      </c>
      <c r="L95" s="47"/>
      <c r="M95" s="224" t="s">
        <v>44</v>
      </c>
      <c r="N95" s="225" t="s">
        <v>53</v>
      </c>
      <c r="O95" s="87"/>
      <c r="P95" s="226">
        <f>O95*H95</f>
        <v>0</v>
      </c>
      <c r="Q95" s="226">
        <v>0</v>
      </c>
      <c r="R95" s="226">
        <f>Q95*H95</f>
        <v>0</v>
      </c>
      <c r="S95" s="226">
        <v>0</v>
      </c>
      <c r="T95" s="22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28" t="s">
        <v>170</v>
      </c>
      <c r="AT95" s="228" t="s">
        <v>165</v>
      </c>
      <c r="AU95" s="228" t="s">
        <v>92</v>
      </c>
      <c r="AY95" s="19" t="s">
        <v>162</v>
      </c>
      <c r="BE95" s="229">
        <f>IF(N95="základní",J95,0)</f>
        <v>0</v>
      </c>
      <c r="BF95" s="229">
        <f>IF(N95="snížená",J95,0)</f>
        <v>0</v>
      </c>
      <c r="BG95" s="229">
        <f>IF(N95="zákl. přenesená",J95,0)</f>
        <v>0</v>
      </c>
      <c r="BH95" s="229">
        <f>IF(N95="sníž. přenesená",J95,0)</f>
        <v>0</v>
      </c>
      <c r="BI95" s="229">
        <f>IF(N95="nulová",J95,0)</f>
        <v>0</v>
      </c>
      <c r="BJ95" s="19" t="s">
        <v>90</v>
      </c>
      <c r="BK95" s="229">
        <f>ROUND(I95*H95,2)</f>
        <v>0</v>
      </c>
      <c r="BL95" s="19" t="s">
        <v>170</v>
      </c>
      <c r="BM95" s="228" t="s">
        <v>1155</v>
      </c>
    </row>
    <row r="96" spans="1:47" s="2" customFormat="1" ht="12">
      <c r="A96" s="41"/>
      <c r="B96" s="42"/>
      <c r="C96" s="43"/>
      <c r="D96" s="230" t="s">
        <v>172</v>
      </c>
      <c r="E96" s="43"/>
      <c r="F96" s="231" t="s">
        <v>1156</v>
      </c>
      <c r="G96" s="43"/>
      <c r="H96" s="43"/>
      <c r="I96" s="232"/>
      <c r="J96" s="43"/>
      <c r="K96" s="43"/>
      <c r="L96" s="47"/>
      <c r="M96" s="233"/>
      <c r="N96" s="234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19" t="s">
        <v>172</v>
      </c>
      <c r="AU96" s="19" t="s">
        <v>92</v>
      </c>
    </row>
    <row r="97" spans="1:51" s="13" customFormat="1" ht="12">
      <c r="A97" s="13"/>
      <c r="B97" s="235"/>
      <c r="C97" s="236"/>
      <c r="D97" s="237" t="s">
        <v>174</v>
      </c>
      <c r="E97" s="238" t="s">
        <v>44</v>
      </c>
      <c r="F97" s="239" t="s">
        <v>1157</v>
      </c>
      <c r="G97" s="236"/>
      <c r="H97" s="240">
        <v>30</v>
      </c>
      <c r="I97" s="241"/>
      <c r="J97" s="236"/>
      <c r="K97" s="236"/>
      <c r="L97" s="242"/>
      <c r="M97" s="243"/>
      <c r="N97" s="244"/>
      <c r="O97" s="244"/>
      <c r="P97" s="244"/>
      <c r="Q97" s="244"/>
      <c r="R97" s="244"/>
      <c r="S97" s="244"/>
      <c r="T97" s="24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6" t="s">
        <v>174</v>
      </c>
      <c r="AU97" s="246" t="s">
        <v>92</v>
      </c>
      <c r="AV97" s="13" t="s">
        <v>92</v>
      </c>
      <c r="AW97" s="13" t="s">
        <v>42</v>
      </c>
      <c r="AX97" s="13" t="s">
        <v>90</v>
      </c>
      <c r="AY97" s="246" t="s">
        <v>162</v>
      </c>
    </row>
    <row r="98" spans="1:65" s="2" customFormat="1" ht="37.8" customHeight="1">
      <c r="A98" s="41"/>
      <c r="B98" s="42"/>
      <c r="C98" s="216" t="s">
        <v>92</v>
      </c>
      <c r="D98" s="216" t="s">
        <v>165</v>
      </c>
      <c r="E98" s="218" t="s">
        <v>222</v>
      </c>
      <c r="F98" s="219" t="s">
        <v>223</v>
      </c>
      <c r="G98" s="220" t="s">
        <v>131</v>
      </c>
      <c r="H98" s="221">
        <v>10</v>
      </c>
      <c r="I98" s="222"/>
      <c r="J98" s="223">
        <f>ROUND(I98*H98,2)</f>
        <v>0</v>
      </c>
      <c r="K98" s="219" t="s">
        <v>169</v>
      </c>
      <c r="L98" s="47"/>
      <c r="M98" s="224" t="s">
        <v>44</v>
      </c>
      <c r="N98" s="225" t="s">
        <v>53</v>
      </c>
      <c r="O98" s="87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8" t="s">
        <v>170</v>
      </c>
      <c r="AT98" s="228" t="s">
        <v>165</v>
      </c>
      <c r="AU98" s="228" t="s">
        <v>92</v>
      </c>
      <c r="AY98" s="19" t="s">
        <v>162</v>
      </c>
      <c r="BE98" s="229">
        <f>IF(N98="základní",J98,0)</f>
        <v>0</v>
      </c>
      <c r="BF98" s="229">
        <f>IF(N98="snížená",J98,0)</f>
        <v>0</v>
      </c>
      <c r="BG98" s="229">
        <f>IF(N98="zákl. přenesená",J98,0)</f>
        <v>0</v>
      </c>
      <c r="BH98" s="229">
        <f>IF(N98="sníž. přenesená",J98,0)</f>
        <v>0</v>
      </c>
      <c r="BI98" s="229">
        <f>IF(N98="nulová",J98,0)</f>
        <v>0</v>
      </c>
      <c r="BJ98" s="19" t="s">
        <v>90</v>
      </c>
      <c r="BK98" s="229">
        <f>ROUND(I98*H98,2)</f>
        <v>0</v>
      </c>
      <c r="BL98" s="19" t="s">
        <v>170</v>
      </c>
      <c r="BM98" s="228" t="s">
        <v>1158</v>
      </c>
    </row>
    <row r="99" spans="1:47" s="2" customFormat="1" ht="12">
      <c r="A99" s="41"/>
      <c r="B99" s="42"/>
      <c r="C99" s="43"/>
      <c r="D99" s="230" t="s">
        <v>172</v>
      </c>
      <c r="E99" s="43"/>
      <c r="F99" s="231" t="s">
        <v>225</v>
      </c>
      <c r="G99" s="43"/>
      <c r="H99" s="43"/>
      <c r="I99" s="232"/>
      <c r="J99" s="43"/>
      <c r="K99" s="43"/>
      <c r="L99" s="47"/>
      <c r="M99" s="233"/>
      <c r="N99" s="234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19" t="s">
        <v>172</v>
      </c>
      <c r="AU99" s="19" t="s">
        <v>92</v>
      </c>
    </row>
    <row r="100" spans="1:51" s="13" customFormat="1" ht="12">
      <c r="A100" s="13"/>
      <c r="B100" s="235"/>
      <c r="C100" s="236"/>
      <c r="D100" s="237" t="s">
        <v>174</v>
      </c>
      <c r="E100" s="238" t="s">
        <v>44</v>
      </c>
      <c r="F100" s="239" t="s">
        <v>1159</v>
      </c>
      <c r="G100" s="236"/>
      <c r="H100" s="240">
        <v>10</v>
      </c>
      <c r="I100" s="241"/>
      <c r="J100" s="236"/>
      <c r="K100" s="236"/>
      <c r="L100" s="242"/>
      <c r="M100" s="243"/>
      <c r="N100" s="244"/>
      <c r="O100" s="244"/>
      <c r="P100" s="244"/>
      <c r="Q100" s="244"/>
      <c r="R100" s="244"/>
      <c r="S100" s="244"/>
      <c r="T100" s="24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6" t="s">
        <v>174</v>
      </c>
      <c r="AU100" s="246" t="s">
        <v>92</v>
      </c>
      <c r="AV100" s="13" t="s">
        <v>92</v>
      </c>
      <c r="AW100" s="13" t="s">
        <v>42</v>
      </c>
      <c r="AX100" s="13" t="s">
        <v>90</v>
      </c>
      <c r="AY100" s="246" t="s">
        <v>162</v>
      </c>
    </row>
    <row r="101" spans="1:65" s="2" customFormat="1" ht="37.8" customHeight="1">
      <c r="A101" s="41"/>
      <c r="B101" s="42"/>
      <c r="C101" s="216" t="s">
        <v>183</v>
      </c>
      <c r="D101" s="216" t="s">
        <v>165</v>
      </c>
      <c r="E101" s="218" t="s">
        <v>227</v>
      </c>
      <c r="F101" s="219" t="s">
        <v>228</v>
      </c>
      <c r="G101" s="220" t="s">
        <v>131</v>
      </c>
      <c r="H101" s="221">
        <v>150</v>
      </c>
      <c r="I101" s="222"/>
      <c r="J101" s="223">
        <f>ROUND(I101*H101,2)</f>
        <v>0</v>
      </c>
      <c r="K101" s="219" t="s">
        <v>169</v>
      </c>
      <c r="L101" s="47"/>
      <c r="M101" s="224" t="s">
        <v>44</v>
      </c>
      <c r="N101" s="225" t="s">
        <v>53</v>
      </c>
      <c r="O101" s="87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28" t="s">
        <v>170</v>
      </c>
      <c r="AT101" s="228" t="s">
        <v>165</v>
      </c>
      <c r="AU101" s="228" t="s">
        <v>92</v>
      </c>
      <c r="AY101" s="19" t="s">
        <v>162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19" t="s">
        <v>90</v>
      </c>
      <c r="BK101" s="229">
        <f>ROUND(I101*H101,2)</f>
        <v>0</v>
      </c>
      <c r="BL101" s="19" t="s">
        <v>170</v>
      </c>
      <c r="BM101" s="228" t="s">
        <v>1160</v>
      </c>
    </row>
    <row r="102" spans="1:47" s="2" customFormat="1" ht="12">
      <c r="A102" s="41"/>
      <c r="B102" s="42"/>
      <c r="C102" s="43"/>
      <c r="D102" s="230" t="s">
        <v>172</v>
      </c>
      <c r="E102" s="43"/>
      <c r="F102" s="231" t="s">
        <v>230</v>
      </c>
      <c r="G102" s="43"/>
      <c r="H102" s="43"/>
      <c r="I102" s="232"/>
      <c r="J102" s="43"/>
      <c r="K102" s="43"/>
      <c r="L102" s="47"/>
      <c r="M102" s="233"/>
      <c r="N102" s="234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19" t="s">
        <v>172</v>
      </c>
      <c r="AU102" s="19" t="s">
        <v>92</v>
      </c>
    </row>
    <row r="103" spans="1:51" s="13" customFormat="1" ht="12">
      <c r="A103" s="13"/>
      <c r="B103" s="235"/>
      <c r="C103" s="236"/>
      <c r="D103" s="237" t="s">
        <v>174</v>
      </c>
      <c r="E103" s="236"/>
      <c r="F103" s="239" t="s">
        <v>1161</v>
      </c>
      <c r="G103" s="236"/>
      <c r="H103" s="240">
        <v>150</v>
      </c>
      <c r="I103" s="241"/>
      <c r="J103" s="236"/>
      <c r="K103" s="236"/>
      <c r="L103" s="242"/>
      <c r="M103" s="243"/>
      <c r="N103" s="244"/>
      <c r="O103" s="244"/>
      <c r="P103" s="244"/>
      <c r="Q103" s="244"/>
      <c r="R103" s="244"/>
      <c r="S103" s="244"/>
      <c r="T103" s="24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6" t="s">
        <v>174</v>
      </c>
      <c r="AU103" s="246" t="s">
        <v>92</v>
      </c>
      <c r="AV103" s="13" t="s">
        <v>92</v>
      </c>
      <c r="AW103" s="13" t="s">
        <v>4</v>
      </c>
      <c r="AX103" s="13" t="s">
        <v>90</v>
      </c>
      <c r="AY103" s="246" t="s">
        <v>162</v>
      </c>
    </row>
    <row r="104" spans="1:65" s="2" customFormat="1" ht="24.15" customHeight="1">
      <c r="A104" s="41"/>
      <c r="B104" s="42"/>
      <c r="C104" s="216" t="s">
        <v>170</v>
      </c>
      <c r="D104" s="216" t="s">
        <v>165</v>
      </c>
      <c r="E104" s="218" t="s">
        <v>1162</v>
      </c>
      <c r="F104" s="219" t="s">
        <v>1163</v>
      </c>
      <c r="G104" s="220" t="s">
        <v>131</v>
      </c>
      <c r="H104" s="221">
        <v>10</v>
      </c>
      <c r="I104" s="222"/>
      <c r="J104" s="223">
        <f>ROUND(I104*H104,2)</f>
        <v>0</v>
      </c>
      <c r="K104" s="219" t="s">
        <v>169</v>
      </c>
      <c r="L104" s="47"/>
      <c r="M104" s="224" t="s">
        <v>44</v>
      </c>
      <c r="N104" s="225" t="s">
        <v>53</v>
      </c>
      <c r="O104" s="87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8" t="s">
        <v>170</v>
      </c>
      <c r="AT104" s="228" t="s">
        <v>165</v>
      </c>
      <c r="AU104" s="228" t="s">
        <v>92</v>
      </c>
      <c r="AY104" s="19" t="s">
        <v>162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19" t="s">
        <v>90</v>
      </c>
      <c r="BK104" s="229">
        <f>ROUND(I104*H104,2)</f>
        <v>0</v>
      </c>
      <c r="BL104" s="19" t="s">
        <v>170</v>
      </c>
      <c r="BM104" s="228" t="s">
        <v>1164</v>
      </c>
    </row>
    <row r="105" spans="1:47" s="2" customFormat="1" ht="12">
      <c r="A105" s="41"/>
      <c r="B105" s="42"/>
      <c r="C105" s="43"/>
      <c r="D105" s="230" t="s">
        <v>172</v>
      </c>
      <c r="E105" s="43"/>
      <c r="F105" s="231" t="s">
        <v>1165</v>
      </c>
      <c r="G105" s="43"/>
      <c r="H105" s="43"/>
      <c r="I105" s="232"/>
      <c r="J105" s="43"/>
      <c r="K105" s="43"/>
      <c r="L105" s="47"/>
      <c r="M105" s="233"/>
      <c r="N105" s="23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19" t="s">
        <v>172</v>
      </c>
      <c r="AU105" s="19" t="s">
        <v>92</v>
      </c>
    </row>
    <row r="106" spans="1:51" s="13" customFormat="1" ht="12">
      <c r="A106" s="13"/>
      <c r="B106" s="235"/>
      <c r="C106" s="236"/>
      <c r="D106" s="237" t="s">
        <v>174</v>
      </c>
      <c r="E106" s="238" t="s">
        <v>44</v>
      </c>
      <c r="F106" s="239" t="s">
        <v>1166</v>
      </c>
      <c r="G106" s="236"/>
      <c r="H106" s="240">
        <v>10</v>
      </c>
      <c r="I106" s="241"/>
      <c r="J106" s="236"/>
      <c r="K106" s="236"/>
      <c r="L106" s="242"/>
      <c r="M106" s="243"/>
      <c r="N106" s="244"/>
      <c r="O106" s="244"/>
      <c r="P106" s="244"/>
      <c r="Q106" s="244"/>
      <c r="R106" s="244"/>
      <c r="S106" s="244"/>
      <c r="T106" s="24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6" t="s">
        <v>174</v>
      </c>
      <c r="AU106" s="246" t="s">
        <v>92</v>
      </c>
      <c r="AV106" s="13" t="s">
        <v>92</v>
      </c>
      <c r="AW106" s="13" t="s">
        <v>42</v>
      </c>
      <c r="AX106" s="13" t="s">
        <v>90</v>
      </c>
      <c r="AY106" s="246" t="s">
        <v>162</v>
      </c>
    </row>
    <row r="107" spans="1:65" s="2" customFormat="1" ht="24.15" customHeight="1">
      <c r="A107" s="41"/>
      <c r="B107" s="42"/>
      <c r="C107" s="216" t="s">
        <v>204</v>
      </c>
      <c r="D107" s="216" t="s">
        <v>165</v>
      </c>
      <c r="E107" s="218" t="s">
        <v>235</v>
      </c>
      <c r="F107" s="219" t="s">
        <v>236</v>
      </c>
      <c r="G107" s="220" t="s">
        <v>123</v>
      </c>
      <c r="H107" s="221">
        <v>18</v>
      </c>
      <c r="I107" s="222"/>
      <c r="J107" s="223">
        <f>ROUND(I107*H107,2)</f>
        <v>0</v>
      </c>
      <c r="K107" s="219" t="s">
        <v>169</v>
      </c>
      <c r="L107" s="47"/>
      <c r="M107" s="224" t="s">
        <v>44</v>
      </c>
      <c r="N107" s="225" t="s">
        <v>53</v>
      </c>
      <c r="O107" s="87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8" t="s">
        <v>170</v>
      </c>
      <c r="AT107" s="228" t="s">
        <v>165</v>
      </c>
      <c r="AU107" s="228" t="s">
        <v>92</v>
      </c>
      <c r="AY107" s="19" t="s">
        <v>162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19" t="s">
        <v>90</v>
      </c>
      <c r="BK107" s="229">
        <f>ROUND(I107*H107,2)</f>
        <v>0</v>
      </c>
      <c r="BL107" s="19" t="s">
        <v>170</v>
      </c>
      <c r="BM107" s="228" t="s">
        <v>1167</v>
      </c>
    </row>
    <row r="108" spans="1:47" s="2" customFormat="1" ht="12">
      <c r="A108" s="41"/>
      <c r="B108" s="42"/>
      <c r="C108" s="43"/>
      <c r="D108" s="230" t="s">
        <v>172</v>
      </c>
      <c r="E108" s="43"/>
      <c r="F108" s="231" t="s">
        <v>238</v>
      </c>
      <c r="G108" s="43"/>
      <c r="H108" s="43"/>
      <c r="I108" s="232"/>
      <c r="J108" s="43"/>
      <c r="K108" s="43"/>
      <c r="L108" s="47"/>
      <c r="M108" s="233"/>
      <c r="N108" s="234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19" t="s">
        <v>172</v>
      </c>
      <c r="AU108" s="19" t="s">
        <v>92</v>
      </c>
    </row>
    <row r="109" spans="1:51" s="13" customFormat="1" ht="12">
      <c r="A109" s="13"/>
      <c r="B109" s="235"/>
      <c r="C109" s="236"/>
      <c r="D109" s="237" t="s">
        <v>174</v>
      </c>
      <c r="E109" s="238" t="s">
        <v>44</v>
      </c>
      <c r="F109" s="239" t="s">
        <v>1168</v>
      </c>
      <c r="G109" s="236"/>
      <c r="H109" s="240">
        <v>18</v>
      </c>
      <c r="I109" s="241"/>
      <c r="J109" s="236"/>
      <c r="K109" s="236"/>
      <c r="L109" s="242"/>
      <c r="M109" s="243"/>
      <c r="N109" s="244"/>
      <c r="O109" s="244"/>
      <c r="P109" s="244"/>
      <c r="Q109" s="244"/>
      <c r="R109" s="244"/>
      <c r="S109" s="244"/>
      <c r="T109" s="24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6" t="s">
        <v>174</v>
      </c>
      <c r="AU109" s="246" t="s">
        <v>92</v>
      </c>
      <c r="AV109" s="13" t="s">
        <v>92</v>
      </c>
      <c r="AW109" s="13" t="s">
        <v>42</v>
      </c>
      <c r="AX109" s="13" t="s">
        <v>90</v>
      </c>
      <c r="AY109" s="246" t="s">
        <v>162</v>
      </c>
    </row>
    <row r="110" spans="1:65" s="2" customFormat="1" ht="24.15" customHeight="1">
      <c r="A110" s="41"/>
      <c r="B110" s="42"/>
      <c r="C110" s="216" t="s">
        <v>211</v>
      </c>
      <c r="D110" s="216" t="s">
        <v>165</v>
      </c>
      <c r="E110" s="218" t="s">
        <v>857</v>
      </c>
      <c r="F110" s="219" t="s">
        <v>858</v>
      </c>
      <c r="G110" s="220" t="s">
        <v>131</v>
      </c>
      <c r="H110" s="221">
        <v>20</v>
      </c>
      <c r="I110" s="222"/>
      <c r="J110" s="223">
        <f>ROUND(I110*H110,2)</f>
        <v>0</v>
      </c>
      <c r="K110" s="219" t="s">
        <v>169</v>
      </c>
      <c r="L110" s="47"/>
      <c r="M110" s="224" t="s">
        <v>44</v>
      </c>
      <c r="N110" s="225" t="s">
        <v>53</v>
      </c>
      <c r="O110" s="87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8" t="s">
        <v>170</v>
      </c>
      <c r="AT110" s="228" t="s">
        <v>165</v>
      </c>
      <c r="AU110" s="228" t="s">
        <v>92</v>
      </c>
      <c r="AY110" s="19" t="s">
        <v>162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19" t="s">
        <v>90</v>
      </c>
      <c r="BK110" s="229">
        <f>ROUND(I110*H110,2)</f>
        <v>0</v>
      </c>
      <c r="BL110" s="19" t="s">
        <v>170</v>
      </c>
      <c r="BM110" s="228" t="s">
        <v>1169</v>
      </c>
    </row>
    <row r="111" spans="1:47" s="2" customFormat="1" ht="12">
      <c r="A111" s="41"/>
      <c r="B111" s="42"/>
      <c r="C111" s="43"/>
      <c r="D111" s="230" t="s">
        <v>172</v>
      </c>
      <c r="E111" s="43"/>
      <c r="F111" s="231" t="s">
        <v>860</v>
      </c>
      <c r="G111" s="43"/>
      <c r="H111" s="43"/>
      <c r="I111" s="232"/>
      <c r="J111" s="43"/>
      <c r="K111" s="43"/>
      <c r="L111" s="47"/>
      <c r="M111" s="233"/>
      <c r="N111" s="234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19" t="s">
        <v>172</v>
      </c>
      <c r="AU111" s="19" t="s">
        <v>92</v>
      </c>
    </row>
    <row r="112" spans="1:51" s="13" customFormat="1" ht="12">
      <c r="A112" s="13"/>
      <c r="B112" s="235"/>
      <c r="C112" s="236"/>
      <c r="D112" s="237" t="s">
        <v>174</v>
      </c>
      <c r="E112" s="238" t="s">
        <v>44</v>
      </c>
      <c r="F112" s="239" t="s">
        <v>1170</v>
      </c>
      <c r="G112" s="236"/>
      <c r="H112" s="240">
        <v>20</v>
      </c>
      <c r="I112" s="241"/>
      <c r="J112" s="236"/>
      <c r="K112" s="236"/>
      <c r="L112" s="242"/>
      <c r="M112" s="243"/>
      <c r="N112" s="244"/>
      <c r="O112" s="244"/>
      <c r="P112" s="244"/>
      <c r="Q112" s="244"/>
      <c r="R112" s="244"/>
      <c r="S112" s="244"/>
      <c r="T112" s="24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6" t="s">
        <v>174</v>
      </c>
      <c r="AU112" s="246" t="s">
        <v>92</v>
      </c>
      <c r="AV112" s="13" t="s">
        <v>92</v>
      </c>
      <c r="AW112" s="13" t="s">
        <v>42</v>
      </c>
      <c r="AX112" s="13" t="s">
        <v>90</v>
      </c>
      <c r="AY112" s="246" t="s">
        <v>162</v>
      </c>
    </row>
    <row r="113" spans="1:65" s="2" customFormat="1" ht="37.8" customHeight="1">
      <c r="A113" s="41"/>
      <c r="B113" s="42"/>
      <c r="C113" s="216" t="s">
        <v>221</v>
      </c>
      <c r="D113" s="216" t="s">
        <v>165</v>
      </c>
      <c r="E113" s="218" t="s">
        <v>642</v>
      </c>
      <c r="F113" s="219" t="s">
        <v>643</v>
      </c>
      <c r="G113" s="220" t="s">
        <v>131</v>
      </c>
      <c r="H113" s="221">
        <v>10</v>
      </c>
      <c r="I113" s="222"/>
      <c r="J113" s="223">
        <f>ROUND(I113*H113,2)</f>
        <v>0</v>
      </c>
      <c r="K113" s="219" t="s">
        <v>169</v>
      </c>
      <c r="L113" s="47"/>
      <c r="M113" s="224" t="s">
        <v>44</v>
      </c>
      <c r="N113" s="225" t="s">
        <v>53</v>
      </c>
      <c r="O113" s="87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28" t="s">
        <v>170</v>
      </c>
      <c r="AT113" s="228" t="s">
        <v>165</v>
      </c>
      <c r="AU113" s="228" t="s">
        <v>92</v>
      </c>
      <c r="AY113" s="19" t="s">
        <v>162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19" t="s">
        <v>90</v>
      </c>
      <c r="BK113" s="229">
        <f>ROUND(I113*H113,2)</f>
        <v>0</v>
      </c>
      <c r="BL113" s="19" t="s">
        <v>170</v>
      </c>
      <c r="BM113" s="228" t="s">
        <v>1171</v>
      </c>
    </row>
    <row r="114" spans="1:47" s="2" customFormat="1" ht="12">
      <c r="A114" s="41"/>
      <c r="B114" s="42"/>
      <c r="C114" s="43"/>
      <c r="D114" s="230" t="s">
        <v>172</v>
      </c>
      <c r="E114" s="43"/>
      <c r="F114" s="231" t="s">
        <v>645</v>
      </c>
      <c r="G114" s="43"/>
      <c r="H114" s="43"/>
      <c r="I114" s="232"/>
      <c r="J114" s="43"/>
      <c r="K114" s="43"/>
      <c r="L114" s="47"/>
      <c r="M114" s="233"/>
      <c r="N114" s="234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19" t="s">
        <v>172</v>
      </c>
      <c r="AU114" s="19" t="s">
        <v>92</v>
      </c>
    </row>
    <row r="115" spans="1:51" s="13" customFormat="1" ht="12">
      <c r="A115" s="13"/>
      <c r="B115" s="235"/>
      <c r="C115" s="236"/>
      <c r="D115" s="237" t="s">
        <v>174</v>
      </c>
      <c r="E115" s="238" t="s">
        <v>44</v>
      </c>
      <c r="F115" s="239" t="s">
        <v>1172</v>
      </c>
      <c r="G115" s="236"/>
      <c r="H115" s="240">
        <v>10</v>
      </c>
      <c r="I115" s="241"/>
      <c r="J115" s="236"/>
      <c r="K115" s="236"/>
      <c r="L115" s="242"/>
      <c r="M115" s="243"/>
      <c r="N115" s="244"/>
      <c r="O115" s="244"/>
      <c r="P115" s="244"/>
      <c r="Q115" s="244"/>
      <c r="R115" s="244"/>
      <c r="S115" s="244"/>
      <c r="T115" s="24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6" t="s">
        <v>174</v>
      </c>
      <c r="AU115" s="246" t="s">
        <v>92</v>
      </c>
      <c r="AV115" s="13" t="s">
        <v>92</v>
      </c>
      <c r="AW115" s="13" t="s">
        <v>42</v>
      </c>
      <c r="AX115" s="13" t="s">
        <v>90</v>
      </c>
      <c r="AY115" s="246" t="s">
        <v>162</v>
      </c>
    </row>
    <row r="116" spans="1:65" s="2" customFormat="1" ht="16.5" customHeight="1">
      <c r="A116" s="41"/>
      <c r="B116" s="42"/>
      <c r="C116" s="281" t="s">
        <v>226</v>
      </c>
      <c r="D116" s="281" t="s">
        <v>248</v>
      </c>
      <c r="E116" s="282" t="s">
        <v>1173</v>
      </c>
      <c r="F116" s="283" t="s">
        <v>1174</v>
      </c>
      <c r="G116" s="284" t="s">
        <v>123</v>
      </c>
      <c r="H116" s="285">
        <v>20</v>
      </c>
      <c r="I116" s="286"/>
      <c r="J116" s="287">
        <f>ROUND(I116*H116,2)</f>
        <v>0</v>
      </c>
      <c r="K116" s="283" t="s">
        <v>169</v>
      </c>
      <c r="L116" s="288"/>
      <c r="M116" s="289" t="s">
        <v>44</v>
      </c>
      <c r="N116" s="290" t="s">
        <v>53</v>
      </c>
      <c r="O116" s="87"/>
      <c r="P116" s="226">
        <f>O116*H116</f>
        <v>0</v>
      </c>
      <c r="Q116" s="226">
        <v>1</v>
      </c>
      <c r="R116" s="226">
        <f>Q116*H116</f>
        <v>20</v>
      </c>
      <c r="S116" s="226">
        <v>0</v>
      </c>
      <c r="T116" s="22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8" t="s">
        <v>226</v>
      </c>
      <c r="AT116" s="228" t="s">
        <v>248</v>
      </c>
      <c r="AU116" s="228" t="s">
        <v>92</v>
      </c>
      <c r="AY116" s="19" t="s">
        <v>162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19" t="s">
        <v>90</v>
      </c>
      <c r="BK116" s="229">
        <f>ROUND(I116*H116,2)</f>
        <v>0</v>
      </c>
      <c r="BL116" s="19" t="s">
        <v>170</v>
      </c>
      <c r="BM116" s="228" t="s">
        <v>1175</v>
      </c>
    </row>
    <row r="117" spans="1:51" s="13" customFormat="1" ht="12">
      <c r="A117" s="13"/>
      <c r="B117" s="235"/>
      <c r="C117" s="236"/>
      <c r="D117" s="237" t="s">
        <v>174</v>
      </c>
      <c r="E117" s="236"/>
      <c r="F117" s="239" t="s">
        <v>1176</v>
      </c>
      <c r="G117" s="236"/>
      <c r="H117" s="240">
        <v>20</v>
      </c>
      <c r="I117" s="241"/>
      <c r="J117" s="236"/>
      <c r="K117" s="236"/>
      <c r="L117" s="242"/>
      <c r="M117" s="243"/>
      <c r="N117" s="244"/>
      <c r="O117" s="244"/>
      <c r="P117" s="244"/>
      <c r="Q117" s="244"/>
      <c r="R117" s="244"/>
      <c r="S117" s="244"/>
      <c r="T117" s="24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6" t="s">
        <v>174</v>
      </c>
      <c r="AU117" s="246" t="s">
        <v>92</v>
      </c>
      <c r="AV117" s="13" t="s">
        <v>92</v>
      </c>
      <c r="AW117" s="13" t="s">
        <v>4</v>
      </c>
      <c r="AX117" s="13" t="s">
        <v>90</v>
      </c>
      <c r="AY117" s="246" t="s">
        <v>162</v>
      </c>
    </row>
    <row r="118" spans="1:63" s="12" customFormat="1" ht="22.8" customHeight="1">
      <c r="A118" s="12"/>
      <c r="B118" s="200"/>
      <c r="C118" s="201"/>
      <c r="D118" s="202" t="s">
        <v>81</v>
      </c>
      <c r="E118" s="214" t="s">
        <v>204</v>
      </c>
      <c r="F118" s="214" t="s">
        <v>286</v>
      </c>
      <c r="G118" s="201"/>
      <c r="H118" s="201"/>
      <c r="I118" s="204"/>
      <c r="J118" s="215">
        <f>BK118</f>
        <v>0</v>
      </c>
      <c r="K118" s="201"/>
      <c r="L118" s="206"/>
      <c r="M118" s="207"/>
      <c r="N118" s="208"/>
      <c r="O118" s="208"/>
      <c r="P118" s="209">
        <f>SUM(P119:P121)</f>
        <v>0</v>
      </c>
      <c r="Q118" s="208"/>
      <c r="R118" s="209">
        <f>SUM(R119:R121)</f>
        <v>8.566040000000001</v>
      </c>
      <c r="S118" s="208"/>
      <c r="T118" s="210">
        <f>SUM(T119:T121)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1" t="s">
        <v>90</v>
      </c>
      <c r="AT118" s="212" t="s">
        <v>81</v>
      </c>
      <c r="AU118" s="212" t="s">
        <v>90</v>
      </c>
      <c r="AY118" s="211" t="s">
        <v>162</v>
      </c>
      <c r="BK118" s="213">
        <f>SUM(BK119:BK121)</f>
        <v>0</v>
      </c>
    </row>
    <row r="119" spans="1:65" s="2" customFormat="1" ht="24.15" customHeight="1">
      <c r="A119" s="41"/>
      <c r="B119" s="42"/>
      <c r="C119" s="216" t="s">
        <v>234</v>
      </c>
      <c r="D119" s="216" t="s">
        <v>165</v>
      </c>
      <c r="E119" s="218" t="s">
        <v>1177</v>
      </c>
      <c r="F119" s="219" t="s">
        <v>1178</v>
      </c>
      <c r="G119" s="220" t="s">
        <v>168</v>
      </c>
      <c r="H119" s="221">
        <v>10</v>
      </c>
      <c r="I119" s="222"/>
      <c r="J119" s="223">
        <f>ROUND(I119*H119,2)</f>
        <v>0</v>
      </c>
      <c r="K119" s="219" t="s">
        <v>169</v>
      </c>
      <c r="L119" s="47"/>
      <c r="M119" s="224" t="s">
        <v>44</v>
      </c>
      <c r="N119" s="225" t="s">
        <v>53</v>
      </c>
      <c r="O119" s="87"/>
      <c r="P119" s="226">
        <f>O119*H119</f>
        <v>0</v>
      </c>
      <c r="Q119" s="226">
        <v>0.856604</v>
      </c>
      <c r="R119" s="226">
        <f>Q119*H119</f>
        <v>8.566040000000001</v>
      </c>
      <c r="S119" s="226">
        <v>0</v>
      </c>
      <c r="T119" s="227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28" t="s">
        <v>170</v>
      </c>
      <c r="AT119" s="228" t="s">
        <v>165</v>
      </c>
      <c r="AU119" s="228" t="s">
        <v>92</v>
      </c>
      <c r="AY119" s="19" t="s">
        <v>162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19" t="s">
        <v>90</v>
      </c>
      <c r="BK119" s="229">
        <f>ROUND(I119*H119,2)</f>
        <v>0</v>
      </c>
      <c r="BL119" s="19" t="s">
        <v>170</v>
      </c>
      <c r="BM119" s="228" t="s">
        <v>1179</v>
      </c>
    </row>
    <row r="120" spans="1:47" s="2" customFormat="1" ht="12">
      <c r="A120" s="41"/>
      <c r="B120" s="42"/>
      <c r="C120" s="43"/>
      <c r="D120" s="230" t="s">
        <v>172</v>
      </c>
      <c r="E120" s="43"/>
      <c r="F120" s="231" t="s">
        <v>1180</v>
      </c>
      <c r="G120" s="43"/>
      <c r="H120" s="43"/>
      <c r="I120" s="232"/>
      <c r="J120" s="43"/>
      <c r="K120" s="43"/>
      <c r="L120" s="47"/>
      <c r="M120" s="233"/>
      <c r="N120" s="234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19" t="s">
        <v>172</v>
      </c>
      <c r="AU120" s="19" t="s">
        <v>92</v>
      </c>
    </row>
    <row r="121" spans="1:51" s="13" customFormat="1" ht="12">
      <c r="A121" s="13"/>
      <c r="B121" s="235"/>
      <c r="C121" s="236"/>
      <c r="D121" s="237" t="s">
        <v>174</v>
      </c>
      <c r="E121" s="238" t="s">
        <v>44</v>
      </c>
      <c r="F121" s="239" t="s">
        <v>1181</v>
      </c>
      <c r="G121" s="236"/>
      <c r="H121" s="240">
        <v>10</v>
      </c>
      <c r="I121" s="241"/>
      <c r="J121" s="236"/>
      <c r="K121" s="236"/>
      <c r="L121" s="242"/>
      <c r="M121" s="243"/>
      <c r="N121" s="244"/>
      <c r="O121" s="244"/>
      <c r="P121" s="244"/>
      <c r="Q121" s="244"/>
      <c r="R121" s="244"/>
      <c r="S121" s="244"/>
      <c r="T121" s="24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6" t="s">
        <v>174</v>
      </c>
      <c r="AU121" s="246" t="s">
        <v>92</v>
      </c>
      <c r="AV121" s="13" t="s">
        <v>92</v>
      </c>
      <c r="AW121" s="13" t="s">
        <v>42</v>
      </c>
      <c r="AX121" s="13" t="s">
        <v>90</v>
      </c>
      <c r="AY121" s="246" t="s">
        <v>162</v>
      </c>
    </row>
    <row r="122" spans="1:63" s="12" customFormat="1" ht="22.8" customHeight="1">
      <c r="A122" s="12"/>
      <c r="B122" s="200"/>
      <c r="C122" s="201"/>
      <c r="D122" s="202" t="s">
        <v>81</v>
      </c>
      <c r="E122" s="214" t="s">
        <v>226</v>
      </c>
      <c r="F122" s="214" t="s">
        <v>388</v>
      </c>
      <c r="G122" s="201"/>
      <c r="H122" s="201"/>
      <c r="I122" s="204"/>
      <c r="J122" s="215">
        <f>BK122</f>
        <v>0</v>
      </c>
      <c r="K122" s="201"/>
      <c r="L122" s="206"/>
      <c r="M122" s="207"/>
      <c r="N122" s="208"/>
      <c r="O122" s="208"/>
      <c r="P122" s="209">
        <f>SUM(P123:P134)</f>
        <v>0</v>
      </c>
      <c r="Q122" s="208"/>
      <c r="R122" s="209">
        <f>SUM(R123:R134)</f>
        <v>4.1397</v>
      </c>
      <c r="S122" s="208"/>
      <c r="T122" s="210">
        <f>SUM(T123:T134)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1" t="s">
        <v>90</v>
      </c>
      <c r="AT122" s="212" t="s">
        <v>81</v>
      </c>
      <c r="AU122" s="212" t="s">
        <v>90</v>
      </c>
      <c r="AY122" s="211" t="s">
        <v>162</v>
      </c>
      <c r="BK122" s="213">
        <f>SUM(BK123:BK134)</f>
        <v>0</v>
      </c>
    </row>
    <row r="123" spans="1:65" s="2" customFormat="1" ht="24.15" customHeight="1">
      <c r="A123" s="41"/>
      <c r="B123" s="42"/>
      <c r="C123" s="216" t="s">
        <v>240</v>
      </c>
      <c r="D123" s="216" t="s">
        <v>165</v>
      </c>
      <c r="E123" s="218" t="s">
        <v>1182</v>
      </c>
      <c r="F123" s="219" t="s">
        <v>1183</v>
      </c>
      <c r="G123" s="220" t="s">
        <v>207</v>
      </c>
      <c r="H123" s="221">
        <v>20</v>
      </c>
      <c r="I123" s="222"/>
      <c r="J123" s="223">
        <f>ROUND(I123*H123,2)</f>
        <v>0</v>
      </c>
      <c r="K123" s="219" t="s">
        <v>44</v>
      </c>
      <c r="L123" s="47"/>
      <c r="M123" s="224" t="s">
        <v>44</v>
      </c>
      <c r="N123" s="225" t="s">
        <v>53</v>
      </c>
      <c r="O123" s="87"/>
      <c r="P123" s="226">
        <f>O123*H123</f>
        <v>0</v>
      </c>
      <c r="Q123" s="226">
        <v>0.00226</v>
      </c>
      <c r="R123" s="226">
        <f>Q123*H123</f>
        <v>0.0452</v>
      </c>
      <c r="S123" s="226">
        <v>0</v>
      </c>
      <c r="T123" s="22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28" t="s">
        <v>170</v>
      </c>
      <c r="AT123" s="228" t="s">
        <v>165</v>
      </c>
      <c r="AU123" s="228" t="s">
        <v>92</v>
      </c>
      <c r="AY123" s="19" t="s">
        <v>162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9" t="s">
        <v>90</v>
      </c>
      <c r="BK123" s="229">
        <f>ROUND(I123*H123,2)</f>
        <v>0</v>
      </c>
      <c r="BL123" s="19" t="s">
        <v>170</v>
      </c>
      <c r="BM123" s="228" t="s">
        <v>1184</v>
      </c>
    </row>
    <row r="124" spans="1:51" s="13" customFormat="1" ht="12">
      <c r="A124" s="13"/>
      <c r="B124" s="235"/>
      <c r="C124" s="236"/>
      <c r="D124" s="237" t="s">
        <v>174</v>
      </c>
      <c r="E124" s="238" t="s">
        <v>44</v>
      </c>
      <c r="F124" s="239" t="s">
        <v>1185</v>
      </c>
      <c r="G124" s="236"/>
      <c r="H124" s="240">
        <v>20</v>
      </c>
      <c r="I124" s="241"/>
      <c r="J124" s="236"/>
      <c r="K124" s="236"/>
      <c r="L124" s="242"/>
      <c r="M124" s="243"/>
      <c r="N124" s="244"/>
      <c r="O124" s="244"/>
      <c r="P124" s="244"/>
      <c r="Q124" s="244"/>
      <c r="R124" s="244"/>
      <c r="S124" s="244"/>
      <c r="T124" s="24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6" t="s">
        <v>174</v>
      </c>
      <c r="AU124" s="246" t="s">
        <v>92</v>
      </c>
      <c r="AV124" s="13" t="s">
        <v>92</v>
      </c>
      <c r="AW124" s="13" t="s">
        <v>42</v>
      </c>
      <c r="AX124" s="13" t="s">
        <v>90</v>
      </c>
      <c r="AY124" s="246" t="s">
        <v>162</v>
      </c>
    </row>
    <row r="125" spans="1:65" s="2" customFormat="1" ht="16.5" customHeight="1">
      <c r="A125" s="41"/>
      <c r="B125" s="42"/>
      <c r="C125" s="281" t="s">
        <v>247</v>
      </c>
      <c r="D125" s="281" t="s">
        <v>248</v>
      </c>
      <c r="E125" s="282" t="s">
        <v>1186</v>
      </c>
      <c r="F125" s="283" t="s">
        <v>1187</v>
      </c>
      <c r="G125" s="284" t="s">
        <v>207</v>
      </c>
      <c r="H125" s="285">
        <v>20</v>
      </c>
      <c r="I125" s="286"/>
      <c r="J125" s="287">
        <f>ROUND(I125*H125,2)</f>
        <v>0</v>
      </c>
      <c r="K125" s="283" t="s">
        <v>169</v>
      </c>
      <c r="L125" s="288"/>
      <c r="M125" s="289" t="s">
        <v>44</v>
      </c>
      <c r="N125" s="290" t="s">
        <v>53</v>
      </c>
      <c r="O125" s="87"/>
      <c r="P125" s="226">
        <f>O125*H125</f>
        <v>0</v>
      </c>
      <c r="Q125" s="226">
        <v>0.1015</v>
      </c>
      <c r="R125" s="226">
        <f>Q125*H125</f>
        <v>2.0300000000000002</v>
      </c>
      <c r="S125" s="226">
        <v>0</v>
      </c>
      <c r="T125" s="227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28" t="s">
        <v>226</v>
      </c>
      <c r="AT125" s="228" t="s">
        <v>248</v>
      </c>
      <c r="AU125" s="228" t="s">
        <v>92</v>
      </c>
      <c r="AY125" s="19" t="s">
        <v>162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9" t="s">
        <v>90</v>
      </c>
      <c r="BK125" s="229">
        <f>ROUND(I125*H125,2)</f>
        <v>0</v>
      </c>
      <c r="BL125" s="19" t="s">
        <v>170</v>
      </c>
      <c r="BM125" s="228" t="s">
        <v>1188</v>
      </c>
    </row>
    <row r="126" spans="1:65" s="2" customFormat="1" ht="16.5" customHeight="1">
      <c r="A126" s="41"/>
      <c r="B126" s="42"/>
      <c r="C126" s="216" t="s">
        <v>254</v>
      </c>
      <c r="D126" s="216" t="s">
        <v>165</v>
      </c>
      <c r="E126" s="218" t="s">
        <v>1189</v>
      </c>
      <c r="F126" s="219" t="s">
        <v>1190</v>
      </c>
      <c r="G126" s="220" t="s">
        <v>207</v>
      </c>
      <c r="H126" s="221">
        <v>20</v>
      </c>
      <c r="I126" s="222"/>
      <c r="J126" s="223">
        <f>ROUND(I126*H126,2)</f>
        <v>0</v>
      </c>
      <c r="K126" s="219" t="s">
        <v>169</v>
      </c>
      <c r="L126" s="47"/>
      <c r="M126" s="224" t="s">
        <v>44</v>
      </c>
      <c r="N126" s="225" t="s">
        <v>53</v>
      </c>
      <c r="O126" s="87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28" t="s">
        <v>170</v>
      </c>
      <c r="AT126" s="228" t="s">
        <v>165</v>
      </c>
      <c r="AU126" s="228" t="s">
        <v>92</v>
      </c>
      <c r="AY126" s="19" t="s">
        <v>162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9" t="s">
        <v>90</v>
      </c>
      <c r="BK126" s="229">
        <f>ROUND(I126*H126,2)</f>
        <v>0</v>
      </c>
      <c r="BL126" s="19" t="s">
        <v>170</v>
      </c>
      <c r="BM126" s="228" t="s">
        <v>1191</v>
      </c>
    </row>
    <row r="127" spans="1:47" s="2" customFormat="1" ht="12">
      <c r="A127" s="41"/>
      <c r="B127" s="42"/>
      <c r="C127" s="43"/>
      <c r="D127" s="230" t="s">
        <v>172</v>
      </c>
      <c r="E127" s="43"/>
      <c r="F127" s="231" t="s">
        <v>1192</v>
      </c>
      <c r="G127" s="43"/>
      <c r="H127" s="43"/>
      <c r="I127" s="232"/>
      <c r="J127" s="43"/>
      <c r="K127" s="43"/>
      <c r="L127" s="47"/>
      <c r="M127" s="233"/>
      <c r="N127" s="234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19" t="s">
        <v>172</v>
      </c>
      <c r="AU127" s="19" t="s">
        <v>92</v>
      </c>
    </row>
    <row r="128" spans="1:51" s="13" customFormat="1" ht="12">
      <c r="A128" s="13"/>
      <c r="B128" s="235"/>
      <c r="C128" s="236"/>
      <c r="D128" s="237" t="s">
        <v>174</v>
      </c>
      <c r="E128" s="238" t="s">
        <v>44</v>
      </c>
      <c r="F128" s="239" t="s">
        <v>1193</v>
      </c>
      <c r="G128" s="236"/>
      <c r="H128" s="240">
        <v>20</v>
      </c>
      <c r="I128" s="241"/>
      <c r="J128" s="236"/>
      <c r="K128" s="236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174</v>
      </c>
      <c r="AU128" s="246" t="s">
        <v>92</v>
      </c>
      <c r="AV128" s="13" t="s">
        <v>92</v>
      </c>
      <c r="AW128" s="13" t="s">
        <v>42</v>
      </c>
      <c r="AX128" s="13" t="s">
        <v>90</v>
      </c>
      <c r="AY128" s="246" t="s">
        <v>162</v>
      </c>
    </row>
    <row r="129" spans="1:65" s="2" customFormat="1" ht="16.5" customHeight="1">
      <c r="A129" s="41"/>
      <c r="B129" s="42"/>
      <c r="C129" s="216" t="s">
        <v>260</v>
      </c>
      <c r="D129" s="216" t="s">
        <v>165</v>
      </c>
      <c r="E129" s="218" t="s">
        <v>1194</v>
      </c>
      <c r="F129" s="219" t="s">
        <v>1195</v>
      </c>
      <c r="G129" s="220" t="s">
        <v>392</v>
      </c>
      <c r="H129" s="221">
        <v>5</v>
      </c>
      <c r="I129" s="222"/>
      <c r="J129" s="223">
        <f>ROUND(I129*H129,2)</f>
        <v>0</v>
      </c>
      <c r="K129" s="219" t="s">
        <v>44</v>
      </c>
      <c r="L129" s="47"/>
      <c r="M129" s="224" t="s">
        <v>44</v>
      </c>
      <c r="N129" s="225" t="s">
        <v>53</v>
      </c>
      <c r="O129" s="87"/>
      <c r="P129" s="226">
        <f>O129*H129</f>
        <v>0</v>
      </c>
      <c r="Q129" s="226">
        <v>0.3409</v>
      </c>
      <c r="R129" s="226">
        <f>Q129*H129</f>
        <v>1.7045</v>
      </c>
      <c r="S129" s="226">
        <v>0</v>
      </c>
      <c r="T129" s="227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28" t="s">
        <v>170</v>
      </c>
      <c r="AT129" s="228" t="s">
        <v>165</v>
      </c>
      <c r="AU129" s="228" t="s">
        <v>92</v>
      </c>
      <c r="AY129" s="19" t="s">
        <v>162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9" t="s">
        <v>90</v>
      </c>
      <c r="BK129" s="229">
        <f>ROUND(I129*H129,2)</f>
        <v>0</v>
      </c>
      <c r="BL129" s="19" t="s">
        <v>170</v>
      </c>
      <c r="BM129" s="228" t="s">
        <v>1196</v>
      </c>
    </row>
    <row r="130" spans="1:47" s="2" customFormat="1" ht="12">
      <c r="A130" s="41"/>
      <c r="B130" s="42"/>
      <c r="C130" s="43"/>
      <c r="D130" s="237" t="s">
        <v>231</v>
      </c>
      <c r="E130" s="43"/>
      <c r="F130" s="280" t="s">
        <v>1197</v>
      </c>
      <c r="G130" s="43"/>
      <c r="H130" s="43"/>
      <c r="I130" s="232"/>
      <c r="J130" s="43"/>
      <c r="K130" s="43"/>
      <c r="L130" s="47"/>
      <c r="M130" s="233"/>
      <c r="N130" s="234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19" t="s">
        <v>231</v>
      </c>
      <c r="AU130" s="19" t="s">
        <v>92</v>
      </c>
    </row>
    <row r="131" spans="1:51" s="13" customFormat="1" ht="12">
      <c r="A131" s="13"/>
      <c r="B131" s="235"/>
      <c r="C131" s="236"/>
      <c r="D131" s="237" t="s">
        <v>174</v>
      </c>
      <c r="E131" s="238" t="s">
        <v>44</v>
      </c>
      <c r="F131" s="239" t="s">
        <v>1198</v>
      </c>
      <c r="G131" s="236"/>
      <c r="H131" s="240">
        <v>5</v>
      </c>
      <c r="I131" s="241"/>
      <c r="J131" s="236"/>
      <c r="K131" s="236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174</v>
      </c>
      <c r="AU131" s="246" t="s">
        <v>92</v>
      </c>
      <c r="AV131" s="13" t="s">
        <v>92</v>
      </c>
      <c r="AW131" s="13" t="s">
        <v>42</v>
      </c>
      <c r="AX131" s="13" t="s">
        <v>90</v>
      </c>
      <c r="AY131" s="246" t="s">
        <v>162</v>
      </c>
    </row>
    <row r="132" spans="1:65" s="2" customFormat="1" ht="16.5" customHeight="1">
      <c r="A132" s="41"/>
      <c r="B132" s="42"/>
      <c r="C132" s="281" t="s">
        <v>267</v>
      </c>
      <c r="D132" s="281" t="s">
        <v>248</v>
      </c>
      <c r="E132" s="282" t="s">
        <v>1199</v>
      </c>
      <c r="F132" s="283" t="s">
        <v>1200</v>
      </c>
      <c r="G132" s="284" t="s">
        <v>392</v>
      </c>
      <c r="H132" s="285">
        <v>5</v>
      </c>
      <c r="I132" s="286"/>
      <c r="J132" s="287">
        <f>ROUND(I132*H132,2)</f>
        <v>0</v>
      </c>
      <c r="K132" s="283" t="s">
        <v>169</v>
      </c>
      <c r="L132" s="288"/>
      <c r="M132" s="289" t="s">
        <v>44</v>
      </c>
      <c r="N132" s="290" t="s">
        <v>53</v>
      </c>
      <c r="O132" s="87"/>
      <c r="P132" s="226">
        <f>O132*H132</f>
        <v>0</v>
      </c>
      <c r="Q132" s="226">
        <v>0.072</v>
      </c>
      <c r="R132" s="226">
        <f>Q132*H132</f>
        <v>0.36</v>
      </c>
      <c r="S132" s="226">
        <v>0</v>
      </c>
      <c r="T132" s="227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28" t="s">
        <v>226</v>
      </c>
      <c r="AT132" s="228" t="s">
        <v>248</v>
      </c>
      <c r="AU132" s="228" t="s">
        <v>92</v>
      </c>
      <c r="AY132" s="19" t="s">
        <v>162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9" t="s">
        <v>90</v>
      </c>
      <c r="BK132" s="229">
        <f>ROUND(I132*H132,2)</f>
        <v>0</v>
      </c>
      <c r="BL132" s="19" t="s">
        <v>170</v>
      </c>
      <c r="BM132" s="228" t="s">
        <v>1201</v>
      </c>
    </row>
    <row r="133" spans="1:65" s="2" customFormat="1" ht="16.5" customHeight="1">
      <c r="A133" s="41"/>
      <c r="B133" s="42"/>
      <c r="C133" s="216" t="s">
        <v>8</v>
      </c>
      <c r="D133" s="216" t="s">
        <v>165</v>
      </c>
      <c r="E133" s="218" t="s">
        <v>1202</v>
      </c>
      <c r="F133" s="219" t="s">
        <v>1203</v>
      </c>
      <c r="G133" s="220" t="s">
        <v>207</v>
      </c>
      <c r="H133" s="221">
        <v>20</v>
      </c>
      <c r="I133" s="222"/>
      <c r="J133" s="223">
        <f>ROUND(I133*H133,2)</f>
        <v>0</v>
      </c>
      <c r="K133" s="219" t="s">
        <v>44</v>
      </c>
      <c r="L133" s="47"/>
      <c r="M133" s="224" t="s">
        <v>44</v>
      </c>
      <c r="N133" s="225" t="s">
        <v>53</v>
      </c>
      <c r="O133" s="87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28" t="s">
        <v>170</v>
      </c>
      <c r="AT133" s="228" t="s">
        <v>165</v>
      </c>
      <c r="AU133" s="228" t="s">
        <v>92</v>
      </c>
      <c r="AY133" s="19" t="s">
        <v>162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9" t="s">
        <v>90</v>
      </c>
      <c r="BK133" s="229">
        <f>ROUND(I133*H133,2)</f>
        <v>0</v>
      </c>
      <c r="BL133" s="19" t="s">
        <v>170</v>
      </c>
      <c r="BM133" s="228" t="s">
        <v>1204</v>
      </c>
    </row>
    <row r="134" spans="1:51" s="13" customFormat="1" ht="12">
      <c r="A134" s="13"/>
      <c r="B134" s="235"/>
      <c r="C134" s="236"/>
      <c r="D134" s="237" t="s">
        <v>174</v>
      </c>
      <c r="E134" s="238" t="s">
        <v>44</v>
      </c>
      <c r="F134" s="239" t="s">
        <v>1205</v>
      </c>
      <c r="G134" s="236"/>
      <c r="H134" s="240">
        <v>20</v>
      </c>
      <c r="I134" s="241"/>
      <c r="J134" s="236"/>
      <c r="K134" s="236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174</v>
      </c>
      <c r="AU134" s="246" t="s">
        <v>92</v>
      </c>
      <c r="AV134" s="13" t="s">
        <v>92</v>
      </c>
      <c r="AW134" s="13" t="s">
        <v>42</v>
      </c>
      <c r="AX134" s="13" t="s">
        <v>90</v>
      </c>
      <c r="AY134" s="246" t="s">
        <v>162</v>
      </c>
    </row>
    <row r="135" spans="1:63" s="12" customFormat="1" ht="22.8" customHeight="1">
      <c r="A135" s="12"/>
      <c r="B135" s="200"/>
      <c r="C135" s="201"/>
      <c r="D135" s="202" t="s">
        <v>81</v>
      </c>
      <c r="E135" s="214" t="s">
        <v>234</v>
      </c>
      <c r="F135" s="214" t="s">
        <v>395</v>
      </c>
      <c r="G135" s="201"/>
      <c r="H135" s="201"/>
      <c r="I135" s="204"/>
      <c r="J135" s="215">
        <f>BK135</f>
        <v>0</v>
      </c>
      <c r="K135" s="201"/>
      <c r="L135" s="206"/>
      <c r="M135" s="207"/>
      <c r="N135" s="208"/>
      <c r="O135" s="208"/>
      <c r="P135" s="209">
        <f>SUM(P136:P137)</f>
        <v>0</v>
      </c>
      <c r="Q135" s="208"/>
      <c r="R135" s="209">
        <f>SUM(R136:R137)</f>
        <v>0</v>
      </c>
      <c r="S135" s="208"/>
      <c r="T135" s="210">
        <f>SUM(T136:T137)</f>
        <v>3.75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1" t="s">
        <v>90</v>
      </c>
      <c r="AT135" s="212" t="s">
        <v>81</v>
      </c>
      <c r="AU135" s="212" t="s">
        <v>90</v>
      </c>
      <c r="AY135" s="211" t="s">
        <v>162</v>
      </c>
      <c r="BK135" s="213">
        <f>SUM(BK136:BK137)</f>
        <v>0</v>
      </c>
    </row>
    <row r="136" spans="1:65" s="2" customFormat="1" ht="16.5" customHeight="1">
      <c r="A136" s="41"/>
      <c r="B136" s="42"/>
      <c r="C136" s="216" t="s">
        <v>276</v>
      </c>
      <c r="D136" s="216" t="s">
        <v>165</v>
      </c>
      <c r="E136" s="218" t="s">
        <v>1206</v>
      </c>
      <c r="F136" s="219" t="s">
        <v>1207</v>
      </c>
      <c r="G136" s="220" t="s">
        <v>392</v>
      </c>
      <c r="H136" s="221">
        <v>5</v>
      </c>
      <c r="I136" s="222"/>
      <c r="J136" s="223">
        <f>ROUND(I136*H136,2)</f>
        <v>0</v>
      </c>
      <c r="K136" s="219" t="s">
        <v>44</v>
      </c>
      <c r="L136" s="47"/>
      <c r="M136" s="224" t="s">
        <v>44</v>
      </c>
      <c r="N136" s="225" t="s">
        <v>53</v>
      </c>
      <c r="O136" s="87"/>
      <c r="P136" s="226">
        <f>O136*H136</f>
        <v>0</v>
      </c>
      <c r="Q136" s="226">
        <v>0</v>
      </c>
      <c r="R136" s="226">
        <f>Q136*H136</f>
        <v>0</v>
      </c>
      <c r="S136" s="226">
        <v>0.75</v>
      </c>
      <c r="T136" s="227">
        <f>S136*H136</f>
        <v>3.75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28" t="s">
        <v>170</v>
      </c>
      <c r="AT136" s="228" t="s">
        <v>165</v>
      </c>
      <c r="AU136" s="228" t="s">
        <v>92</v>
      </c>
      <c r="AY136" s="19" t="s">
        <v>162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9" t="s">
        <v>90</v>
      </c>
      <c r="BK136" s="229">
        <f>ROUND(I136*H136,2)</f>
        <v>0</v>
      </c>
      <c r="BL136" s="19" t="s">
        <v>170</v>
      </c>
      <c r="BM136" s="228" t="s">
        <v>1208</v>
      </c>
    </row>
    <row r="137" spans="1:51" s="13" customFormat="1" ht="12">
      <c r="A137" s="13"/>
      <c r="B137" s="235"/>
      <c r="C137" s="236"/>
      <c r="D137" s="237" t="s">
        <v>174</v>
      </c>
      <c r="E137" s="238" t="s">
        <v>44</v>
      </c>
      <c r="F137" s="239" t="s">
        <v>1198</v>
      </c>
      <c r="G137" s="236"/>
      <c r="H137" s="240">
        <v>5</v>
      </c>
      <c r="I137" s="241"/>
      <c r="J137" s="236"/>
      <c r="K137" s="236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174</v>
      </c>
      <c r="AU137" s="246" t="s">
        <v>92</v>
      </c>
      <c r="AV137" s="13" t="s">
        <v>92</v>
      </c>
      <c r="AW137" s="13" t="s">
        <v>42</v>
      </c>
      <c r="AX137" s="13" t="s">
        <v>90</v>
      </c>
      <c r="AY137" s="246" t="s">
        <v>162</v>
      </c>
    </row>
    <row r="138" spans="1:63" s="12" customFormat="1" ht="22.8" customHeight="1">
      <c r="A138" s="12"/>
      <c r="B138" s="200"/>
      <c r="C138" s="201"/>
      <c r="D138" s="202" t="s">
        <v>81</v>
      </c>
      <c r="E138" s="214" t="s">
        <v>438</v>
      </c>
      <c r="F138" s="214" t="s">
        <v>439</v>
      </c>
      <c r="G138" s="201"/>
      <c r="H138" s="201"/>
      <c r="I138" s="204"/>
      <c r="J138" s="215">
        <f>BK138</f>
        <v>0</v>
      </c>
      <c r="K138" s="201"/>
      <c r="L138" s="206"/>
      <c r="M138" s="207"/>
      <c r="N138" s="208"/>
      <c r="O138" s="208"/>
      <c r="P138" s="209">
        <f>SUM(P139:P146)</f>
        <v>0</v>
      </c>
      <c r="Q138" s="208"/>
      <c r="R138" s="209">
        <f>SUM(R139:R146)</f>
        <v>0</v>
      </c>
      <c r="S138" s="208"/>
      <c r="T138" s="210">
        <f>SUM(T139:T146)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1" t="s">
        <v>90</v>
      </c>
      <c r="AT138" s="212" t="s">
        <v>81</v>
      </c>
      <c r="AU138" s="212" t="s">
        <v>90</v>
      </c>
      <c r="AY138" s="211" t="s">
        <v>162</v>
      </c>
      <c r="BK138" s="213">
        <f>SUM(BK139:BK146)</f>
        <v>0</v>
      </c>
    </row>
    <row r="139" spans="1:65" s="2" customFormat="1" ht="24.15" customHeight="1">
      <c r="A139" s="41"/>
      <c r="B139" s="42"/>
      <c r="C139" s="216" t="s">
        <v>281</v>
      </c>
      <c r="D139" s="216" t="s">
        <v>165</v>
      </c>
      <c r="E139" s="218" t="s">
        <v>599</v>
      </c>
      <c r="F139" s="219" t="s">
        <v>600</v>
      </c>
      <c r="G139" s="220" t="s">
        <v>123</v>
      </c>
      <c r="H139" s="221">
        <v>3.75</v>
      </c>
      <c r="I139" s="222"/>
      <c r="J139" s="223">
        <f>ROUND(I139*H139,2)</f>
        <v>0</v>
      </c>
      <c r="K139" s="219" t="s">
        <v>169</v>
      </c>
      <c r="L139" s="47"/>
      <c r="M139" s="224" t="s">
        <v>44</v>
      </c>
      <c r="N139" s="225" t="s">
        <v>53</v>
      </c>
      <c r="O139" s="87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28" t="s">
        <v>170</v>
      </c>
      <c r="AT139" s="228" t="s">
        <v>165</v>
      </c>
      <c r="AU139" s="228" t="s">
        <v>92</v>
      </c>
      <c r="AY139" s="19" t="s">
        <v>162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9" t="s">
        <v>90</v>
      </c>
      <c r="BK139" s="229">
        <f>ROUND(I139*H139,2)</f>
        <v>0</v>
      </c>
      <c r="BL139" s="19" t="s">
        <v>170</v>
      </c>
      <c r="BM139" s="228" t="s">
        <v>1209</v>
      </c>
    </row>
    <row r="140" spans="1:47" s="2" customFormat="1" ht="12">
      <c r="A140" s="41"/>
      <c r="B140" s="42"/>
      <c r="C140" s="43"/>
      <c r="D140" s="230" t="s">
        <v>172</v>
      </c>
      <c r="E140" s="43"/>
      <c r="F140" s="231" t="s">
        <v>602</v>
      </c>
      <c r="G140" s="43"/>
      <c r="H140" s="43"/>
      <c r="I140" s="232"/>
      <c r="J140" s="43"/>
      <c r="K140" s="43"/>
      <c r="L140" s="47"/>
      <c r="M140" s="233"/>
      <c r="N140" s="234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19" t="s">
        <v>172</v>
      </c>
      <c r="AU140" s="19" t="s">
        <v>92</v>
      </c>
    </row>
    <row r="141" spans="1:65" s="2" customFormat="1" ht="24.15" customHeight="1">
      <c r="A141" s="41"/>
      <c r="B141" s="42"/>
      <c r="C141" s="216" t="s">
        <v>294</v>
      </c>
      <c r="D141" s="216" t="s">
        <v>165</v>
      </c>
      <c r="E141" s="218" t="s">
        <v>604</v>
      </c>
      <c r="F141" s="219" t="s">
        <v>452</v>
      </c>
      <c r="G141" s="220" t="s">
        <v>123</v>
      </c>
      <c r="H141" s="221">
        <v>71.25</v>
      </c>
      <c r="I141" s="222"/>
      <c r="J141" s="223">
        <f>ROUND(I141*H141,2)</f>
        <v>0</v>
      </c>
      <c r="K141" s="219" t="s">
        <v>169</v>
      </c>
      <c r="L141" s="47"/>
      <c r="M141" s="224" t="s">
        <v>44</v>
      </c>
      <c r="N141" s="225" t="s">
        <v>53</v>
      </c>
      <c r="O141" s="87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28" t="s">
        <v>170</v>
      </c>
      <c r="AT141" s="228" t="s">
        <v>165</v>
      </c>
      <c r="AU141" s="228" t="s">
        <v>92</v>
      </c>
      <c r="AY141" s="19" t="s">
        <v>162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9" t="s">
        <v>90</v>
      </c>
      <c r="BK141" s="229">
        <f>ROUND(I141*H141,2)</f>
        <v>0</v>
      </c>
      <c r="BL141" s="19" t="s">
        <v>170</v>
      </c>
      <c r="BM141" s="228" t="s">
        <v>1210</v>
      </c>
    </row>
    <row r="142" spans="1:47" s="2" customFormat="1" ht="12">
      <c r="A142" s="41"/>
      <c r="B142" s="42"/>
      <c r="C142" s="43"/>
      <c r="D142" s="230" t="s">
        <v>172</v>
      </c>
      <c r="E142" s="43"/>
      <c r="F142" s="231" t="s">
        <v>606</v>
      </c>
      <c r="G142" s="43"/>
      <c r="H142" s="43"/>
      <c r="I142" s="232"/>
      <c r="J142" s="43"/>
      <c r="K142" s="43"/>
      <c r="L142" s="47"/>
      <c r="M142" s="233"/>
      <c r="N142" s="234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19" t="s">
        <v>172</v>
      </c>
      <c r="AU142" s="19" t="s">
        <v>92</v>
      </c>
    </row>
    <row r="143" spans="1:51" s="13" customFormat="1" ht="12">
      <c r="A143" s="13"/>
      <c r="B143" s="235"/>
      <c r="C143" s="236"/>
      <c r="D143" s="237" t="s">
        <v>174</v>
      </c>
      <c r="E143" s="236"/>
      <c r="F143" s="239" t="s">
        <v>1211</v>
      </c>
      <c r="G143" s="236"/>
      <c r="H143" s="240">
        <v>71.25</v>
      </c>
      <c r="I143" s="241"/>
      <c r="J143" s="236"/>
      <c r="K143" s="236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174</v>
      </c>
      <c r="AU143" s="246" t="s">
        <v>92</v>
      </c>
      <c r="AV143" s="13" t="s">
        <v>92</v>
      </c>
      <c r="AW143" s="13" t="s">
        <v>4</v>
      </c>
      <c r="AX143" s="13" t="s">
        <v>90</v>
      </c>
      <c r="AY143" s="246" t="s">
        <v>162</v>
      </c>
    </row>
    <row r="144" spans="1:65" s="2" customFormat="1" ht="24.15" customHeight="1">
      <c r="A144" s="41"/>
      <c r="B144" s="42"/>
      <c r="C144" s="216" t="s">
        <v>568</v>
      </c>
      <c r="D144" s="216" t="s">
        <v>165</v>
      </c>
      <c r="E144" s="218" t="s">
        <v>464</v>
      </c>
      <c r="F144" s="219" t="s">
        <v>465</v>
      </c>
      <c r="G144" s="220" t="s">
        <v>123</v>
      </c>
      <c r="H144" s="221">
        <v>3.75</v>
      </c>
      <c r="I144" s="222"/>
      <c r="J144" s="223">
        <f>ROUND(I144*H144,2)</f>
        <v>0</v>
      </c>
      <c r="K144" s="219" t="s">
        <v>169</v>
      </c>
      <c r="L144" s="47"/>
      <c r="M144" s="224" t="s">
        <v>44</v>
      </c>
      <c r="N144" s="225" t="s">
        <v>53</v>
      </c>
      <c r="O144" s="87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28" t="s">
        <v>170</v>
      </c>
      <c r="AT144" s="228" t="s">
        <v>165</v>
      </c>
      <c r="AU144" s="228" t="s">
        <v>92</v>
      </c>
      <c r="AY144" s="19" t="s">
        <v>162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9" t="s">
        <v>90</v>
      </c>
      <c r="BK144" s="229">
        <f>ROUND(I144*H144,2)</f>
        <v>0</v>
      </c>
      <c r="BL144" s="19" t="s">
        <v>170</v>
      </c>
      <c r="BM144" s="228" t="s">
        <v>1212</v>
      </c>
    </row>
    <row r="145" spans="1:47" s="2" customFormat="1" ht="12">
      <c r="A145" s="41"/>
      <c r="B145" s="42"/>
      <c r="C145" s="43"/>
      <c r="D145" s="230" t="s">
        <v>172</v>
      </c>
      <c r="E145" s="43"/>
      <c r="F145" s="231" t="s">
        <v>467</v>
      </c>
      <c r="G145" s="43"/>
      <c r="H145" s="43"/>
      <c r="I145" s="232"/>
      <c r="J145" s="43"/>
      <c r="K145" s="43"/>
      <c r="L145" s="47"/>
      <c r="M145" s="233"/>
      <c r="N145" s="234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19" t="s">
        <v>172</v>
      </c>
      <c r="AU145" s="19" t="s">
        <v>92</v>
      </c>
    </row>
    <row r="146" spans="1:51" s="13" customFormat="1" ht="12">
      <c r="A146" s="13"/>
      <c r="B146" s="235"/>
      <c r="C146" s="236"/>
      <c r="D146" s="237" t="s">
        <v>174</v>
      </c>
      <c r="E146" s="238" t="s">
        <v>44</v>
      </c>
      <c r="F146" s="239" t="s">
        <v>1213</v>
      </c>
      <c r="G146" s="236"/>
      <c r="H146" s="240">
        <v>3.75</v>
      </c>
      <c r="I146" s="241"/>
      <c r="J146" s="236"/>
      <c r="K146" s="236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174</v>
      </c>
      <c r="AU146" s="246" t="s">
        <v>92</v>
      </c>
      <c r="AV146" s="13" t="s">
        <v>92</v>
      </c>
      <c r="AW146" s="13" t="s">
        <v>42</v>
      </c>
      <c r="AX146" s="13" t="s">
        <v>90</v>
      </c>
      <c r="AY146" s="246" t="s">
        <v>162</v>
      </c>
    </row>
    <row r="147" spans="1:63" s="12" customFormat="1" ht="22.8" customHeight="1">
      <c r="A147" s="12"/>
      <c r="B147" s="200"/>
      <c r="C147" s="201"/>
      <c r="D147" s="202" t="s">
        <v>81</v>
      </c>
      <c r="E147" s="214" t="s">
        <v>488</v>
      </c>
      <c r="F147" s="214" t="s">
        <v>489</v>
      </c>
      <c r="G147" s="201"/>
      <c r="H147" s="201"/>
      <c r="I147" s="204"/>
      <c r="J147" s="215">
        <f>BK147</f>
        <v>0</v>
      </c>
      <c r="K147" s="201"/>
      <c r="L147" s="206"/>
      <c r="M147" s="207"/>
      <c r="N147" s="208"/>
      <c r="O147" s="208"/>
      <c r="P147" s="209">
        <f>SUM(P148:P149)</f>
        <v>0</v>
      </c>
      <c r="Q147" s="208"/>
      <c r="R147" s="209">
        <f>SUM(R148:R149)</f>
        <v>0</v>
      </c>
      <c r="S147" s="208"/>
      <c r="T147" s="210">
        <f>SUM(T148:T149)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1" t="s">
        <v>90</v>
      </c>
      <c r="AT147" s="212" t="s">
        <v>81</v>
      </c>
      <c r="AU147" s="212" t="s">
        <v>90</v>
      </c>
      <c r="AY147" s="211" t="s">
        <v>162</v>
      </c>
      <c r="BK147" s="213">
        <f>SUM(BK148:BK149)</f>
        <v>0</v>
      </c>
    </row>
    <row r="148" spans="1:65" s="2" customFormat="1" ht="24.15" customHeight="1">
      <c r="A148" s="41"/>
      <c r="B148" s="42"/>
      <c r="C148" s="216" t="s">
        <v>316</v>
      </c>
      <c r="D148" s="216" t="s">
        <v>165</v>
      </c>
      <c r="E148" s="218" t="s">
        <v>1214</v>
      </c>
      <c r="F148" s="219" t="s">
        <v>1215</v>
      </c>
      <c r="G148" s="220" t="s">
        <v>123</v>
      </c>
      <c r="H148" s="221">
        <v>32.706</v>
      </c>
      <c r="I148" s="222"/>
      <c r="J148" s="223">
        <f>ROUND(I148*H148,2)</f>
        <v>0</v>
      </c>
      <c r="K148" s="219" t="s">
        <v>169</v>
      </c>
      <c r="L148" s="47"/>
      <c r="M148" s="224" t="s">
        <v>44</v>
      </c>
      <c r="N148" s="225" t="s">
        <v>53</v>
      </c>
      <c r="O148" s="87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28" t="s">
        <v>170</v>
      </c>
      <c r="AT148" s="228" t="s">
        <v>165</v>
      </c>
      <c r="AU148" s="228" t="s">
        <v>92</v>
      </c>
      <c r="AY148" s="19" t="s">
        <v>162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9" t="s">
        <v>90</v>
      </c>
      <c r="BK148" s="229">
        <f>ROUND(I148*H148,2)</f>
        <v>0</v>
      </c>
      <c r="BL148" s="19" t="s">
        <v>170</v>
      </c>
      <c r="BM148" s="228" t="s">
        <v>1216</v>
      </c>
    </row>
    <row r="149" spans="1:47" s="2" customFormat="1" ht="12">
      <c r="A149" s="41"/>
      <c r="B149" s="42"/>
      <c r="C149" s="43"/>
      <c r="D149" s="230" t="s">
        <v>172</v>
      </c>
      <c r="E149" s="43"/>
      <c r="F149" s="231" t="s">
        <v>1217</v>
      </c>
      <c r="G149" s="43"/>
      <c r="H149" s="43"/>
      <c r="I149" s="232"/>
      <c r="J149" s="43"/>
      <c r="K149" s="43"/>
      <c r="L149" s="47"/>
      <c r="M149" s="292"/>
      <c r="N149" s="293"/>
      <c r="O149" s="294"/>
      <c r="P149" s="294"/>
      <c r="Q149" s="294"/>
      <c r="R149" s="294"/>
      <c r="S149" s="294"/>
      <c r="T149" s="295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19" t="s">
        <v>172</v>
      </c>
      <c r="AU149" s="19" t="s">
        <v>92</v>
      </c>
    </row>
    <row r="150" spans="1:31" s="2" customFormat="1" ht="6.95" customHeight="1">
      <c r="A150" s="41"/>
      <c r="B150" s="62"/>
      <c r="C150" s="63"/>
      <c r="D150" s="63"/>
      <c r="E150" s="63"/>
      <c r="F150" s="63"/>
      <c r="G150" s="63"/>
      <c r="H150" s="63"/>
      <c r="I150" s="63"/>
      <c r="J150" s="63"/>
      <c r="K150" s="63"/>
      <c r="L150" s="47"/>
      <c r="M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</row>
  </sheetData>
  <sheetProtection password="CC35" sheet="1" objects="1" scenarios="1" formatColumns="0" formatRows="0" autoFilter="0"/>
  <autoFilter ref="C91:K14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hyperlinks>
    <hyperlink ref="F96" r:id="rId1" display="https://podminky.urs.cz/item/CS_URS_2022_02/132112131"/>
    <hyperlink ref="F99" r:id="rId2" display="https://podminky.urs.cz/item/CS_URS_2022_02/162751117"/>
    <hyperlink ref="F102" r:id="rId3" display="https://podminky.urs.cz/item/CS_URS_2022_02/162751119"/>
    <hyperlink ref="F105" r:id="rId4" display="https://podminky.urs.cz/item/CS_URS_2022_02/171251201"/>
    <hyperlink ref="F108" r:id="rId5" display="https://podminky.urs.cz/item/CS_URS_2022_02/171201231"/>
    <hyperlink ref="F111" r:id="rId6" display="https://podminky.urs.cz/item/CS_URS_2022_02/174151101"/>
    <hyperlink ref="F114" r:id="rId7" display="https://podminky.urs.cz/item/CS_URS_2022_02/175111101"/>
    <hyperlink ref="F120" r:id="rId8" display="https://podminky.urs.cz/item/CS_URS_2022_02/597161111"/>
    <hyperlink ref="F127" r:id="rId9" display="https://podminky.urs.cz/item/CS_URS_2022_02/892383922"/>
    <hyperlink ref="F140" r:id="rId10" display="https://podminky.urs.cz/item/CS_URS_2022_02/997221561"/>
    <hyperlink ref="F142" r:id="rId11" display="https://podminky.urs.cz/item/CS_URS_2022_02/997221569"/>
    <hyperlink ref="F145" r:id="rId12" display="https://podminky.urs.cz/item/CS_URS_2022_02/997221861"/>
    <hyperlink ref="F149" r:id="rId13" display="https://podminky.urs.cz/item/CS_URS_2022_02/998274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2"/>
      <c r="C3" s="143"/>
      <c r="D3" s="143"/>
      <c r="E3" s="143"/>
      <c r="F3" s="143"/>
      <c r="G3" s="143"/>
      <c r="H3" s="22"/>
    </row>
    <row r="4" spans="2:8" s="1" customFormat="1" ht="24.95" customHeight="1">
      <c r="B4" s="22"/>
      <c r="C4" s="144" t="s">
        <v>1218</v>
      </c>
      <c r="H4" s="22"/>
    </row>
    <row r="5" spans="2:8" s="1" customFormat="1" ht="12" customHeight="1">
      <c r="B5" s="22"/>
      <c r="C5" s="299" t="s">
        <v>13</v>
      </c>
      <c r="D5" s="153" t="s">
        <v>14</v>
      </c>
      <c r="E5" s="1"/>
      <c r="F5" s="1"/>
      <c r="H5" s="22"/>
    </row>
    <row r="6" spans="2:8" s="1" customFormat="1" ht="36.95" customHeight="1">
      <c r="B6" s="22"/>
      <c r="C6" s="300" t="s">
        <v>16</v>
      </c>
      <c r="D6" s="301" t="s">
        <v>17</v>
      </c>
      <c r="E6" s="1"/>
      <c r="F6" s="1"/>
      <c r="H6" s="22"/>
    </row>
    <row r="7" spans="2:8" s="1" customFormat="1" ht="16.5" customHeight="1">
      <c r="B7" s="22"/>
      <c r="C7" s="146" t="s">
        <v>24</v>
      </c>
      <c r="D7" s="150" t="str">
        <f>'Rekapitulace stavby'!AN8</f>
        <v>21. 4. 2023</v>
      </c>
      <c r="H7" s="22"/>
    </row>
    <row r="8" spans="1:8" s="2" customFormat="1" ht="10.8" customHeight="1">
      <c r="A8" s="41"/>
      <c r="B8" s="47"/>
      <c r="C8" s="41"/>
      <c r="D8" s="41"/>
      <c r="E8" s="41"/>
      <c r="F8" s="41"/>
      <c r="G8" s="41"/>
      <c r="H8" s="47"/>
    </row>
    <row r="9" spans="1:8" s="11" customFormat="1" ht="29.25" customHeight="1">
      <c r="A9" s="189"/>
      <c r="B9" s="302"/>
      <c r="C9" s="303" t="s">
        <v>63</v>
      </c>
      <c r="D9" s="304" t="s">
        <v>64</v>
      </c>
      <c r="E9" s="304" t="s">
        <v>149</v>
      </c>
      <c r="F9" s="305" t="s">
        <v>1219</v>
      </c>
      <c r="G9" s="189"/>
      <c r="H9" s="302"/>
    </row>
    <row r="10" spans="1:8" s="2" customFormat="1" ht="26.4" customHeight="1">
      <c r="A10" s="41"/>
      <c r="B10" s="47"/>
      <c r="C10" s="306" t="s">
        <v>1220</v>
      </c>
      <c r="D10" s="306" t="s">
        <v>88</v>
      </c>
      <c r="E10" s="41"/>
      <c r="F10" s="41"/>
      <c r="G10" s="41"/>
      <c r="H10" s="47"/>
    </row>
    <row r="11" spans="1:8" s="2" customFormat="1" ht="16.8" customHeight="1">
      <c r="A11" s="41"/>
      <c r="B11" s="47"/>
      <c r="C11" s="307" t="s">
        <v>129</v>
      </c>
      <c r="D11" s="308" t="s">
        <v>130</v>
      </c>
      <c r="E11" s="309" t="s">
        <v>131</v>
      </c>
      <c r="F11" s="310">
        <v>2280.195</v>
      </c>
      <c r="G11" s="41"/>
      <c r="H11" s="47"/>
    </row>
    <row r="12" spans="1:8" s="2" customFormat="1" ht="16.8" customHeight="1">
      <c r="A12" s="41"/>
      <c r="B12" s="47"/>
      <c r="C12" s="311" t="s">
        <v>44</v>
      </c>
      <c r="D12" s="311" t="s">
        <v>216</v>
      </c>
      <c r="E12" s="19" t="s">
        <v>44</v>
      </c>
      <c r="F12" s="312">
        <v>0</v>
      </c>
      <c r="G12" s="41"/>
      <c r="H12" s="47"/>
    </row>
    <row r="13" spans="1:8" s="2" customFormat="1" ht="16.8" customHeight="1">
      <c r="A13" s="41"/>
      <c r="B13" s="47"/>
      <c r="C13" s="311" t="s">
        <v>44</v>
      </c>
      <c r="D13" s="311" t="s">
        <v>217</v>
      </c>
      <c r="E13" s="19" t="s">
        <v>44</v>
      </c>
      <c r="F13" s="312">
        <v>505.77</v>
      </c>
      <c r="G13" s="41"/>
      <c r="H13" s="47"/>
    </row>
    <row r="14" spans="1:8" s="2" customFormat="1" ht="16.8" customHeight="1">
      <c r="A14" s="41"/>
      <c r="B14" s="47"/>
      <c r="C14" s="311" t="s">
        <v>44</v>
      </c>
      <c r="D14" s="311" t="s">
        <v>218</v>
      </c>
      <c r="E14" s="19" t="s">
        <v>44</v>
      </c>
      <c r="F14" s="312">
        <v>252.885</v>
      </c>
      <c r="G14" s="41"/>
      <c r="H14" s="47"/>
    </row>
    <row r="15" spans="1:8" s="2" customFormat="1" ht="16.8" customHeight="1">
      <c r="A15" s="41"/>
      <c r="B15" s="47"/>
      <c r="C15" s="311" t="s">
        <v>44</v>
      </c>
      <c r="D15" s="311" t="s">
        <v>219</v>
      </c>
      <c r="E15" s="19" t="s">
        <v>44</v>
      </c>
      <c r="F15" s="312">
        <v>442.98</v>
      </c>
      <c r="G15" s="41"/>
      <c r="H15" s="47"/>
    </row>
    <row r="16" spans="1:8" s="2" customFormat="1" ht="16.8" customHeight="1">
      <c r="A16" s="41"/>
      <c r="B16" s="47"/>
      <c r="C16" s="311" t="s">
        <v>44</v>
      </c>
      <c r="D16" s="311" t="s">
        <v>220</v>
      </c>
      <c r="E16" s="19" t="s">
        <v>44</v>
      </c>
      <c r="F16" s="312">
        <v>1078.56</v>
      </c>
      <c r="G16" s="41"/>
      <c r="H16" s="47"/>
    </row>
    <row r="17" spans="1:8" s="2" customFormat="1" ht="16.8" customHeight="1">
      <c r="A17" s="41"/>
      <c r="B17" s="47"/>
      <c r="C17" s="311" t="s">
        <v>129</v>
      </c>
      <c r="D17" s="311" t="s">
        <v>185</v>
      </c>
      <c r="E17" s="19" t="s">
        <v>44</v>
      </c>
      <c r="F17" s="312">
        <v>2280.195</v>
      </c>
      <c r="G17" s="41"/>
      <c r="H17" s="47"/>
    </row>
    <row r="18" spans="1:8" s="2" customFormat="1" ht="16.8" customHeight="1">
      <c r="A18" s="41"/>
      <c r="B18" s="47"/>
      <c r="C18" s="313" t="s">
        <v>1221</v>
      </c>
      <c r="D18" s="41"/>
      <c r="E18" s="41"/>
      <c r="F18" s="41"/>
      <c r="G18" s="41"/>
      <c r="H18" s="47"/>
    </row>
    <row r="19" spans="1:8" s="2" customFormat="1" ht="16.8" customHeight="1">
      <c r="A19" s="41"/>
      <c r="B19" s="47"/>
      <c r="C19" s="311" t="s">
        <v>212</v>
      </c>
      <c r="D19" s="311" t="s">
        <v>1222</v>
      </c>
      <c r="E19" s="19" t="s">
        <v>131</v>
      </c>
      <c r="F19" s="312">
        <v>2280.195</v>
      </c>
      <c r="G19" s="41"/>
      <c r="H19" s="47"/>
    </row>
    <row r="20" spans="1:8" s="2" customFormat="1" ht="16.8" customHeight="1">
      <c r="A20" s="41"/>
      <c r="B20" s="47"/>
      <c r="C20" s="311" t="s">
        <v>222</v>
      </c>
      <c r="D20" s="311" t="s">
        <v>1223</v>
      </c>
      <c r="E20" s="19" t="s">
        <v>131</v>
      </c>
      <c r="F20" s="312">
        <v>2280.195</v>
      </c>
      <c r="G20" s="41"/>
      <c r="H20" s="47"/>
    </row>
    <row r="21" spans="1:8" s="2" customFormat="1" ht="16.8" customHeight="1">
      <c r="A21" s="41"/>
      <c r="B21" s="47"/>
      <c r="C21" s="311" t="s">
        <v>235</v>
      </c>
      <c r="D21" s="311" t="s">
        <v>1224</v>
      </c>
      <c r="E21" s="19" t="s">
        <v>123</v>
      </c>
      <c r="F21" s="312">
        <v>4104.351</v>
      </c>
      <c r="G21" s="41"/>
      <c r="H21" s="47"/>
    </row>
    <row r="22" spans="1:8" s="2" customFormat="1" ht="16.8" customHeight="1">
      <c r="A22" s="41"/>
      <c r="B22" s="47"/>
      <c r="C22" s="307" t="s">
        <v>121</v>
      </c>
      <c r="D22" s="308" t="s">
        <v>122</v>
      </c>
      <c r="E22" s="309" t="s">
        <v>123</v>
      </c>
      <c r="F22" s="310">
        <v>3863.04</v>
      </c>
      <c r="G22" s="41"/>
      <c r="H22" s="47"/>
    </row>
    <row r="23" spans="1:8" s="2" customFormat="1" ht="16.8" customHeight="1">
      <c r="A23" s="41"/>
      <c r="B23" s="47"/>
      <c r="C23" s="311" t="s">
        <v>121</v>
      </c>
      <c r="D23" s="311" t="s">
        <v>449</v>
      </c>
      <c r="E23" s="19" t="s">
        <v>44</v>
      </c>
      <c r="F23" s="312">
        <v>3863.04</v>
      </c>
      <c r="G23" s="41"/>
      <c r="H23" s="47"/>
    </row>
    <row r="24" spans="1:8" s="2" customFormat="1" ht="16.8" customHeight="1">
      <c r="A24" s="41"/>
      <c r="B24" s="47"/>
      <c r="C24" s="313" t="s">
        <v>1221</v>
      </c>
      <c r="D24" s="41"/>
      <c r="E24" s="41"/>
      <c r="F24" s="41"/>
      <c r="G24" s="41"/>
      <c r="H24" s="47"/>
    </row>
    <row r="25" spans="1:8" s="2" customFormat="1" ht="16.8" customHeight="1">
      <c r="A25" s="41"/>
      <c r="B25" s="47"/>
      <c r="C25" s="311" t="s">
        <v>441</v>
      </c>
      <c r="D25" s="311" t="s">
        <v>1225</v>
      </c>
      <c r="E25" s="19" t="s">
        <v>123</v>
      </c>
      <c r="F25" s="312">
        <v>11556.835</v>
      </c>
      <c r="G25" s="41"/>
      <c r="H25" s="47"/>
    </row>
    <row r="26" spans="1:8" s="2" customFormat="1" ht="16.8" customHeight="1">
      <c r="A26" s="41"/>
      <c r="B26" s="47"/>
      <c r="C26" s="311" t="s">
        <v>451</v>
      </c>
      <c r="D26" s="311" t="s">
        <v>1226</v>
      </c>
      <c r="E26" s="19" t="s">
        <v>123</v>
      </c>
      <c r="F26" s="312">
        <v>192377.16</v>
      </c>
      <c r="G26" s="41"/>
      <c r="H26" s="47"/>
    </row>
    <row r="27" spans="1:8" s="2" customFormat="1" ht="16.8" customHeight="1">
      <c r="A27" s="41"/>
      <c r="B27" s="47"/>
      <c r="C27" s="311" t="s">
        <v>458</v>
      </c>
      <c r="D27" s="311" t="s">
        <v>1227</v>
      </c>
      <c r="E27" s="19" t="s">
        <v>123</v>
      </c>
      <c r="F27" s="312">
        <v>3863.04</v>
      </c>
      <c r="G27" s="41"/>
      <c r="H27" s="47"/>
    </row>
    <row r="28" spans="1:8" s="2" customFormat="1" ht="16.8" customHeight="1">
      <c r="A28" s="41"/>
      <c r="B28" s="47"/>
      <c r="C28" s="307" t="s">
        <v>125</v>
      </c>
      <c r="D28" s="308" t="s">
        <v>126</v>
      </c>
      <c r="E28" s="309" t="s">
        <v>123</v>
      </c>
      <c r="F28" s="310">
        <v>7693.795</v>
      </c>
      <c r="G28" s="41"/>
      <c r="H28" s="47"/>
    </row>
    <row r="29" spans="1:8" s="2" customFormat="1" ht="16.8" customHeight="1">
      <c r="A29" s="41"/>
      <c r="B29" s="47"/>
      <c r="C29" s="311" t="s">
        <v>44</v>
      </c>
      <c r="D29" s="311" t="s">
        <v>445</v>
      </c>
      <c r="E29" s="19" t="s">
        <v>44</v>
      </c>
      <c r="F29" s="312">
        <v>5282.828</v>
      </c>
      <c r="G29" s="41"/>
      <c r="H29" s="47"/>
    </row>
    <row r="30" spans="1:8" s="2" customFormat="1" ht="16.8" customHeight="1">
      <c r="A30" s="41"/>
      <c r="B30" s="47"/>
      <c r="C30" s="311" t="s">
        <v>44</v>
      </c>
      <c r="D30" s="311" t="s">
        <v>446</v>
      </c>
      <c r="E30" s="19" t="s">
        <v>44</v>
      </c>
      <c r="F30" s="312">
        <v>1843.456</v>
      </c>
      <c r="G30" s="41"/>
      <c r="H30" s="47"/>
    </row>
    <row r="31" spans="1:8" s="2" customFormat="1" ht="16.8" customHeight="1">
      <c r="A31" s="41"/>
      <c r="B31" s="47"/>
      <c r="C31" s="311" t="s">
        <v>44</v>
      </c>
      <c r="D31" s="311" t="s">
        <v>447</v>
      </c>
      <c r="E31" s="19" t="s">
        <v>44</v>
      </c>
      <c r="F31" s="312">
        <v>151.495</v>
      </c>
      <c r="G31" s="41"/>
      <c r="H31" s="47"/>
    </row>
    <row r="32" spans="1:8" s="2" customFormat="1" ht="16.8" customHeight="1">
      <c r="A32" s="41"/>
      <c r="B32" s="47"/>
      <c r="C32" s="311" t="s">
        <v>44</v>
      </c>
      <c r="D32" s="311" t="s">
        <v>448</v>
      </c>
      <c r="E32" s="19" t="s">
        <v>44</v>
      </c>
      <c r="F32" s="312">
        <v>416.016</v>
      </c>
      <c r="G32" s="41"/>
      <c r="H32" s="47"/>
    </row>
    <row r="33" spans="1:8" s="2" customFormat="1" ht="16.8" customHeight="1">
      <c r="A33" s="41"/>
      <c r="B33" s="47"/>
      <c r="C33" s="311" t="s">
        <v>125</v>
      </c>
      <c r="D33" s="311" t="s">
        <v>182</v>
      </c>
      <c r="E33" s="19" t="s">
        <v>44</v>
      </c>
      <c r="F33" s="312">
        <v>7693.795</v>
      </c>
      <c r="G33" s="41"/>
      <c r="H33" s="47"/>
    </row>
    <row r="34" spans="1:8" s="2" customFormat="1" ht="16.8" customHeight="1">
      <c r="A34" s="41"/>
      <c r="B34" s="47"/>
      <c r="C34" s="313" t="s">
        <v>1221</v>
      </c>
      <c r="D34" s="41"/>
      <c r="E34" s="41"/>
      <c r="F34" s="41"/>
      <c r="G34" s="41"/>
      <c r="H34" s="47"/>
    </row>
    <row r="35" spans="1:8" s="2" customFormat="1" ht="16.8" customHeight="1">
      <c r="A35" s="41"/>
      <c r="B35" s="47"/>
      <c r="C35" s="311" t="s">
        <v>441</v>
      </c>
      <c r="D35" s="311" t="s">
        <v>1225</v>
      </c>
      <c r="E35" s="19" t="s">
        <v>123</v>
      </c>
      <c r="F35" s="312">
        <v>11556.835</v>
      </c>
      <c r="G35" s="41"/>
      <c r="H35" s="47"/>
    </row>
    <row r="36" spans="1:8" s="2" customFormat="1" ht="16.8" customHeight="1">
      <c r="A36" s="41"/>
      <c r="B36" s="47"/>
      <c r="C36" s="311" t="s">
        <v>451</v>
      </c>
      <c r="D36" s="311" t="s">
        <v>1226</v>
      </c>
      <c r="E36" s="19" t="s">
        <v>123</v>
      </c>
      <c r="F36" s="312">
        <v>192377.16</v>
      </c>
      <c r="G36" s="41"/>
      <c r="H36" s="47"/>
    </row>
    <row r="37" spans="1:8" s="2" customFormat="1" ht="26.4" customHeight="1">
      <c r="A37" s="41"/>
      <c r="B37" s="47"/>
      <c r="C37" s="306" t="s">
        <v>1228</v>
      </c>
      <c r="D37" s="306" t="s">
        <v>94</v>
      </c>
      <c r="E37" s="41"/>
      <c r="F37" s="41"/>
      <c r="G37" s="41"/>
      <c r="H37" s="47"/>
    </row>
    <row r="38" spans="1:8" s="2" customFormat="1" ht="16.8" customHeight="1">
      <c r="A38" s="41"/>
      <c r="B38" s="47"/>
      <c r="C38" s="307" t="s">
        <v>121</v>
      </c>
      <c r="D38" s="308" t="s">
        <v>500</v>
      </c>
      <c r="E38" s="309" t="s">
        <v>123</v>
      </c>
      <c r="F38" s="310">
        <v>565.76</v>
      </c>
      <c r="G38" s="41"/>
      <c r="H38" s="47"/>
    </row>
    <row r="39" spans="1:8" s="2" customFormat="1" ht="16.8" customHeight="1">
      <c r="A39" s="41"/>
      <c r="B39" s="47"/>
      <c r="C39" s="311" t="s">
        <v>121</v>
      </c>
      <c r="D39" s="311" t="s">
        <v>596</v>
      </c>
      <c r="E39" s="19" t="s">
        <v>44</v>
      </c>
      <c r="F39" s="312">
        <v>565.76</v>
      </c>
      <c r="G39" s="41"/>
      <c r="H39" s="47"/>
    </row>
    <row r="40" spans="1:8" s="2" customFormat="1" ht="16.8" customHeight="1">
      <c r="A40" s="41"/>
      <c r="B40" s="47"/>
      <c r="C40" s="313" t="s">
        <v>1221</v>
      </c>
      <c r="D40" s="41"/>
      <c r="E40" s="41"/>
      <c r="F40" s="41"/>
      <c r="G40" s="41"/>
      <c r="H40" s="47"/>
    </row>
    <row r="41" spans="1:8" s="2" customFormat="1" ht="16.8" customHeight="1">
      <c r="A41" s="41"/>
      <c r="B41" s="47"/>
      <c r="C41" s="311" t="s">
        <v>441</v>
      </c>
      <c r="D41" s="311" t="s">
        <v>1225</v>
      </c>
      <c r="E41" s="19" t="s">
        <v>123</v>
      </c>
      <c r="F41" s="312">
        <v>2839.152</v>
      </c>
      <c r="G41" s="41"/>
      <c r="H41" s="47"/>
    </row>
    <row r="42" spans="1:8" s="2" customFormat="1" ht="16.8" customHeight="1">
      <c r="A42" s="41"/>
      <c r="B42" s="47"/>
      <c r="C42" s="311" t="s">
        <v>451</v>
      </c>
      <c r="D42" s="311" t="s">
        <v>1226</v>
      </c>
      <c r="E42" s="19" t="s">
        <v>123</v>
      </c>
      <c r="F42" s="312">
        <v>56258.688</v>
      </c>
      <c r="G42" s="41"/>
      <c r="H42" s="47"/>
    </row>
    <row r="43" spans="1:8" s="2" customFormat="1" ht="16.8" customHeight="1">
      <c r="A43" s="41"/>
      <c r="B43" s="47"/>
      <c r="C43" s="307" t="s">
        <v>125</v>
      </c>
      <c r="D43" s="308" t="s">
        <v>502</v>
      </c>
      <c r="E43" s="309" t="s">
        <v>123</v>
      </c>
      <c r="F43" s="310">
        <v>2273.392</v>
      </c>
      <c r="G43" s="41"/>
      <c r="H43" s="47"/>
    </row>
    <row r="44" spans="1:8" s="2" customFormat="1" ht="16.8" customHeight="1">
      <c r="A44" s="41"/>
      <c r="B44" s="47"/>
      <c r="C44" s="311" t="s">
        <v>44</v>
      </c>
      <c r="D44" s="311" t="s">
        <v>593</v>
      </c>
      <c r="E44" s="19" t="s">
        <v>44</v>
      </c>
      <c r="F44" s="312">
        <v>1466.4</v>
      </c>
      <c r="G44" s="41"/>
      <c r="H44" s="47"/>
    </row>
    <row r="45" spans="1:8" s="2" customFormat="1" ht="16.8" customHeight="1">
      <c r="A45" s="41"/>
      <c r="B45" s="47"/>
      <c r="C45" s="311" t="s">
        <v>44</v>
      </c>
      <c r="D45" s="311" t="s">
        <v>594</v>
      </c>
      <c r="E45" s="19" t="s">
        <v>44</v>
      </c>
      <c r="F45" s="312">
        <v>468.736</v>
      </c>
      <c r="G45" s="41"/>
      <c r="H45" s="47"/>
    </row>
    <row r="46" spans="1:8" s="2" customFormat="1" ht="16.8" customHeight="1">
      <c r="A46" s="41"/>
      <c r="B46" s="47"/>
      <c r="C46" s="311" t="s">
        <v>44</v>
      </c>
      <c r="D46" s="311" t="s">
        <v>595</v>
      </c>
      <c r="E46" s="19" t="s">
        <v>44</v>
      </c>
      <c r="F46" s="312">
        <v>338.256</v>
      </c>
      <c r="G46" s="41"/>
      <c r="H46" s="47"/>
    </row>
    <row r="47" spans="1:8" s="2" customFormat="1" ht="16.8" customHeight="1">
      <c r="A47" s="41"/>
      <c r="B47" s="47"/>
      <c r="C47" s="311" t="s">
        <v>125</v>
      </c>
      <c r="D47" s="311" t="s">
        <v>182</v>
      </c>
      <c r="E47" s="19" t="s">
        <v>44</v>
      </c>
      <c r="F47" s="312">
        <v>2273.392</v>
      </c>
      <c r="G47" s="41"/>
      <c r="H47" s="47"/>
    </row>
    <row r="48" spans="1:8" s="2" customFormat="1" ht="16.8" customHeight="1">
      <c r="A48" s="41"/>
      <c r="B48" s="47"/>
      <c r="C48" s="313" t="s">
        <v>1221</v>
      </c>
      <c r="D48" s="41"/>
      <c r="E48" s="41"/>
      <c r="F48" s="41"/>
      <c r="G48" s="41"/>
      <c r="H48" s="47"/>
    </row>
    <row r="49" spans="1:8" s="2" customFormat="1" ht="16.8" customHeight="1">
      <c r="A49" s="41"/>
      <c r="B49" s="47"/>
      <c r="C49" s="311" t="s">
        <v>441</v>
      </c>
      <c r="D49" s="311" t="s">
        <v>1225</v>
      </c>
      <c r="E49" s="19" t="s">
        <v>123</v>
      </c>
      <c r="F49" s="312">
        <v>2839.152</v>
      </c>
      <c r="G49" s="41"/>
      <c r="H49" s="47"/>
    </row>
    <row r="50" spans="1:8" s="2" customFormat="1" ht="16.8" customHeight="1">
      <c r="A50" s="41"/>
      <c r="B50" s="47"/>
      <c r="C50" s="311" t="s">
        <v>451</v>
      </c>
      <c r="D50" s="311" t="s">
        <v>1226</v>
      </c>
      <c r="E50" s="19" t="s">
        <v>123</v>
      </c>
      <c r="F50" s="312">
        <v>56258.688</v>
      </c>
      <c r="G50" s="41"/>
      <c r="H50" s="47"/>
    </row>
    <row r="51" spans="1:8" s="2" customFormat="1" ht="26.4" customHeight="1">
      <c r="A51" s="41"/>
      <c r="B51" s="47"/>
      <c r="C51" s="306" t="s">
        <v>1229</v>
      </c>
      <c r="D51" s="306" t="s">
        <v>103</v>
      </c>
      <c r="E51" s="41"/>
      <c r="F51" s="41"/>
      <c r="G51" s="41"/>
      <c r="H51" s="47"/>
    </row>
    <row r="52" spans="1:8" s="2" customFormat="1" ht="16.8" customHeight="1">
      <c r="A52" s="41"/>
      <c r="B52" s="47"/>
      <c r="C52" s="307" t="s">
        <v>760</v>
      </c>
      <c r="D52" s="308" t="s">
        <v>761</v>
      </c>
      <c r="E52" s="309" t="s">
        <v>207</v>
      </c>
      <c r="F52" s="310">
        <v>40</v>
      </c>
      <c r="G52" s="41"/>
      <c r="H52" s="47"/>
    </row>
    <row r="53" spans="1:8" s="2" customFormat="1" ht="16.8" customHeight="1">
      <c r="A53" s="41"/>
      <c r="B53" s="47"/>
      <c r="C53" s="311" t="s">
        <v>44</v>
      </c>
      <c r="D53" s="311" t="s">
        <v>773</v>
      </c>
      <c r="E53" s="19" t="s">
        <v>44</v>
      </c>
      <c r="F53" s="312">
        <v>0</v>
      </c>
      <c r="G53" s="41"/>
      <c r="H53" s="47"/>
    </row>
    <row r="54" spans="1:8" s="2" customFormat="1" ht="16.8" customHeight="1">
      <c r="A54" s="41"/>
      <c r="B54" s="47"/>
      <c r="C54" s="311" t="s">
        <v>760</v>
      </c>
      <c r="D54" s="311" t="s">
        <v>784</v>
      </c>
      <c r="E54" s="19" t="s">
        <v>44</v>
      </c>
      <c r="F54" s="312">
        <v>40</v>
      </c>
      <c r="G54" s="41"/>
      <c r="H54" s="47"/>
    </row>
    <row r="55" spans="1:8" s="2" customFormat="1" ht="16.8" customHeight="1">
      <c r="A55" s="41"/>
      <c r="B55" s="47"/>
      <c r="C55" s="313" t="s">
        <v>1221</v>
      </c>
      <c r="D55" s="41"/>
      <c r="E55" s="41"/>
      <c r="F55" s="41"/>
      <c r="G55" s="41"/>
      <c r="H55" s="47"/>
    </row>
    <row r="56" spans="1:8" s="2" customFormat="1" ht="16.8" customHeight="1">
      <c r="A56" s="41"/>
      <c r="B56" s="47"/>
      <c r="C56" s="311" t="s">
        <v>780</v>
      </c>
      <c r="D56" s="311" t="s">
        <v>1230</v>
      </c>
      <c r="E56" s="19" t="s">
        <v>207</v>
      </c>
      <c r="F56" s="312">
        <v>40</v>
      </c>
      <c r="G56" s="41"/>
      <c r="H56" s="47"/>
    </row>
    <row r="57" spans="1:8" s="2" customFormat="1" ht="16.8" customHeight="1">
      <c r="A57" s="41"/>
      <c r="B57" s="47"/>
      <c r="C57" s="311" t="s">
        <v>789</v>
      </c>
      <c r="D57" s="311" t="s">
        <v>1231</v>
      </c>
      <c r="E57" s="19" t="s">
        <v>207</v>
      </c>
      <c r="F57" s="312">
        <v>40</v>
      </c>
      <c r="G57" s="41"/>
      <c r="H57" s="47"/>
    </row>
    <row r="58" spans="1:8" s="2" customFormat="1" ht="16.8" customHeight="1">
      <c r="A58" s="41"/>
      <c r="B58" s="47"/>
      <c r="C58" s="311" t="s">
        <v>793</v>
      </c>
      <c r="D58" s="311" t="s">
        <v>1232</v>
      </c>
      <c r="E58" s="19" t="s">
        <v>207</v>
      </c>
      <c r="F58" s="312">
        <v>1104</v>
      </c>
      <c r="G58" s="41"/>
      <c r="H58" s="47"/>
    </row>
    <row r="59" spans="1:8" s="2" customFormat="1" ht="16.8" customHeight="1">
      <c r="A59" s="41"/>
      <c r="B59" s="47"/>
      <c r="C59" s="307" t="s">
        <v>762</v>
      </c>
      <c r="D59" s="308" t="s">
        <v>763</v>
      </c>
      <c r="E59" s="309" t="s">
        <v>207</v>
      </c>
      <c r="F59" s="310">
        <v>1064</v>
      </c>
      <c r="G59" s="41"/>
      <c r="H59" s="47"/>
    </row>
    <row r="60" spans="1:8" s="2" customFormat="1" ht="16.8" customHeight="1">
      <c r="A60" s="41"/>
      <c r="B60" s="47"/>
      <c r="C60" s="311" t="s">
        <v>44</v>
      </c>
      <c r="D60" s="311" t="s">
        <v>773</v>
      </c>
      <c r="E60" s="19" t="s">
        <v>44</v>
      </c>
      <c r="F60" s="312">
        <v>0</v>
      </c>
      <c r="G60" s="41"/>
      <c r="H60" s="47"/>
    </row>
    <row r="61" spans="1:8" s="2" customFormat="1" ht="16.8" customHeight="1">
      <c r="A61" s="41"/>
      <c r="B61" s="47"/>
      <c r="C61" s="311" t="s">
        <v>762</v>
      </c>
      <c r="D61" s="311" t="s">
        <v>779</v>
      </c>
      <c r="E61" s="19" t="s">
        <v>44</v>
      </c>
      <c r="F61" s="312">
        <v>1064</v>
      </c>
      <c r="G61" s="41"/>
      <c r="H61" s="47"/>
    </row>
    <row r="62" spans="1:8" s="2" customFormat="1" ht="16.8" customHeight="1">
      <c r="A62" s="41"/>
      <c r="B62" s="47"/>
      <c r="C62" s="313" t="s">
        <v>1221</v>
      </c>
      <c r="D62" s="41"/>
      <c r="E62" s="41"/>
      <c r="F62" s="41"/>
      <c r="G62" s="41"/>
      <c r="H62" s="47"/>
    </row>
    <row r="63" spans="1:8" s="2" customFormat="1" ht="16.8" customHeight="1">
      <c r="A63" s="41"/>
      <c r="B63" s="47"/>
      <c r="C63" s="311" t="s">
        <v>775</v>
      </c>
      <c r="D63" s="311" t="s">
        <v>1233</v>
      </c>
      <c r="E63" s="19" t="s">
        <v>207</v>
      </c>
      <c r="F63" s="312">
        <v>1064</v>
      </c>
      <c r="G63" s="41"/>
      <c r="H63" s="47"/>
    </row>
    <row r="64" spans="1:8" s="2" customFormat="1" ht="16.8" customHeight="1">
      <c r="A64" s="41"/>
      <c r="B64" s="47"/>
      <c r="C64" s="311" t="s">
        <v>785</v>
      </c>
      <c r="D64" s="311" t="s">
        <v>1234</v>
      </c>
      <c r="E64" s="19" t="s">
        <v>207</v>
      </c>
      <c r="F64" s="312">
        <v>1064</v>
      </c>
      <c r="G64" s="41"/>
      <c r="H64" s="47"/>
    </row>
    <row r="65" spans="1:8" s="2" customFormat="1" ht="16.8" customHeight="1">
      <c r="A65" s="41"/>
      <c r="B65" s="47"/>
      <c r="C65" s="311" t="s">
        <v>793</v>
      </c>
      <c r="D65" s="311" t="s">
        <v>1232</v>
      </c>
      <c r="E65" s="19" t="s">
        <v>207</v>
      </c>
      <c r="F65" s="312">
        <v>1104</v>
      </c>
      <c r="G65" s="41"/>
      <c r="H65" s="47"/>
    </row>
    <row r="66" spans="1:8" s="2" customFormat="1" ht="26.4" customHeight="1">
      <c r="A66" s="41"/>
      <c r="B66" s="47"/>
      <c r="C66" s="306" t="s">
        <v>1235</v>
      </c>
      <c r="D66" s="306" t="s">
        <v>106</v>
      </c>
      <c r="E66" s="41"/>
      <c r="F66" s="41"/>
      <c r="G66" s="41"/>
      <c r="H66" s="47"/>
    </row>
    <row r="67" spans="1:8" s="2" customFormat="1" ht="16.8" customHeight="1">
      <c r="A67" s="41"/>
      <c r="B67" s="47"/>
      <c r="C67" s="307" t="s">
        <v>760</v>
      </c>
      <c r="D67" s="308" t="s">
        <v>798</v>
      </c>
      <c r="E67" s="309" t="s">
        <v>207</v>
      </c>
      <c r="F67" s="310">
        <v>407</v>
      </c>
      <c r="G67" s="41"/>
      <c r="H67" s="47"/>
    </row>
    <row r="68" spans="1:8" s="2" customFormat="1" ht="16.8" customHeight="1">
      <c r="A68" s="41"/>
      <c r="B68" s="47"/>
      <c r="C68" s="311" t="s">
        <v>44</v>
      </c>
      <c r="D68" s="311" t="s">
        <v>773</v>
      </c>
      <c r="E68" s="19" t="s">
        <v>44</v>
      </c>
      <c r="F68" s="312">
        <v>0</v>
      </c>
      <c r="G68" s="41"/>
      <c r="H68" s="47"/>
    </row>
    <row r="69" spans="1:8" s="2" customFormat="1" ht="16.8" customHeight="1">
      <c r="A69" s="41"/>
      <c r="B69" s="47"/>
      <c r="C69" s="311" t="s">
        <v>44</v>
      </c>
      <c r="D69" s="311" t="s">
        <v>834</v>
      </c>
      <c r="E69" s="19" t="s">
        <v>44</v>
      </c>
      <c r="F69" s="312">
        <v>447</v>
      </c>
      <c r="G69" s="41"/>
      <c r="H69" s="47"/>
    </row>
    <row r="70" spans="1:8" s="2" customFormat="1" ht="16.8" customHeight="1">
      <c r="A70" s="41"/>
      <c r="B70" s="47"/>
      <c r="C70" s="311" t="s">
        <v>44</v>
      </c>
      <c r="D70" s="311" t="s">
        <v>835</v>
      </c>
      <c r="E70" s="19" t="s">
        <v>44</v>
      </c>
      <c r="F70" s="312">
        <v>-40</v>
      </c>
      <c r="G70" s="41"/>
      <c r="H70" s="47"/>
    </row>
    <row r="71" spans="1:8" s="2" customFormat="1" ht="16.8" customHeight="1">
      <c r="A71" s="41"/>
      <c r="B71" s="47"/>
      <c r="C71" s="311" t="s">
        <v>760</v>
      </c>
      <c r="D71" s="311" t="s">
        <v>185</v>
      </c>
      <c r="E71" s="19" t="s">
        <v>44</v>
      </c>
      <c r="F71" s="312">
        <v>407</v>
      </c>
      <c r="G71" s="41"/>
      <c r="H71" s="47"/>
    </row>
    <row r="72" spans="1:8" s="2" customFormat="1" ht="16.8" customHeight="1">
      <c r="A72" s="41"/>
      <c r="B72" s="47"/>
      <c r="C72" s="313" t="s">
        <v>1221</v>
      </c>
      <c r="D72" s="41"/>
      <c r="E72" s="41"/>
      <c r="F72" s="41"/>
      <c r="G72" s="41"/>
      <c r="H72" s="47"/>
    </row>
    <row r="73" spans="1:8" s="2" customFormat="1" ht="16.8" customHeight="1">
      <c r="A73" s="41"/>
      <c r="B73" s="47"/>
      <c r="C73" s="311" t="s">
        <v>780</v>
      </c>
      <c r="D73" s="311" t="s">
        <v>1230</v>
      </c>
      <c r="E73" s="19" t="s">
        <v>207</v>
      </c>
      <c r="F73" s="312">
        <v>407</v>
      </c>
      <c r="G73" s="41"/>
      <c r="H73" s="47"/>
    </row>
    <row r="74" spans="1:8" s="2" customFormat="1" ht="16.8" customHeight="1">
      <c r="A74" s="41"/>
      <c r="B74" s="47"/>
      <c r="C74" s="311" t="s">
        <v>789</v>
      </c>
      <c r="D74" s="311" t="s">
        <v>1231</v>
      </c>
      <c r="E74" s="19" t="s">
        <v>207</v>
      </c>
      <c r="F74" s="312">
        <v>407</v>
      </c>
      <c r="G74" s="41"/>
      <c r="H74" s="47"/>
    </row>
    <row r="75" spans="1:8" s="2" customFormat="1" ht="16.8" customHeight="1">
      <c r="A75" s="41"/>
      <c r="B75" s="47"/>
      <c r="C75" s="311" t="s">
        <v>793</v>
      </c>
      <c r="D75" s="311" t="s">
        <v>1232</v>
      </c>
      <c r="E75" s="19" t="s">
        <v>207</v>
      </c>
      <c r="F75" s="312">
        <v>4295</v>
      </c>
      <c r="G75" s="41"/>
      <c r="H75" s="47"/>
    </row>
    <row r="76" spans="1:8" s="2" customFormat="1" ht="16.8" customHeight="1">
      <c r="A76" s="41"/>
      <c r="B76" s="47"/>
      <c r="C76" s="307" t="s">
        <v>762</v>
      </c>
      <c r="D76" s="308" t="s">
        <v>800</v>
      </c>
      <c r="E76" s="309" t="s">
        <v>207</v>
      </c>
      <c r="F76" s="310">
        <v>3888</v>
      </c>
      <c r="G76" s="41"/>
      <c r="H76" s="47"/>
    </row>
    <row r="77" spans="1:8" s="2" customFormat="1" ht="16.8" customHeight="1">
      <c r="A77" s="41"/>
      <c r="B77" s="47"/>
      <c r="C77" s="311" t="s">
        <v>44</v>
      </c>
      <c r="D77" s="311" t="s">
        <v>773</v>
      </c>
      <c r="E77" s="19" t="s">
        <v>44</v>
      </c>
      <c r="F77" s="312">
        <v>0</v>
      </c>
      <c r="G77" s="41"/>
      <c r="H77" s="47"/>
    </row>
    <row r="78" spans="1:8" s="2" customFormat="1" ht="16.8" customHeight="1">
      <c r="A78" s="41"/>
      <c r="B78" s="47"/>
      <c r="C78" s="311" t="s">
        <v>44</v>
      </c>
      <c r="D78" s="311" t="s">
        <v>832</v>
      </c>
      <c r="E78" s="19" t="s">
        <v>44</v>
      </c>
      <c r="F78" s="312">
        <v>4952</v>
      </c>
      <c r="G78" s="41"/>
      <c r="H78" s="47"/>
    </row>
    <row r="79" spans="1:8" s="2" customFormat="1" ht="16.8" customHeight="1">
      <c r="A79" s="41"/>
      <c r="B79" s="47"/>
      <c r="C79" s="311" t="s">
        <v>44</v>
      </c>
      <c r="D79" s="311" t="s">
        <v>833</v>
      </c>
      <c r="E79" s="19" t="s">
        <v>44</v>
      </c>
      <c r="F79" s="312">
        <v>-1064</v>
      </c>
      <c r="G79" s="41"/>
      <c r="H79" s="47"/>
    </row>
    <row r="80" spans="1:8" s="2" customFormat="1" ht="16.8" customHeight="1">
      <c r="A80" s="41"/>
      <c r="B80" s="47"/>
      <c r="C80" s="311" t="s">
        <v>762</v>
      </c>
      <c r="D80" s="311" t="s">
        <v>185</v>
      </c>
      <c r="E80" s="19" t="s">
        <v>44</v>
      </c>
      <c r="F80" s="312">
        <v>3888</v>
      </c>
      <c r="G80" s="41"/>
      <c r="H80" s="47"/>
    </row>
    <row r="81" spans="1:8" s="2" customFormat="1" ht="16.8" customHeight="1">
      <c r="A81" s="41"/>
      <c r="B81" s="47"/>
      <c r="C81" s="313" t="s">
        <v>1221</v>
      </c>
      <c r="D81" s="41"/>
      <c r="E81" s="41"/>
      <c r="F81" s="41"/>
      <c r="G81" s="41"/>
      <c r="H81" s="47"/>
    </row>
    <row r="82" spans="1:8" s="2" customFormat="1" ht="16.8" customHeight="1">
      <c r="A82" s="41"/>
      <c r="B82" s="47"/>
      <c r="C82" s="311" t="s">
        <v>775</v>
      </c>
      <c r="D82" s="311" t="s">
        <v>1233</v>
      </c>
      <c r="E82" s="19" t="s">
        <v>207</v>
      </c>
      <c r="F82" s="312">
        <v>3888</v>
      </c>
      <c r="G82" s="41"/>
      <c r="H82" s="47"/>
    </row>
    <row r="83" spans="1:8" s="2" customFormat="1" ht="16.8" customHeight="1">
      <c r="A83" s="41"/>
      <c r="B83" s="47"/>
      <c r="C83" s="311" t="s">
        <v>785</v>
      </c>
      <c r="D83" s="311" t="s">
        <v>1234</v>
      </c>
      <c r="E83" s="19" t="s">
        <v>207</v>
      </c>
      <c r="F83" s="312">
        <v>3888</v>
      </c>
      <c r="G83" s="41"/>
      <c r="H83" s="47"/>
    </row>
    <row r="84" spans="1:8" s="2" customFormat="1" ht="16.8" customHeight="1">
      <c r="A84" s="41"/>
      <c r="B84" s="47"/>
      <c r="C84" s="311" t="s">
        <v>793</v>
      </c>
      <c r="D84" s="311" t="s">
        <v>1232</v>
      </c>
      <c r="E84" s="19" t="s">
        <v>207</v>
      </c>
      <c r="F84" s="312">
        <v>4295</v>
      </c>
      <c r="G84" s="41"/>
      <c r="H84" s="47"/>
    </row>
    <row r="85" spans="1:8" s="2" customFormat="1" ht="7.4" customHeight="1">
      <c r="A85" s="41"/>
      <c r="B85" s="169"/>
      <c r="C85" s="170"/>
      <c r="D85" s="170"/>
      <c r="E85" s="170"/>
      <c r="F85" s="170"/>
      <c r="G85" s="170"/>
      <c r="H85" s="47"/>
    </row>
    <row r="86" spans="1:8" s="2" customFormat="1" ht="12">
      <c r="A86" s="41"/>
      <c r="B86" s="41"/>
      <c r="C86" s="41"/>
      <c r="D86" s="41"/>
      <c r="E86" s="41"/>
      <c r="F86" s="41"/>
      <c r="G86" s="41"/>
      <c r="H86" s="41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14" customWidth="1"/>
    <col min="2" max="2" width="1.7109375" style="314" customWidth="1"/>
    <col min="3" max="4" width="5.00390625" style="314" customWidth="1"/>
    <col min="5" max="5" width="11.7109375" style="314" customWidth="1"/>
    <col min="6" max="6" width="9.140625" style="314" customWidth="1"/>
    <col min="7" max="7" width="5.00390625" style="314" customWidth="1"/>
    <col min="8" max="8" width="77.8515625" style="314" customWidth="1"/>
    <col min="9" max="10" width="20.00390625" style="314" customWidth="1"/>
    <col min="11" max="11" width="1.7109375" style="314" customWidth="1"/>
  </cols>
  <sheetData>
    <row r="1" s="1" customFormat="1" ht="37.5" customHeight="1"/>
    <row r="2" spans="2:11" s="1" customFormat="1" ht="7.5" customHeight="1">
      <c r="B2" s="315"/>
      <c r="C2" s="316"/>
      <c r="D2" s="316"/>
      <c r="E2" s="316"/>
      <c r="F2" s="316"/>
      <c r="G2" s="316"/>
      <c r="H2" s="316"/>
      <c r="I2" s="316"/>
      <c r="J2" s="316"/>
      <c r="K2" s="317"/>
    </row>
    <row r="3" spans="2:11" s="17" customFormat="1" ht="45" customHeight="1">
      <c r="B3" s="318"/>
      <c r="C3" s="319" t="s">
        <v>1236</v>
      </c>
      <c r="D3" s="319"/>
      <c r="E3" s="319"/>
      <c r="F3" s="319"/>
      <c r="G3" s="319"/>
      <c r="H3" s="319"/>
      <c r="I3" s="319"/>
      <c r="J3" s="319"/>
      <c r="K3" s="320"/>
    </row>
    <row r="4" spans="2:11" s="1" customFormat="1" ht="25.5" customHeight="1">
      <c r="B4" s="321"/>
      <c r="C4" s="322" t="s">
        <v>1237</v>
      </c>
      <c r="D4" s="322"/>
      <c r="E4" s="322"/>
      <c r="F4" s="322"/>
      <c r="G4" s="322"/>
      <c r="H4" s="322"/>
      <c r="I4" s="322"/>
      <c r="J4" s="322"/>
      <c r="K4" s="323"/>
    </row>
    <row r="5" spans="2:11" s="1" customFormat="1" ht="5.25" customHeight="1">
      <c r="B5" s="321"/>
      <c r="C5" s="324"/>
      <c r="D5" s="324"/>
      <c r="E5" s="324"/>
      <c r="F5" s="324"/>
      <c r="G5" s="324"/>
      <c r="H5" s="324"/>
      <c r="I5" s="324"/>
      <c r="J5" s="324"/>
      <c r="K5" s="323"/>
    </row>
    <row r="6" spans="2:11" s="1" customFormat="1" ht="15" customHeight="1">
      <c r="B6" s="321"/>
      <c r="C6" s="325" t="s">
        <v>1238</v>
      </c>
      <c r="D6" s="325"/>
      <c r="E6" s="325"/>
      <c r="F6" s="325"/>
      <c r="G6" s="325"/>
      <c r="H6" s="325"/>
      <c r="I6" s="325"/>
      <c r="J6" s="325"/>
      <c r="K6" s="323"/>
    </row>
    <row r="7" spans="2:11" s="1" customFormat="1" ht="15" customHeight="1">
      <c r="B7" s="326"/>
      <c r="C7" s="325" t="s">
        <v>1239</v>
      </c>
      <c r="D7" s="325"/>
      <c r="E7" s="325"/>
      <c r="F7" s="325"/>
      <c r="G7" s="325"/>
      <c r="H7" s="325"/>
      <c r="I7" s="325"/>
      <c r="J7" s="325"/>
      <c r="K7" s="323"/>
    </row>
    <row r="8" spans="2:11" s="1" customFormat="1" ht="12.75" customHeight="1">
      <c r="B8" s="326"/>
      <c r="C8" s="325"/>
      <c r="D8" s="325"/>
      <c r="E8" s="325"/>
      <c r="F8" s="325"/>
      <c r="G8" s="325"/>
      <c r="H8" s="325"/>
      <c r="I8" s="325"/>
      <c r="J8" s="325"/>
      <c r="K8" s="323"/>
    </row>
    <row r="9" spans="2:11" s="1" customFormat="1" ht="15" customHeight="1">
      <c r="B9" s="326"/>
      <c r="C9" s="325" t="s">
        <v>1240</v>
      </c>
      <c r="D9" s="325"/>
      <c r="E9" s="325"/>
      <c r="F9" s="325"/>
      <c r="G9" s="325"/>
      <c r="H9" s="325"/>
      <c r="I9" s="325"/>
      <c r="J9" s="325"/>
      <c r="K9" s="323"/>
    </row>
    <row r="10" spans="2:11" s="1" customFormat="1" ht="15" customHeight="1">
      <c r="B10" s="326"/>
      <c r="C10" s="325"/>
      <c r="D10" s="325" t="s">
        <v>1241</v>
      </c>
      <c r="E10" s="325"/>
      <c r="F10" s="325"/>
      <c r="G10" s="325"/>
      <c r="H10" s="325"/>
      <c r="I10" s="325"/>
      <c r="J10" s="325"/>
      <c r="K10" s="323"/>
    </row>
    <row r="11" spans="2:11" s="1" customFormat="1" ht="15" customHeight="1">
      <c r="B11" s="326"/>
      <c r="C11" s="327"/>
      <c r="D11" s="325" t="s">
        <v>1242</v>
      </c>
      <c r="E11" s="325"/>
      <c r="F11" s="325"/>
      <c r="G11" s="325"/>
      <c r="H11" s="325"/>
      <c r="I11" s="325"/>
      <c r="J11" s="325"/>
      <c r="K11" s="323"/>
    </row>
    <row r="12" spans="2:11" s="1" customFormat="1" ht="15" customHeight="1">
      <c r="B12" s="326"/>
      <c r="C12" s="327"/>
      <c r="D12" s="325"/>
      <c r="E12" s="325"/>
      <c r="F12" s="325"/>
      <c r="G12" s="325"/>
      <c r="H12" s="325"/>
      <c r="I12" s="325"/>
      <c r="J12" s="325"/>
      <c r="K12" s="323"/>
    </row>
    <row r="13" spans="2:11" s="1" customFormat="1" ht="15" customHeight="1">
      <c r="B13" s="326"/>
      <c r="C13" s="327"/>
      <c r="D13" s="328" t="s">
        <v>1243</v>
      </c>
      <c r="E13" s="325"/>
      <c r="F13" s="325"/>
      <c r="G13" s="325"/>
      <c r="H13" s="325"/>
      <c r="I13" s="325"/>
      <c r="J13" s="325"/>
      <c r="K13" s="323"/>
    </row>
    <row r="14" spans="2:11" s="1" customFormat="1" ht="12.75" customHeight="1">
      <c r="B14" s="326"/>
      <c r="C14" s="327"/>
      <c r="D14" s="327"/>
      <c r="E14" s="327"/>
      <c r="F14" s="327"/>
      <c r="G14" s="327"/>
      <c r="H14" s="327"/>
      <c r="I14" s="327"/>
      <c r="J14" s="327"/>
      <c r="K14" s="323"/>
    </row>
    <row r="15" spans="2:11" s="1" customFormat="1" ht="15" customHeight="1">
      <c r="B15" s="326"/>
      <c r="C15" s="327"/>
      <c r="D15" s="325" t="s">
        <v>1244</v>
      </c>
      <c r="E15" s="325"/>
      <c r="F15" s="325"/>
      <c r="G15" s="325"/>
      <c r="H15" s="325"/>
      <c r="I15" s="325"/>
      <c r="J15" s="325"/>
      <c r="K15" s="323"/>
    </row>
    <row r="16" spans="2:11" s="1" customFormat="1" ht="15" customHeight="1">
      <c r="B16" s="326"/>
      <c r="C16" s="327"/>
      <c r="D16" s="325" t="s">
        <v>1245</v>
      </c>
      <c r="E16" s="325"/>
      <c r="F16" s="325"/>
      <c r="G16" s="325"/>
      <c r="H16" s="325"/>
      <c r="I16" s="325"/>
      <c r="J16" s="325"/>
      <c r="K16" s="323"/>
    </row>
    <row r="17" spans="2:11" s="1" customFormat="1" ht="15" customHeight="1">
      <c r="B17" s="326"/>
      <c r="C17" s="327"/>
      <c r="D17" s="325" t="s">
        <v>1246</v>
      </c>
      <c r="E17" s="325"/>
      <c r="F17" s="325"/>
      <c r="G17" s="325"/>
      <c r="H17" s="325"/>
      <c r="I17" s="325"/>
      <c r="J17" s="325"/>
      <c r="K17" s="323"/>
    </row>
    <row r="18" spans="2:11" s="1" customFormat="1" ht="15" customHeight="1">
      <c r="B18" s="326"/>
      <c r="C18" s="327"/>
      <c r="D18" s="327"/>
      <c r="E18" s="329" t="s">
        <v>89</v>
      </c>
      <c r="F18" s="325" t="s">
        <v>1247</v>
      </c>
      <c r="G18" s="325"/>
      <c r="H18" s="325"/>
      <c r="I18" s="325"/>
      <c r="J18" s="325"/>
      <c r="K18" s="323"/>
    </row>
    <row r="19" spans="2:11" s="1" customFormat="1" ht="15" customHeight="1">
      <c r="B19" s="326"/>
      <c r="C19" s="327"/>
      <c r="D19" s="327"/>
      <c r="E19" s="329" t="s">
        <v>1248</v>
      </c>
      <c r="F19" s="325" t="s">
        <v>1249</v>
      </c>
      <c r="G19" s="325"/>
      <c r="H19" s="325"/>
      <c r="I19" s="325"/>
      <c r="J19" s="325"/>
      <c r="K19" s="323"/>
    </row>
    <row r="20" spans="2:11" s="1" customFormat="1" ht="15" customHeight="1">
      <c r="B20" s="326"/>
      <c r="C20" s="327"/>
      <c r="D20" s="327"/>
      <c r="E20" s="329" t="s">
        <v>1250</v>
      </c>
      <c r="F20" s="325" t="s">
        <v>1251</v>
      </c>
      <c r="G20" s="325"/>
      <c r="H20" s="325"/>
      <c r="I20" s="325"/>
      <c r="J20" s="325"/>
      <c r="K20" s="323"/>
    </row>
    <row r="21" spans="2:11" s="1" customFormat="1" ht="15" customHeight="1">
      <c r="B21" s="326"/>
      <c r="C21" s="327"/>
      <c r="D21" s="327"/>
      <c r="E21" s="329" t="s">
        <v>114</v>
      </c>
      <c r="F21" s="325" t="s">
        <v>115</v>
      </c>
      <c r="G21" s="325"/>
      <c r="H21" s="325"/>
      <c r="I21" s="325"/>
      <c r="J21" s="325"/>
      <c r="K21" s="323"/>
    </row>
    <row r="22" spans="2:11" s="1" customFormat="1" ht="15" customHeight="1">
      <c r="B22" s="326"/>
      <c r="C22" s="327"/>
      <c r="D22" s="327"/>
      <c r="E22" s="329" t="s">
        <v>1252</v>
      </c>
      <c r="F22" s="325" t="s">
        <v>1253</v>
      </c>
      <c r="G22" s="325"/>
      <c r="H22" s="325"/>
      <c r="I22" s="325"/>
      <c r="J22" s="325"/>
      <c r="K22" s="323"/>
    </row>
    <row r="23" spans="2:11" s="1" customFormat="1" ht="15" customHeight="1">
      <c r="B23" s="326"/>
      <c r="C23" s="327"/>
      <c r="D23" s="327"/>
      <c r="E23" s="329" t="s">
        <v>97</v>
      </c>
      <c r="F23" s="325" t="s">
        <v>1254</v>
      </c>
      <c r="G23" s="325"/>
      <c r="H23" s="325"/>
      <c r="I23" s="325"/>
      <c r="J23" s="325"/>
      <c r="K23" s="323"/>
    </row>
    <row r="24" spans="2:11" s="1" customFormat="1" ht="12.75" customHeight="1">
      <c r="B24" s="326"/>
      <c r="C24" s="327"/>
      <c r="D24" s="327"/>
      <c r="E24" s="327"/>
      <c r="F24" s="327"/>
      <c r="G24" s="327"/>
      <c r="H24" s="327"/>
      <c r="I24" s="327"/>
      <c r="J24" s="327"/>
      <c r="K24" s="323"/>
    </row>
    <row r="25" spans="2:11" s="1" customFormat="1" ht="15" customHeight="1">
      <c r="B25" s="326"/>
      <c r="C25" s="325" t="s">
        <v>1255</v>
      </c>
      <c r="D25" s="325"/>
      <c r="E25" s="325"/>
      <c r="F25" s="325"/>
      <c r="G25" s="325"/>
      <c r="H25" s="325"/>
      <c r="I25" s="325"/>
      <c r="J25" s="325"/>
      <c r="K25" s="323"/>
    </row>
    <row r="26" spans="2:11" s="1" customFormat="1" ht="15" customHeight="1">
      <c r="B26" s="326"/>
      <c r="C26" s="325" t="s">
        <v>1256</v>
      </c>
      <c r="D26" s="325"/>
      <c r="E26" s="325"/>
      <c r="F26" s="325"/>
      <c r="G26" s="325"/>
      <c r="H26" s="325"/>
      <c r="I26" s="325"/>
      <c r="J26" s="325"/>
      <c r="K26" s="323"/>
    </row>
    <row r="27" spans="2:11" s="1" customFormat="1" ht="15" customHeight="1">
      <c r="B27" s="326"/>
      <c r="C27" s="325"/>
      <c r="D27" s="325" t="s">
        <v>1257</v>
      </c>
      <c r="E27" s="325"/>
      <c r="F27" s="325"/>
      <c r="G27" s="325"/>
      <c r="H27" s="325"/>
      <c r="I27" s="325"/>
      <c r="J27" s="325"/>
      <c r="K27" s="323"/>
    </row>
    <row r="28" spans="2:11" s="1" customFormat="1" ht="15" customHeight="1">
      <c r="B28" s="326"/>
      <c r="C28" s="327"/>
      <c r="D28" s="325" t="s">
        <v>1258</v>
      </c>
      <c r="E28" s="325"/>
      <c r="F28" s="325"/>
      <c r="G28" s="325"/>
      <c r="H28" s="325"/>
      <c r="I28" s="325"/>
      <c r="J28" s="325"/>
      <c r="K28" s="323"/>
    </row>
    <row r="29" spans="2:11" s="1" customFormat="1" ht="12.75" customHeight="1">
      <c r="B29" s="326"/>
      <c r="C29" s="327"/>
      <c r="D29" s="327"/>
      <c r="E29" s="327"/>
      <c r="F29" s="327"/>
      <c r="G29" s="327"/>
      <c r="H29" s="327"/>
      <c r="I29" s="327"/>
      <c r="J29" s="327"/>
      <c r="K29" s="323"/>
    </row>
    <row r="30" spans="2:11" s="1" customFormat="1" ht="15" customHeight="1">
      <c r="B30" s="326"/>
      <c r="C30" s="327"/>
      <c r="D30" s="325" t="s">
        <v>1259</v>
      </c>
      <c r="E30" s="325"/>
      <c r="F30" s="325"/>
      <c r="G30" s="325"/>
      <c r="H30" s="325"/>
      <c r="I30" s="325"/>
      <c r="J30" s="325"/>
      <c r="K30" s="323"/>
    </row>
    <row r="31" spans="2:11" s="1" customFormat="1" ht="15" customHeight="1">
      <c r="B31" s="326"/>
      <c r="C31" s="327"/>
      <c r="D31" s="325" t="s">
        <v>1260</v>
      </c>
      <c r="E31" s="325"/>
      <c r="F31" s="325"/>
      <c r="G31" s="325"/>
      <c r="H31" s="325"/>
      <c r="I31" s="325"/>
      <c r="J31" s="325"/>
      <c r="K31" s="323"/>
    </row>
    <row r="32" spans="2:11" s="1" customFormat="1" ht="12.75" customHeight="1">
      <c r="B32" s="326"/>
      <c r="C32" s="327"/>
      <c r="D32" s="327"/>
      <c r="E32" s="327"/>
      <c r="F32" s="327"/>
      <c r="G32" s="327"/>
      <c r="H32" s="327"/>
      <c r="I32" s="327"/>
      <c r="J32" s="327"/>
      <c r="K32" s="323"/>
    </row>
    <row r="33" spans="2:11" s="1" customFormat="1" ht="15" customHeight="1">
      <c r="B33" s="326"/>
      <c r="C33" s="327"/>
      <c r="D33" s="325" t="s">
        <v>1261</v>
      </c>
      <c r="E33" s="325"/>
      <c r="F33" s="325"/>
      <c r="G33" s="325"/>
      <c r="H33" s="325"/>
      <c r="I33" s="325"/>
      <c r="J33" s="325"/>
      <c r="K33" s="323"/>
    </row>
    <row r="34" spans="2:11" s="1" customFormat="1" ht="15" customHeight="1">
      <c r="B34" s="326"/>
      <c r="C34" s="327"/>
      <c r="D34" s="325" t="s">
        <v>1262</v>
      </c>
      <c r="E34" s="325"/>
      <c r="F34" s="325"/>
      <c r="G34" s="325"/>
      <c r="H34" s="325"/>
      <c r="I34" s="325"/>
      <c r="J34" s="325"/>
      <c r="K34" s="323"/>
    </row>
    <row r="35" spans="2:11" s="1" customFormat="1" ht="15" customHeight="1">
      <c r="B35" s="326"/>
      <c r="C35" s="327"/>
      <c r="D35" s="325" t="s">
        <v>1263</v>
      </c>
      <c r="E35" s="325"/>
      <c r="F35" s="325"/>
      <c r="G35" s="325"/>
      <c r="H35" s="325"/>
      <c r="I35" s="325"/>
      <c r="J35" s="325"/>
      <c r="K35" s="323"/>
    </row>
    <row r="36" spans="2:11" s="1" customFormat="1" ht="15" customHeight="1">
      <c r="B36" s="326"/>
      <c r="C36" s="327"/>
      <c r="D36" s="325"/>
      <c r="E36" s="328" t="s">
        <v>148</v>
      </c>
      <c r="F36" s="325"/>
      <c r="G36" s="325" t="s">
        <v>1264</v>
      </c>
      <c r="H36" s="325"/>
      <c r="I36" s="325"/>
      <c r="J36" s="325"/>
      <c r="K36" s="323"/>
    </row>
    <row r="37" spans="2:11" s="1" customFormat="1" ht="30.75" customHeight="1">
      <c r="B37" s="326"/>
      <c r="C37" s="327"/>
      <c r="D37" s="325"/>
      <c r="E37" s="328" t="s">
        <v>1265</v>
      </c>
      <c r="F37" s="325"/>
      <c r="G37" s="325" t="s">
        <v>1266</v>
      </c>
      <c r="H37" s="325"/>
      <c r="I37" s="325"/>
      <c r="J37" s="325"/>
      <c r="K37" s="323"/>
    </row>
    <row r="38" spans="2:11" s="1" customFormat="1" ht="15" customHeight="1">
      <c r="B38" s="326"/>
      <c r="C38" s="327"/>
      <c r="D38" s="325"/>
      <c r="E38" s="328" t="s">
        <v>63</v>
      </c>
      <c r="F38" s="325"/>
      <c r="G38" s="325" t="s">
        <v>1267</v>
      </c>
      <c r="H38" s="325"/>
      <c r="I38" s="325"/>
      <c r="J38" s="325"/>
      <c r="K38" s="323"/>
    </row>
    <row r="39" spans="2:11" s="1" customFormat="1" ht="15" customHeight="1">
      <c r="B39" s="326"/>
      <c r="C39" s="327"/>
      <c r="D39" s="325"/>
      <c r="E39" s="328" t="s">
        <v>64</v>
      </c>
      <c r="F39" s="325"/>
      <c r="G39" s="325" t="s">
        <v>1268</v>
      </c>
      <c r="H39" s="325"/>
      <c r="I39" s="325"/>
      <c r="J39" s="325"/>
      <c r="K39" s="323"/>
    </row>
    <row r="40" spans="2:11" s="1" customFormat="1" ht="15" customHeight="1">
      <c r="B40" s="326"/>
      <c r="C40" s="327"/>
      <c r="D40" s="325"/>
      <c r="E40" s="328" t="s">
        <v>149</v>
      </c>
      <c r="F40" s="325"/>
      <c r="G40" s="325" t="s">
        <v>1269</v>
      </c>
      <c r="H40" s="325"/>
      <c r="I40" s="325"/>
      <c r="J40" s="325"/>
      <c r="K40" s="323"/>
    </row>
    <row r="41" spans="2:11" s="1" customFormat="1" ht="15" customHeight="1">
      <c r="B41" s="326"/>
      <c r="C41" s="327"/>
      <c r="D41" s="325"/>
      <c r="E41" s="328" t="s">
        <v>150</v>
      </c>
      <c r="F41" s="325"/>
      <c r="G41" s="325" t="s">
        <v>1270</v>
      </c>
      <c r="H41" s="325"/>
      <c r="I41" s="325"/>
      <c r="J41" s="325"/>
      <c r="K41" s="323"/>
    </row>
    <row r="42" spans="2:11" s="1" customFormat="1" ht="15" customHeight="1">
      <c r="B42" s="326"/>
      <c r="C42" s="327"/>
      <c r="D42" s="325"/>
      <c r="E42" s="328" t="s">
        <v>1271</v>
      </c>
      <c r="F42" s="325"/>
      <c r="G42" s="325" t="s">
        <v>1272</v>
      </c>
      <c r="H42" s="325"/>
      <c r="I42" s="325"/>
      <c r="J42" s="325"/>
      <c r="K42" s="323"/>
    </row>
    <row r="43" spans="2:11" s="1" customFormat="1" ht="15" customHeight="1">
      <c r="B43" s="326"/>
      <c r="C43" s="327"/>
      <c r="D43" s="325"/>
      <c r="E43" s="328"/>
      <c r="F43" s="325"/>
      <c r="G43" s="325" t="s">
        <v>1273</v>
      </c>
      <c r="H43" s="325"/>
      <c r="I43" s="325"/>
      <c r="J43" s="325"/>
      <c r="K43" s="323"/>
    </row>
    <row r="44" spans="2:11" s="1" customFormat="1" ht="15" customHeight="1">
      <c r="B44" s="326"/>
      <c r="C44" s="327"/>
      <c r="D44" s="325"/>
      <c r="E44" s="328" t="s">
        <v>1274</v>
      </c>
      <c r="F44" s="325"/>
      <c r="G44" s="325" t="s">
        <v>1275</v>
      </c>
      <c r="H44" s="325"/>
      <c r="I44" s="325"/>
      <c r="J44" s="325"/>
      <c r="K44" s="323"/>
    </row>
    <row r="45" spans="2:11" s="1" customFormat="1" ht="15" customHeight="1">
      <c r="B45" s="326"/>
      <c r="C45" s="327"/>
      <c r="D45" s="325"/>
      <c r="E45" s="328" t="s">
        <v>152</v>
      </c>
      <c r="F45" s="325"/>
      <c r="G45" s="325" t="s">
        <v>1276</v>
      </c>
      <c r="H45" s="325"/>
      <c r="I45" s="325"/>
      <c r="J45" s="325"/>
      <c r="K45" s="323"/>
    </row>
    <row r="46" spans="2:11" s="1" customFormat="1" ht="12.75" customHeight="1">
      <c r="B46" s="326"/>
      <c r="C46" s="327"/>
      <c r="D46" s="325"/>
      <c r="E46" s="325"/>
      <c r="F46" s="325"/>
      <c r="G46" s="325"/>
      <c r="H46" s="325"/>
      <c r="I46" s="325"/>
      <c r="J46" s="325"/>
      <c r="K46" s="323"/>
    </row>
    <row r="47" spans="2:11" s="1" customFormat="1" ht="15" customHeight="1">
      <c r="B47" s="326"/>
      <c r="C47" s="327"/>
      <c r="D47" s="325" t="s">
        <v>1277</v>
      </c>
      <c r="E47" s="325"/>
      <c r="F47" s="325"/>
      <c r="G47" s="325"/>
      <c r="H47" s="325"/>
      <c r="I47" s="325"/>
      <c r="J47" s="325"/>
      <c r="K47" s="323"/>
    </row>
    <row r="48" spans="2:11" s="1" customFormat="1" ht="15" customHeight="1">
      <c r="B48" s="326"/>
      <c r="C48" s="327"/>
      <c r="D48" s="327"/>
      <c r="E48" s="325" t="s">
        <v>1278</v>
      </c>
      <c r="F48" s="325"/>
      <c r="G48" s="325"/>
      <c r="H48" s="325"/>
      <c r="I48" s="325"/>
      <c r="J48" s="325"/>
      <c r="K48" s="323"/>
    </row>
    <row r="49" spans="2:11" s="1" customFormat="1" ht="15" customHeight="1">
      <c r="B49" s="326"/>
      <c r="C49" s="327"/>
      <c r="D49" s="327"/>
      <c r="E49" s="325" t="s">
        <v>1279</v>
      </c>
      <c r="F49" s="325"/>
      <c r="G49" s="325"/>
      <c r="H49" s="325"/>
      <c r="I49" s="325"/>
      <c r="J49" s="325"/>
      <c r="K49" s="323"/>
    </row>
    <row r="50" spans="2:11" s="1" customFormat="1" ht="15" customHeight="1">
      <c r="B50" s="326"/>
      <c r="C50" s="327"/>
      <c r="D50" s="327"/>
      <c r="E50" s="325" t="s">
        <v>1280</v>
      </c>
      <c r="F50" s="325"/>
      <c r="G50" s="325"/>
      <c r="H50" s="325"/>
      <c r="I50" s="325"/>
      <c r="J50" s="325"/>
      <c r="K50" s="323"/>
    </row>
    <row r="51" spans="2:11" s="1" customFormat="1" ht="15" customHeight="1">
      <c r="B51" s="326"/>
      <c r="C51" s="327"/>
      <c r="D51" s="325" t="s">
        <v>1281</v>
      </c>
      <c r="E51" s="325"/>
      <c r="F51" s="325"/>
      <c r="G51" s="325"/>
      <c r="H51" s="325"/>
      <c r="I51" s="325"/>
      <c r="J51" s="325"/>
      <c r="K51" s="323"/>
    </row>
    <row r="52" spans="2:11" s="1" customFormat="1" ht="25.5" customHeight="1">
      <c r="B52" s="321"/>
      <c r="C52" s="322" t="s">
        <v>1282</v>
      </c>
      <c r="D52" s="322"/>
      <c r="E52" s="322"/>
      <c r="F52" s="322"/>
      <c r="G52" s="322"/>
      <c r="H52" s="322"/>
      <c r="I52" s="322"/>
      <c r="J52" s="322"/>
      <c r="K52" s="323"/>
    </row>
    <row r="53" spans="2:11" s="1" customFormat="1" ht="5.25" customHeight="1">
      <c r="B53" s="321"/>
      <c r="C53" s="324"/>
      <c r="D53" s="324"/>
      <c r="E53" s="324"/>
      <c r="F53" s="324"/>
      <c r="G53" s="324"/>
      <c r="H53" s="324"/>
      <c r="I53" s="324"/>
      <c r="J53" s="324"/>
      <c r="K53" s="323"/>
    </row>
    <row r="54" spans="2:11" s="1" customFormat="1" ht="15" customHeight="1">
      <c r="B54" s="321"/>
      <c r="C54" s="325" t="s">
        <v>1283</v>
      </c>
      <c r="D54" s="325"/>
      <c r="E54" s="325"/>
      <c r="F54" s="325"/>
      <c r="G54" s="325"/>
      <c r="H54" s="325"/>
      <c r="I54" s="325"/>
      <c r="J54" s="325"/>
      <c r="K54" s="323"/>
    </row>
    <row r="55" spans="2:11" s="1" customFormat="1" ht="15" customHeight="1">
      <c r="B55" s="321"/>
      <c r="C55" s="325" t="s">
        <v>1284</v>
      </c>
      <c r="D55" s="325"/>
      <c r="E55" s="325"/>
      <c r="F55" s="325"/>
      <c r="G55" s="325"/>
      <c r="H55" s="325"/>
      <c r="I55" s="325"/>
      <c r="J55" s="325"/>
      <c r="K55" s="323"/>
    </row>
    <row r="56" spans="2:11" s="1" customFormat="1" ht="12.75" customHeight="1">
      <c r="B56" s="321"/>
      <c r="C56" s="325"/>
      <c r="D56" s="325"/>
      <c r="E56" s="325"/>
      <c r="F56" s="325"/>
      <c r="G56" s="325"/>
      <c r="H56" s="325"/>
      <c r="I56" s="325"/>
      <c r="J56" s="325"/>
      <c r="K56" s="323"/>
    </row>
    <row r="57" spans="2:11" s="1" customFormat="1" ht="15" customHeight="1">
      <c r="B57" s="321"/>
      <c r="C57" s="325" t="s">
        <v>1285</v>
      </c>
      <c r="D57" s="325"/>
      <c r="E57" s="325"/>
      <c r="F57" s="325"/>
      <c r="G57" s="325"/>
      <c r="H57" s="325"/>
      <c r="I57" s="325"/>
      <c r="J57" s="325"/>
      <c r="K57" s="323"/>
    </row>
    <row r="58" spans="2:11" s="1" customFormat="1" ht="15" customHeight="1">
      <c r="B58" s="321"/>
      <c r="C58" s="327"/>
      <c r="D58" s="325" t="s">
        <v>1286</v>
      </c>
      <c r="E58" s="325"/>
      <c r="F58" s="325"/>
      <c r="G58" s="325"/>
      <c r="H58" s="325"/>
      <c r="I58" s="325"/>
      <c r="J58" s="325"/>
      <c r="K58" s="323"/>
    </row>
    <row r="59" spans="2:11" s="1" customFormat="1" ht="15" customHeight="1">
      <c r="B59" s="321"/>
      <c r="C59" s="327"/>
      <c r="D59" s="325" t="s">
        <v>1287</v>
      </c>
      <c r="E59" s="325"/>
      <c r="F59" s="325"/>
      <c r="G59" s="325"/>
      <c r="H59" s="325"/>
      <c r="I59" s="325"/>
      <c r="J59" s="325"/>
      <c r="K59" s="323"/>
    </row>
    <row r="60" spans="2:11" s="1" customFormat="1" ht="15" customHeight="1">
      <c r="B60" s="321"/>
      <c r="C60" s="327"/>
      <c r="D60" s="325" t="s">
        <v>1288</v>
      </c>
      <c r="E60" s="325"/>
      <c r="F60" s="325"/>
      <c r="G60" s="325"/>
      <c r="H60" s="325"/>
      <c r="I60" s="325"/>
      <c r="J60" s="325"/>
      <c r="K60" s="323"/>
    </row>
    <row r="61" spans="2:11" s="1" customFormat="1" ht="15" customHeight="1">
      <c r="B61" s="321"/>
      <c r="C61" s="327"/>
      <c r="D61" s="325" t="s">
        <v>1289</v>
      </c>
      <c r="E61" s="325"/>
      <c r="F61" s="325"/>
      <c r="G61" s="325"/>
      <c r="H61" s="325"/>
      <c r="I61" s="325"/>
      <c r="J61" s="325"/>
      <c r="K61" s="323"/>
    </row>
    <row r="62" spans="2:11" s="1" customFormat="1" ht="15" customHeight="1">
      <c r="B62" s="321"/>
      <c r="C62" s="327"/>
      <c r="D62" s="330" t="s">
        <v>1290</v>
      </c>
      <c r="E62" s="330"/>
      <c r="F62" s="330"/>
      <c r="G62" s="330"/>
      <c r="H62" s="330"/>
      <c r="I62" s="330"/>
      <c r="J62" s="330"/>
      <c r="K62" s="323"/>
    </row>
    <row r="63" spans="2:11" s="1" customFormat="1" ht="15" customHeight="1">
      <c r="B63" s="321"/>
      <c r="C63" s="327"/>
      <c r="D63" s="325" t="s">
        <v>1291</v>
      </c>
      <c r="E63" s="325"/>
      <c r="F63" s="325"/>
      <c r="G63" s="325"/>
      <c r="H63" s="325"/>
      <c r="I63" s="325"/>
      <c r="J63" s="325"/>
      <c r="K63" s="323"/>
    </row>
    <row r="64" spans="2:11" s="1" customFormat="1" ht="12.75" customHeight="1">
      <c r="B64" s="321"/>
      <c r="C64" s="327"/>
      <c r="D64" s="327"/>
      <c r="E64" s="331"/>
      <c r="F64" s="327"/>
      <c r="G64" s="327"/>
      <c r="H64" s="327"/>
      <c r="I64" s="327"/>
      <c r="J64" s="327"/>
      <c r="K64" s="323"/>
    </row>
    <row r="65" spans="2:11" s="1" customFormat="1" ht="15" customHeight="1">
      <c r="B65" s="321"/>
      <c r="C65" s="327"/>
      <c r="D65" s="325" t="s">
        <v>1292</v>
      </c>
      <c r="E65" s="325"/>
      <c r="F65" s="325"/>
      <c r="G65" s="325"/>
      <c r="H65" s="325"/>
      <c r="I65" s="325"/>
      <c r="J65" s="325"/>
      <c r="K65" s="323"/>
    </row>
    <row r="66" spans="2:11" s="1" customFormat="1" ht="15" customHeight="1">
      <c r="B66" s="321"/>
      <c r="C66" s="327"/>
      <c r="D66" s="330" t="s">
        <v>1293</v>
      </c>
      <c r="E66" s="330"/>
      <c r="F66" s="330"/>
      <c r="G66" s="330"/>
      <c r="H66" s="330"/>
      <c r="I66" s="330"/>
      <c r="J66" s="330"/>
      <c r="K66" s="323"/>
    </row>
    <row r="67" spans="2:11" s="1" customFormat="1" ht="15" customHeight="1">
      <c r="B67" s="321"/>
      <c r="C67" s="327"/>
      <c r="D67" s="325" t="s">
        <v>1294</v>
      </c>
      <c r="E67" s="325"/>
      <c r="F67" s="325"/>
      <c r="G67" s="325"/>
      <c r="H67" s="325"/>
      <c r="I67" s="325"/>
      <c r="J67" s="325"/>
      <c r="K67" s="323"/>
    </row>
    <row r="68" spans="2:11" s="1" customFormat="1" ht="15" customHeight="1">
      <c r="B68" s="321"/>
      <c r="C68" s="327"/>
      <c r="D68" s="325" t="s">
        <v>1295</v>
      </c>
      <c r="E68" s="325"/>
      <c r="F68" s="325"/>
      <c r="G68" s="325"/>
      <c r="H68" s="325"/>
      <c r="I68" s="325"/>
      <c r="J68" s="325"/>
      <c r="K68" s="323"/>
    </row>
    <row r="69" spans="2:11" s="1" customFormat="1" ht="15" customHeight="1">
      <c r="B69" s="321"/>
      <c r="C69" s="327"/>
      <c r="D69" s="325" t="s">
        <v>1296</v>
      </c>
      <c r="E69" s="325"/>
      <c r="F69" s="325"/>
      <c r="G69" s="325"/>
      <c r="H69" s="325"/>
      <c r="I69" s="325"/>
      <c r="J69" s="325"/>
      <c r="K69" s="323"/>
    </row>
    <row r="70" spans="2:11" s="1" customFormat="1" ht="15" customHeight="1">
      <c r="B70" s="321"/>
      <c r="C70" s="327"/>
      <c r="D70" s="325" t="s">
        <v>1297</v>
      </c>
      <c r="E70" s="325"/>
      <c r="F70" s="325"/>
      <c r="G70" s="325"/>
      <c r="H70" s="325"/>
      <c r="I70" s="325"/>
      <c r="J70" s="325"/>
      <c r="K70" s="323"/>
    </row>
    <row r="71" spans="2:11" s="1" customFormat="1" ht="12.75" customHeight="1">
      <c r="B71" s="332"/>
      <c r="C71" s="333"/>
      <c r="D71" s="333"/>
      <c r="E71" s="333"/>
      <c r="F71" s="333"/>
      <c r="G71" s="333"/>
      <c r="H71" s="333"/>
      <c r="I71" s="333"/>
      <c r="J71" s="333"/>
      <c r="K71" s="334"/>
    </row>
    <row r="72" spans="2:11" s="1" customFormat="1" ht="18.75" customHeight="1">
      <c r="B72" s="335"/>
      <c r="C72" s="335"/>
      <c r="D72" s="335"/>
      <c r="E72" s="335"/>
      <c r="F72" s="335"/>
      <c r="G72" s="335"/>
      <c r="H72" s="335"/>
      <c r="I72" s="335"/>
      <c r="J72" s="335"/>
      <c r="K72" s="336"/>
    </row>
    <row r="73" spans="2:11" s="1" customFormat="1" ht="18.75" customHeight="1">
      <c r="B73" s="336"/>
      <c r="C73" s="336"/>
      <c r="D73" s="336"/>
      <c r="E73" s="336"/>
      <c r="F73" s="336"/>
      <c r="G73" s="336"/>
      <c r="H73" s="336"/>
      <c r="I73" s="336"/>
      <c r="J73" s="336"/>
      <c r="K73" s="336"/>
    </row>
    <row r="74" spans="2:11" s="1" customFormat="1" ht="7.5" customHeight="1">
      <c r="B74" s="337"/>
      <c r="C74" s="338"/>
      <c r="D74" s="338"/>
      <c r="E74" s="338"/>
      <c r="F74" s="338"/>
      <c r="G74" s="338"/>
      <c r="H74" s="338"/>
      <c r="I74" s="338"/>
      <c r="J74" s="338"/>
      <c r="K74" s="339"/>
    </row>
    <row r="75" spans="2:11" s="1" customFormat="1" ht="45" customHeight="1">
      <c r="B75" s="340"/>
      <c r="C75" s="341" t="s">
        <v>1298</v>
      </c>
      <c r="D75" s="341"/>
      <c r="E75" s="341"/>
      <c r="F75" s="341"/>
      <c r="G75" s="341"/>
      <c r="H75" s="341"/>
      <c r="I75" s="341"/>
      <c r="J75" s="341"/>
      <c r="K75" s="342"/>
    </row>
    <row r="76" spans="2:11" s="1" customFormat="1" ht="17.25" customHeight="1">
      <c r="B76" s="340"/>
      <c r="C76" s="343" t="s">
        <v>1299</v>
      </c>
      <c r="D76" s="343"/>
      <c r="E76" s="343"/>
      <c r="F76" s="343" t="s">
        <v>1300</v>
      </c>
      <c r="G76" s="344"/>
      <c r="H76" s="343" t="s">
        <v>64</v>
      </c>
      <c r="I76" s="343" t="s">
        <v>67</v>
      </c>
      <c r="J76" s="343" t="s">
        <v>1301</v>
      </c>
      <c r="K76" s="342"/>
    </row>
    <row r="77" spans="2:11" s="1" customFormat="1" ht="17.25" customHeight="1">
      <c r="B77" s="340"/>
      <c r="C77" s="345" t="s">
        <v>1302</v>
      </c>
      <c r="D77" s="345"/>
      <c r="E77" s="345"/>
      <c r="F77" s="346" t="s">
        <v>1303</v>
      </c>
      <c r="G77" s="347"/>
      <c r="H77" s="345"/>
      <c r="I77" s="345"/>
      <c r="J77" s="345" t="s">
        <v>1304</v>
      </c>
      <c r="K77" s="342"/>
    </row>
    <row r="78" spans="2:11" s="1" customFormat="1" ht="5.25" customHeight="1">
      <c r="B78" s="340"/>
      <c r="C78" s="348"/>
      <c r="D78" s="348"/>
      <c r="E78" s="348"/>
      <c r="F78" s="348"/>
      <c r="G78" s="349"/>
      <c r="H78" s="348"/>
      <c r="I78" s="348"/>
      <c r="J78" s="348"/>
      <c r="K78" s="342"/>
    </row>
    <row r="79" spans="2:11" s="1" customFormat="1" ht="15" customHeight="1">
      <c r="B79" s="340"/>
      <c r="C79" s="328" t="s">
        <v>63</v>
      </c>
      <c r="D79" s="350"/>
      <c r="E79" s="350"/>
      <c r="F79" s="351" t="s">
        <v>1305</v>
      </c>
      <c r="G79" s="352"/>
      <c r="H79" s="328" t="s">
        <v>1306</v>
      </c>
      <c r="I79" s="328" t="s">
        <v>1307</v>
      </c>
      <c r="J79" s="328">
        <v>20</v>
      </c>
      <c r="K79" s="342"/>
    </row>
    <row r="80" spans="2:11" s="1" customFormat="1" ht="15" customHeight="1">
      <c r="B80" s="340"/>
      <c r="C80" s="328" t="s">
        <v>1308</v>
      </c>
      <c r="D80" s="328"/>
      <c r="E80" s="328"/>
      <c r="F80" s="351" t="s">
        <v>1305</v>
      </c>
      <c r="G80" s="352"/>
      <c r="H80" s="328" t="s">
        <v>1309</v>
      </c>
      <c r="I80" s="328" t="s">
        <v>1307</v>
      </c>
      <c r="J80" s="328">
        <v>120</v>
      </c>
      <c r="K80" s="342"/>
    </row>
    <row r="81" spans="2:11" s="1" customFormat="1" ht="15" customHeight="1">
      <c r="B81" s="353"/>
      <c r="C81" s="328" t="s">
        <v>1310</v>
      </c>
      <c r="D81" s="328"/>
      <c r="E81" s="328"/>
      <c r="F81" s="351" t="s">
        <v>1311</v>
      </c>
      <c r="G81" s="352"/>
      <c r="H81" s="328" t="s">
        <v>1312</v>
      </c>
      <c r="I81" s="328" t="s">
        <v>1307</v>
      </c>
      <c r="J81" s="328">
        <v>50</v>
      </c>
      <c r="K81" s="342"/>
    </row>
    <row r="82" spans="2:11" s="1" customFormat="1" ht="15" customHeight="1">
      <c r="B82" s="353"/>
      <c r="C82" s="328" t="s">
        <v>1313</v>
      </c>
      <c r="D82" s="328"/>
      <c r="E82" s="328"/>
      <c r="F82" s="351" t="s">
        <v>1305</v>
      </c>
      <c r="G82" s="352"/>
      <c r="H82" s="328" t="s">
        <v>1314</v>
      </c>
      <c r="I82" s="328" t="s">
        <v>1315</v>
      </c>
      <c r="J82" s="328"/>
      <c r="K82" s="342"/>
    </row>
    <row r="83" spans="2:11" s="1" customFormat="1" ht="15" customHeight="1">
      <c r="B83" s="353"/>
      <c r="C83" s="354" t="s">
        <v>1316</v>
      </c>
      <c r="D83" s="354"/>
      <c r="E83" s="354"/>
      <c r="F83" s="355" t="s">
        <v>1311</v>
      </c>
      <c r="G83" s="354"/>
      <c r="H83" s="354" t="s">
        <v>1317</v>
      </c>
      <c r="I83" s="354" t="s">
        <v>1307</v>
      </c>
      <c r="J83" s="354">
        <v>15</v>
      </c>
      <c r="K83" s="342"/>
    </row>
    <row r="84" spans="2:11" s="1" customFormat="1" ht="15" customHeight="1">
      <c r="B84" s="353"/>
      <c r="C84" s="354" t="s">
        <v>1318</v>
      </c>
      <c r="D84" s="354"/>
      <c r="E84" s="354"/>
      <c r="F84" s="355" t="s">
        <v>1311</v>
      </c>
      <c r="G84" s="354"/>
      <c r="H84" s="354" t="s">
        <v>1319</v>
      </c>
      <c r="I84" s="354" t="s">
        <v>1307</v>
      </c>
      <c r="J84" s="354">
        <v>15</v>
      </c>
      <c r="K84" s="342"/>
    </row>
    <row r="85" spans="2:11" s="1" customFormat="1" ht="15" customHeight="1">
      <c r="B85" s="353"/>
      <c r="C85" s="354" t="s">
        <v>1320</v>
      </c>
      <c r="D85" s="354"/>
      <c r="E85" s="354"/>
      <c r="F85" s="355" t="s">
        <v>1311</v>
      </c>
      <c r="G85" s="354"/>
      <c r="H85" s="354" t="s">
        <v>1321</v>
      </c>
      <c r="I85" s="354" t="s">
        <v>1307</v>
      </c>
      <c r="J85" s="354">
        <v>20</v>
      </c>
      <c r="K85" s="342"/>
    </row>
    <row r="86" spans="2:11" s="1" customFormat="1" ht="15" customHeight="1">
      <c r="B86" s="353"/>
      <c r="C86" s="354" t="s">
        <v>1322</v>
      </c>
      <c r="D86" s="354"/>
      <c r="E86" s="354"/>
      <c r="F86" s="355" t="s">
        <v>1311</v>
      </c>
      <c r="G86" s="354"/>
      <c r="H86" s="354" t="s">
        <v>1323</v>
      </c>
      <c r="I86" s="354" t="s">
        <v>1307</v>
      </c>
      <c r="J86" s="354">
        <v>20</v>
      </c>
      <c r="K86" s="342"/>
    </row>
    <row r="87" spans="2:11" s="1" customFormat="1" ht="15" customHeight="1">
      <c r="B87" s="353"/>
      <c r="C87" s="328" t="s">
        <v>1324</v>
      </c>
      <c r="D87" s="328"/>
      <c r="E87" s="328"/>
      <c r="F87" s="351" t="s">
        <v>1311</v>
      </c>
      <c r="G87" s="352"/>
      <c r="H87" s="328" t="s">
        <v>1325</v>
      </c>
      <c r="I87" s="328" t="s">
        <v>1307</v>
      </c>
      <c r="J87" s="328">
        <v>50</v>
      </c>
      <c r="K87" s="342"/>
    </row>
    <row r="88" spans="2:11" s="1" customFormat="1" ht="15" customHeight="1">
      <c r="B88" s="353"/>
      <c r="C88" s="328" t="s">
        <v>1326</v>
      </c>
      <c r="D88" s="328"/>
      <c r="E88" s="328"/>
      <c r="F88" s="351" t="s">
        <v>1311</v>
      </c>
      <c r="G88" s="352"/>
      <c r="H88" s="328" t="s">
        <v>1327</v>
      </c>
      <c r="I88" s="328" t="s">
        <v>1307</v>
      </c>
      <c r="J88" s="328">
        <v>20</v>
      </c>
      <c r="K88" s="342"/>
    </row>
    <row r="89" spans="2:11" s="1" customFormat="1" ht="15" customHeight="1">
      <c r="B89" s="353"/>
      <c r="C89" s="328" t="s">
        <v>1328</v>
      </c>
      <c r="D89" s="328"/>
      <c r="E89" s="328"/>
      <c r="F89" s="351" t="s">
        <v>1311</v>
      </c>
      <c r="G89" s="352"/>
      <c r="H89" s="328" t="s">
        <v>1329</v>
      </c>
      <c r="I89" s="328" t="s">
        <v>1307</v>
      </c>
      <c r="J89" s="328">
        <v>20</v>
      </c>
      <c r="K89" s="342"/>
    </row>
    <row r="90" spans="2:11" s="1" customFormat="1" ht="15" customHeight="1">
      <c r="B90" s="353"/>
      <c r="C90" s="328" t="s">
        <v>1330</v>
      </c>
      <c r="D90" s="328"/>
      <c r="E90" s="328"/>
      <c r="F90" s="351" t="s">
        <v>1311</v>
      </c>
      <c r="G90" s="352"/>
      <c r="H90" s="328" t="s">
        <v>1331</v>
      </c>
      <c r="I90" s="328" t="s">
        <v>1307</v>
      </c>
      <c r="J90" s="328">
        <v>50</v>
      </c>
      <c r="K90" s="342"/>
    </row>
    <row r="91" spans="2:11" s="1" customFormat="1" ht="15" customHeight="1">
      <c r="B91" s="353"/>
      <c r="C91" s="328" t="s">
        <v>1332</v>
      </c>
      <c r="D91" s="328"/>
      <c r="E91" s="328"/>
      <c r="F91" s="351" t="s">
        <v>1311</v>
      </c>
      <c r="G91" s="352"/>
      <c r="H91" s="328" t="s">
        <v>1332</v>
      </c>
      <c r="I91" s="328" t="s">
        <v>1307</v>
      </c>
      <c r="J91" s="328">
        <v>50</v>
      </c>
      <c r="K91" s="342"/>
    </row>
    <row r="92" spans="2:11" s="1" customFormat="1" ht="15" customHeight="1">
      <c r="B92" s="353"/>
      <c r="C92" s="328" t="s">
        <v>1333</v>
      </c>
      <c r="D92" s="328"/>
      <c r="E92" s="328"/>
      <c r="F92" s="351" t="s">
        <v>1311</v>
      </c>
      <c r="G92" s="352"/>
      <c r="H92" s="328" t="s">
        <v>1334</v>
      </c>
      <c r="I92" s="328" t="s">
        <v>1307</v>
      </c>
      <c r="J92" s="328">
        <v>255</v>
      </c>
      <c r="K92" s="342"/>
    </row>
    <row r="93" spans="2:11" s="1" customFormat="1" ht="15" customHeight="1">
      <c r="B93" s="353"/>
      <c r="C93" s="328" t="s">
        <v>1335</v>
      </c>
      <c r="D93" s="328"/>
      <c r="E93" s="328"/>
      <c r="F93" s="351" t="s">
        <v>1305</v>
      </c>
      <c r="G93" s="352"/>
      <c r="H93" s="328" t="s">
        <v>1336</v>
      </c>
      <c r="I93" s="328" t="s">
        <v>1337</v>
      </c>
      <c r="J93" s="328"/>
      <c r="K93" s="342"/>
    </row>
    <row r="94" spans="2:11" s="1" customFormat="1" ht="15" customHeight="1">
      <c r="B94" s="353"/>
      <c r="C94" s="328" t="s">
        <v>1338</v>
      </c>
      <c r="D94" s="328"/>
      <c r="E94" s="328"/>
      <c r="F94" s="351" t="s">
        <v>1305</v>
      </c>
      <c r="G94" s="352"/>
      <c r="H94" s="328" t="s">
        <v>1339</v>
      </c>
      <c r="I94" s="328" t="s">
        <v>1340</v>
      </c>
      <c r="J94" s="328"/>
      <c r="K94" s="342"/>
    </row>
    <row r="95" spans="2:11" s="1" customFormat="1" ht="15" customHeight="1">
      <c r="B95" s="353"/>
      <c r="C95" s="328" t="s">
        <v>1341</v>
      </c>
      <c r="D95" s="328"/>
      <c r="E95" s="328"/>
      <c r="F95" s="351" t="s">
        <v>1305</v>
      </c>
      <c r="G95" s="352"/>
      <c r="H95" s="328" t="s">
        <v>1341</v>
      </c>
      <c r="I95" s="328" t="s">
        <v>1340</v>
      </c>
      <c r="J95" s="328"/>
      <c r="K95" s="342"/>
    </row>
    <row r="96" spans="2:11" s="1" customFormat="1" ht="15" customHeight="1">
      <c r="B96" s="353"/>
      <c r="C96" s="328" t="s">
        <v>48</v>
      </c>
      <c r="D96" s="328"/>
      <c r="E96" s="328"/>
      <c r="F96" s="351" t="s">
        <v>1305</v>
      </c>
      <c r="G96" s="352"/>
      <c r="H96" s="328" t="s">
        <v>1342</v>
      </c>
      <c r="I96" s="328" t="s">
        <v>1340</v>
      </c>
      <c r="J96" s="328"/>
      <c r="K96" s="342"/>
    </row>
    <row r="97" spans="2:11" s="1" customFormat="1" ht="15" customHeight="1">
      <c r="B97" s="353"/>
      <c r="C97" s="328" t="s">
        <v>58</v>
      </c>
      <c r="D97" s="328"/>
      <c r="E97" s="328"/>
      <c r="F97" s="351" t="s">
        <v>1305</v>
      </c>
      <c r="G97" s="352"/>
      <c r="H97" s="328" t="s">
        <v>1343</v>
      </c>
      <c r="I97" s="328" t="s">
        <v>1340</v>
      </c>
      <c r="J97" s="328"/>
      <c r="K97" s="342"/>
    </row>
    <row r="98" spans="2:11" s="1" customFormat="1" ht="15" customHeight="1">
      <c r="B98" s="356"/>
      <c r="C98" s="357"/>
      <c r="D98" s="357"/>
      <c r="E98" s="357"/>
      <c r="F98" s="357"/>
      <c r="G98" s="357"/>
      <c r="H98" s="357"/>
      <c r="I98" s="357"/>
      <c r="J98" s="357"/>
      <c r="K98" s="358"/>
    </row>
    <row r="99" spans="2:11" s="1" customFormat="1" ht="18.75" customHeight="1">
      <c r="B99" s="359"/>
      <c r="C99" s="360"/>
      <c r="D99" s="360"/>
      <c r="E99" s="360"/>
      <c r="F99" s="360"/>
      <c r="G99" s="360"/>
      <c r="H99" s="360"/>
      <c r="I99" s="360"/>
      <c r="J99" s="360"/>
      <c r="K99" s="359"/>
    </row>
    <row r="100" spans="2:11" s="1" customFormat="1" ht="18.75" customHeight="1">
      <c r="B100" s="336"/>
      <c r="C100" s="336"/>
      <c r="D100" s="336"/>
      <c r="E100" s="336"/>
      <c r="F100" s="336"/>
      <c r="G100" s="336"/>
      <c r="H100" s="336"/>
      <c r="I100" s="336"/>
      <c r="J100" s="336"/>
      <c r="K100" s="336"/>
    </row>
    <row r="101" spans="2:11" s="1" customFormat="1" ht="7.5" customHeight="1">
      <c r="B101" s="337"/>
      <c r="C101" s="338"/>
      <c r="D101" s="338"/>
      <c r="E101" s="338"/>
      <c r="F101" s="338"/>
      <c r="G101" s="338"/>
      <c r="H101" s="338"/>
      <c r="I101" s="338"/>
      <c r="J101" s="338"/>
      <c r="K101" s="339"/>
    </row>
    <row r="102" spans="2:11" s="1" customFormat="1" ht="45" customHeight="1">
      <c r="B102" s="340"/>
      <c r="C102" s="341" t="s">
        <v>1344</v>
      </c>
      <c r="D102" s="341"/>
      <c r="E102" s="341"/>
      <c r="F102" s="341"/>
      <c r="G102" s="341"/>
      <c r="H102" s="341"/>
      <c r="I102" s="341"/>
      <c r="J102" s="341"/>
      <c r="K102" s="342"/>
    </row>
    <row r="103" spans="2:11" s="1" customFormat="1" ht="17.25" customHeight="1">
      <c r="B103" s="340"/>
      <c r="C103" s="343" t="s">
        <v>1299</v>
      </c>
      <c r="D103" s="343"/>
      <c r="E103" s="343"/>
      <c r="F103" s="343" t="s">
        <v>1300</v>
      </c>
      <c r="G103" s="344"/>
      <c r="H103" s="343" t="s">
        <v>64</v>
      </c>
      <c r="I103" s="343" t="s">
        <v>67</v>
      </c>
      <c r="J103" s="343" t="s">
        <v>1301</v>
      </c>
      <c r="K103" s="342"/>
    </row>
    <row r="104" spans="2:11" s="1" customFormat="1" ht="17.25" customHeight="1">
      <c r="B104" s="340"/>
      <c r="C104" s="345" t="s">
        <v>1302</v>
      </c>
      <c r="D104" s="345"/>
      <c r="E104" s="345"/>
      <c r="F104" s="346" t="s">
        <v>1303</v>
      </c>
      <c r="G104" s="347"/>
      <c r="H104" s="345"/>
      <c r="I104" s="345"/>
      <c r="J104" s="345" t="s">
        <v>1304</v>
      </c>
      <c r="K104" s="342"/>
    </row>
    <row r="105" spans="2:11" s="1" customFormat="1" ht="5.25" customHeight="1">
      <c r="B105" s="340"/>
      <c r="C105" s="343"/>
      <c r="D105" s="343"/>
      <c r="E105" s="343"/>
      <c r="F105" s="343"/>
      <c r="G105" s="361"/>
      <c r="H105" s="343"/>
      <c r="I105" s="343"/>
      <c r="J105" s="343"/>
      <c r="K105" s="342"/>
    </row>
    <row r="106" spans="2:11" s="1" customFormat="1" ht="15" customHeight="1">
      <c r="B106" s="340"/>
      <c r="C106" s="328" t="s">
        <v>63</v>
      </c>
      <c r="D106" s="350"/>
      <c r="E106" s="350"/>
      <c r="F106" s="351" t="s">
        <v>1305</v>
      </c>
      <c r="G106" s="328"/>
      <c r="H106" s="328" t="s">
        <v>1345</v>
      </c>
      <c r="I106" s="328" t="s">
        <v>1307</v>
      </c>
      <c r="J106" s="328">
        <v>20</v>
      </c>
      <c r="K106" s="342"/>
    </row>
    <row r="107" spans="2:11" s="1" customFormat="1" ht="15" customHeight="1">
      <c r="B107" s="340"/>
      <c r="C107" s="328" t="s">
        <v>1308</v>
      </c>
      <c r="D107" s="328"/>
      <c r="E107" s="328"/>
      <c r="F107" s="351" t="s">
        <v>1305</v>
      </c>
      <c r="G107" s="328"/>
      <c r="H107" s="328" t="s">
        <v>1345</v>
      </c>
      <c r="I107" s="328" t="s">
        <v>1307</v>
      </c>
      <c r="J107" s="328">
        <v>120</v>
      </c>
      <c r="K107" s="342"/>
    </row>
    <row r="108" spans="2:11" s="1" customFormat="1" ht="15" customHeight="1">
      <c r="B108" s="353"/>
      <c r="C108" s="328" t="s">
        <v>1310</v>
      </c>
      <c r="D108" s="328"/>
      <c r="E108" s="328"/>
      <c r="F108" s="351" t="s">
        <v>1311</v>
      </c>
      <c r="G108" s="328"/>
      <c r="H108" s="328" t="s">
        <v>1345</v>
      </c>
      <c r="I108" s="328" t="s">
        <v>1307</v>
      </c>
      <c r="J108" s="328">
        <v>50</v>
      </c>
      <c r="K108" s="342"/>
    </row>
    <row r="109" spans="2:11" s="1" customFormat="1" ht="15" customHeight="1">
      <c r="B109" s="353"/>
      <c r="C109" s="328" t="s">
        <v>1313</v>
      </c>
      <c r="D109" s="328"/>
      <c r="E109" s="328"/>
      <c r="F109" s="351" t="s">
        <v>1305</v>
      </c>
      <c r="G109" s="328"/>
      <c r="H109" s="328" t="s">
        <v>1345</v>
      </c>
      <c r="I109" s="328" t="s">
        <v>1315</v>
      </c>
      <c r="J109" s="328"/>
      <c r="K109" s="342"/>
    </row>
    <row r="110" spans="2:11" s="1" customFormat="1" ht="15" customHeight="1">
      <c r="B110" s="353"/>
      <c r="C110" s="328" t="s">
        <v>1324</v>
      </c>
      <c r="D110" s="328"/>
      <c r="E110" s="328"/>
      <c r="F110" s="351" t="s">
        <v>1311</v>
      </c>
      <c r="G110" s="328"/>
      <c r="H110" s="328" t="s">
        <v>1345</v>
      </c>
      <c r="I110" s="328" t="s">
        <v>1307</v>
      </c>
      <c r="J110" s="328">
        <v>50</v>
      </c>
      <c r="K110" s="342"/>
    </row>
    <row r="111" spans="2:11" s="1" customFormat="1" ht="15" customHeight="1">
      <c r="B111" s="353"/>
      <c r="C111" s="328" t="s">
        <v>1332</v>
      </c>
      <c r="D111" s="328"/>
      <c r="E111" s="328"/>
      <c r="F111" s="351" t="s">
        <v>1311</v>
      </c>
      <c r="G111" s="328"/>
      <c r="H111" s="328" t="s">
        <v>1345</v>
      </c>
      <c r="I111" s="328" t="s">
        <v>1307</v>
      </c>
      <c r="J111" s="328">
        <v>50</v>
      </c>
      <c r="K111" s="342"/>
    </row>
    <row r="112" spans="2:11" s="1" customFormat="1" ht="15" customHeight="1">
      <c r="B112" s="353"/>
      <c r="C112" s="328" t="s">
        <v>1330</v>
      </c>
      <c r="D112" s="328"/>
      <c r="E112" s="328"/>
      <c r="F112" s="351" t="s">
        <v>1311</v>
      </c>
      <c r="G112" s="328"/>
      <c r="H112" s="328" t="s">
        <v>1345</v>
      </c>
      <c r="I112" s="328" t="s">
        <v>1307</v>
      </c>
      <c r="J112" s="328">
        <v>50</v>
      </c>
      <c r="K112" s="342"/>
    </row>
    <row r="113" spans="2:11" s="1" customFormat="1" ht="15" customHeight="1">
      <c r="B113" s="353"/>
      <c r="C113" s="328" t="s">
        <v>63</v>
      </c>
      <c r="D113" s="328"/>
      <c r="E113" s="328"/>
      <c r="F113" s="351" t="s">
        <v>1305</v>
      </c>
      <c r="G113" s="328"/>
      <c r="H113" s="328" t="s">
        <v>1346</v>
      </c>
      <c r="I113" s="328" t="s">
        <v>1307</v>
      </c>
      <c r="J113" s="328">
        <v>20</v>
      </c>
      <c r="K113" s="342"/>
    </row>
    <row r="114" spans="2:11" s="1" customFormat="1" ht="15" customHeight="1">
      <c r="B114" s="353"/>
      <c r="C114" s="328" t="s">
        <v>1347</v>
      </c>
      <c r="D114" s="328"/>
      <c r="E114" s="328"/>
      <c r="F114" s="351" t="s">
        <v>1305</v>
      </c>
      <c r="G114" s="328"/>
      <c r="H114" s="328" t="s">
        <v>1348</v>
      </c>
      <c r="I114" s="328" t="s">
        <v>1307</v>
      </c>
      <c r="J114" s="328">
        <v>120</v>
      </c>
      <c r="K114" s="342"/>
    </row>
    <row r="115" spans="2:11" s="1" customFormat="1" ht="15" customHeight="1">
      <c r="B115" s="353"/>
      <c r="C115" s="328" t="s">
        <v>48</v>
      </c>
      <c r="D115" s="328"/>
      <c r="E115" s="328"/>
      <c r="F115" s="351" t="s">
        <v>1305</v>
      </c>
      <c r="G115" s="328"/>
      <c r="H115" s="328" t="s">
        <v>1349</v>
      </c>
      <c r="I115" s="328" t="s">
        <v>1340</v>
      </c>
      <c r="J115" s="328"/>
      <c r="K115" s="342"/>
    </row>
    <row r="116" spans="2:11" s="1" customFormat="1" ht="15" customHeight="1">
      <c r="B116" s="353"/>
      <c r="C116" s="328" t="s">
        <v>58</v>
      </c>
      <c r="D116" s="328"/>
      <c r="E116" s="328"/>
      <c r="F116" s="351" t="s">
        <v>1305</v>
      </c>
      <c r="G116" s="328"/>
      <c r="H116" s="328" t="s">
        <v>1350</v>
      </c>
      <c r="I116" s="328" t="s">
        <v>1340</v>
      </c>
      <c r="J116" s="328"/>
      <c r="K116" s="342"/>
    </row>
    <row r="117" spans="2:11" s="1" customFormat="1" ht="15" customHeight="1">
      <c r="B117" s="353"/>
      <c r="C117" s="328" t="s">
        <v>67</v>
      </c>
      <c r="D117" s="328"/>
      <c r="E117" s="328"/>
      <c r="F117" s="351" t="s">
        <v>1305</v>
      </c>
      <c r="G117" s="328"/>
      <c r="H117" s="328" t="s">
        <v>1351</v>
      </c>
      <c r="I117" s="328" t="s">
        <v>1352</v>
      </c>
      <c r="J117" s="328"/>
      <c r="K117" s="342"/>
    </row>
    <row r="118" spans="2:11" s="1" customFormat="1" ht="15" customHeight="1">
      <c r="B118" s="356"/>
      <c r="C118" s="362"/>
      <c r="D118" s="362"/>
      <c r="E118" s="362"/>
      <c r="F118" s="362"/>
      <c r="G118" s="362"/>
      <c r="H118" s="362"/>
      <c r="I118" s="362"/>
      <c r="J118" s="362"/>
      <c r="K118" s="358"/>
    </row>
    <row r="119" spans="2:11" s="1" customFormat="1" ht="18.75" customHeight="1">
      <c r="B119" s="363"/>
      <c r="C119" s="364"/>
      <c r="D119" s="364"/>
      <c r="E119" s="364"/>
      <c r="F119" s="365"/>
      <c r="G119" s="364"/>
      <c r="H119" s="364"/>
      <c r="I119" s="364"/>
      <c r="J119" s="364"/>
      <c r="K119" s="363"/>
    </row>
    <row r="120" spans="2:11" s="1" customFormat="1" ht="18.75" customHeight="1">
      <c r="B120" s="336"/>
      <c r="C120" s="336"/>
      <c r="D120" s="336"/>
      <c r="E120" s="336"/>
      <c r="F120" s="336"/>
      <c r="G120" s="336"/>
      <c r="H120" s="336"/>
      <c r="I120" s="336"/>
      <c r="J120" s="336"/>
      <c r="K120" s="336"/>
    </row>
    <row r="121" spans="2:11" s="1" customFormat="1" ht="7.5" customHeight="1">
      <c r="B121" s="366"/>
      <c r="C121" s="367"/>
      <c r="D121" s="367"/>
      <c r="E121" s="367"/>
      <c r="F121" s="367"/>
      <c r="G121" s="367"/>
      <c r="H121" s="367"/>
      <c r="I121" s="367"/>
      <c r="J121" s="367"/>
      <c r="K121" s="368"/>
    </row>
    <row r="122" spans="2:11" s="1" customFormat="1" ht="45" customHeight="1">
      <c r="B122" s="369"/>
      <c r="C122" s="319" t="s">
        <v>1353</v>
      </c>
      <c r="D122" s="319"/>
      <c r="E122" s="319"/>
      <c r="F122" s="319"/>
      <c r="G122" s="319"/>
      <c r="H122" s="319"/>
      <c r="I122" s="319"/>
      <c r="J122" s="319"/>
      <c r="K122" s="370"/>
    </row>
    <row r="123" spans="2:11" s="1" customFormat="1" ht="17.25" customHeight="1">
      <c r="B123" s="371"/>
      <c r="C123" s="343" t="s">
        <v>1299</v>
      </c>
      <c r="D123" s="343"/>
      <c r="E123" s="343"/>
      <c r="F123" s="343" t="s">
        <v>1300</v>
      </c>
      <c r="G123" s="344"/>
      <c r="H123" s="343" t="s">
        <v>64</v>
      </c>
      <c r="I123" s="343" t="s">
        <v>67</v>
      </c>
      <c r="J123" s="343" t="s">
        <v>1301</v>
      </c>
      <c r="K123" s="372"/>
    </row>
    <row r="124" spans="2:11" s="1" customFormat="1" ht="17.25" customHeight="1">
      <c r="B124" s="371"/>
      <c r="C124" s="345" t="s">
        <v>1302</v>
      </c>
      <c r="D124" s="345"/>
      <c r="E124" s="345"/>
      <c r="F124" s="346" t="s">
        <v>1303</v>
      </c>
      <c r="G124" s="347"/>
      <c r="H124" s="345"/>
      <c r="I124" s="345"/>
      <c r="J124" s="345" t="s">
        <v>1304</v>
      </c>
      <c r="K124" s="372"/>
    </row>
    <row r="125" spans="2:11" s="1" customFormat="1" ht="5.25" customHeight="1">
      <c r="B125" s="373"/>
      <c r="C125" s="348"/>
      <c r="D125" s="348"/>
      <c r="E125" s="348"/>
      <c r="F125" s="348"/>
      <c r="G125" s="374"/>
      <c r="H125" s="348"/>
      <c r="I125" s="348"/>
      <c r="J125" s="348"/>
      <c r="K125" s="375"/>
    </row>
    <row r="126" spans="2:11" s="1" customFormat="1" ht="15" customHeight="1">
      <c r="B126" s="373"/>
      <c r="C126" s="328" t="s">
        <v>1308</v>
      </c>
      <c r="D126" s="350"/>
      <c r="E126" s="350"/>
      <c r="F126" s="351" t="s">
        <v>1305</v>
      </c>
      <c r="G126" s="328"/>
      <c r="H126" s="328" t="s">
        <v>1345</v>
      </c>
      <c r="I126" s="328" t="s">
        <v>1307</v>
      </c>
      <c r="J126" s="328">
        <v>120</v>
      </c>
      <c r="K126" s="376"/>
    </row>
    <row r="127" spans="2:11" s="1" customFormat="1" ht="15" customHeight="1">
      <c r="B127" s="373"/>
      <c r="C127" s="328" t="s">
        <v>1354</v>
      </c>
      <c r="D127" s="328"/>
      <c r="E127" s="328"/>
      <c r="F127" s="351" t="s">
        <v>1305</v>
      </c>
      <c r="G127" s="328"/>
      <c r="H127" s="328" t="s">
        <v>1355</v>
      </c>
      <c r="I127" s="328" t="s">
        <v>1307</v>
      </c>
      <c r="J127" s="328" t="s">
        <v>1356</v>
      </c>
      <c r="K127" s="376"/>
    </row>
    <row r="128" spans="2:11" s="1" customFormat="1" ht="15" customHeight="1">
      <c r="B128" s="373"/>
      <c r="C128" s="328" t="s">
        <v>97</v>
      </c>
      <c r="D128" s="328"/>
      <c r="E128" s="328"/>
      <c r="F128" s="351" t="s">
        <v>1305</v>
      </c>
      <c r="G128" s="328"/>
      <c r="H128" s="328" t="s">
        <v>1357</v>
      </c>
      <c r="I128" s="328" t="s">
        <v>1307</v>
      </c>
      <c r="J128" s="328" t="s">
        <v>1356</v>
      </c>
      <c r="K128" s="376"/>
    </row>
    <row r="129" spans="2:11" s="1" customFormat="1" ht="15" customHeight="1">
      <c r="B129" s="373"/>
      <c r="C129" s="328" t="s">
        <v>1316</v>
      </c>
      <c r="D129" s="328"/>
      <c r="E129" s="328"/>
      <c r="F129" s="351" t="s">
        <v>1311</v>
      </c>
      <c r="G129" s="328"/>
      <c r="H129" s="328" t="s">
        <v>1317</v>
      </c>
      <c r="I129" s="328" t="s">
        <v>1307</v>
      </c>
      <c r="J129" s="328">
        <v>15</v>
      </c>
      <c r="K129" s="376"/>
    </row>
    <row r="130" spans="2:11" s="1" customFormat="1" ht="15" customHeight="1">
      <c r="B130" s="373"/>
      <c r="C130" s="354" t="s">
        <v>1318</v>
      </c>
      <c r="D130" s="354"/>
      <c r="E130" s="354"/>
      <c r="F130" s="355" t="s">
        <v>1311</v>
      </c>
      <c r="G130" s="354"/>
      <c r="H130" s="354" t="s">
        <v>1319</v>
      </c>
      <c r="I130" s="354" t="s">
        <v>1307</v>
      </c>
      <c r="J130" s="354">
        <v>15</v>
      </c>
      <c r="K130" s="376"/>
    </row>
    <row r="131" spans="2:11" s="1" customFormat="1" ht="15" customHeight="1">
      <c r="B131" s="373"/>
      <c r="C131" s="354" t="s">
        <v>1320</v>
      </c>
      <c r="D131" s="354"/>
      <c r="E131" s="354"/>
      <c r="F131" s="355" t="s">
        <v>1311</v>
      </c>
      <c r="G131" s="354"/>
      <c r="H131" s="354" t="s">
        <v>1321</v>
      </c>
      <c r="I131" s="354" t="s">
        <v>1307</v>
      </c>
      <c r="J131" s="354">
        <v>20</v>
      </c>
      <c r="K131" s="376"/>
    </row>
    <row r="132" spans="2:11" s="1" customFormat="1" ht="15" customHeight="1">
      <c r="B132" s="373"/>
      <c r="C132" s="354" t="s">
        <v>1322</v>
      </c>
      <c r="D132" s="354"/>
      <c r="E132" s="354"/>
      <c r="F132" s="355" t="s">
        <v>1311</v>
      </c>
      <c r="G132" s="354"/>
      <c r="H132" s="354" t="s">
        <v>1323</v>
      </c>
      <c r="I132" s="354" t="s">
        <v>1307</v>
      </c>
      <c r="J132" s="354">
        <v>20</v>
      </c>
      <c r="K132" s="376"/>
    </row>
    <row r="133" spans="2:11" s="1" customFormat="1" ht="15" customHeight="1">
      <c r="B133" s="373"/>
      <c r="C133" s="328" t="s">
        <v>1310</v>
      </c>
      <c r="D133" s="328"/>
      <c r="E133" s="328"/>
      <c r="F133" s="351" t="s">
        <v>1311</v>
      </c>
      <c r="G133" s="328"/>
      <c r="H133" s="328" t="s">
        <v>1345</v>
      </c>
      <c r="I133" s="328" t="s">
        <v>1307</v>
      </c>
      <c r="J133" s="328">
        <v>50</v>
      </c>
      <c r="K133" s="376"/>
    </row>
    <row r="134" spans="2:11" s="1" customFormat="1" ht="15" customHeight="1">
      <c r="B134" s="373"/>
      <c r="C134" s="328" t="s">
        <v>1324</v>
      </c>
      <c r="D134" s="328"/>
      <c r="E134" s="328"/>
      <c r="F134" s="351" t="s">
        <v>1311</v>
      </c>
      <c r="G134" s="328"/>
      <c r="H134" s="328" t="s">
        <v>1345</v>
      </c>
      <c r="I134" s="328" t="s">
        <v>1307</v>
      </c>
      <c r="J134" s="328">
        <v>50</v>
      </c>
      <c r="K134" s="376"/>
    </row>
    <row r="135" spans="2:11" s="1" customFormat="1" ht="15" customHeight="1">
      <c r="B135" s="373"/>
      <c r="C135" s="328" t="s">
        <v>1330</v>
      </c>
      <c r="D135" s="328"/>
      <c r="E135" s="328"/>
      <c r="F135" s="351" t="s">
        <v>1311</v>
      </c>
      <c r="G135" s="328"/>
      <c r="H135" s="328" t="s">
        <v>1345</v>
      </c>
      <c r="I135" s="328" t="s">
        <v>1307</v>
      </c>
      <c r="J135" s="328">
        <v>50</v>
      </c>
      <c r="K135" s="376"/>
    </row>
    <row r="136" spans="2:11" s="1" customFormat="1" ht="15" customHeight="1">
      <c r="B136" s="373"/>
      <c r="C136" s="328" t="s">
        <v>1332</v>
      </c>
      <c r="D136" s="328"/>
      <c r="E136" s="328"/>
      <c r="F136" s="351" t="s">
        <v>1311</v>
      </c>
      <c r="G136" s="328"/>
      <c r="H136" s="328" t="s">
        <v>1345</v>
      </c>
      <c r="I136" s="328" t="s">
        <v>1307</v>
      </c>
      <c r="J136" s="328">
        <v>50</v>
      </c>
      <c r="K136" s="376"/>
    </row>
    <row r="137" spans="2:11" s="1" customFormat="1" ht="15" customHeight="1">
      <c r="B137" s="373"/>
      <c r="C137" s="328" t="s">
        <v>1333</v>
      </c>
      <c r="D137" s="328"/>
      <c r="E137" s="328"/>
      <c r="F137" s="351" t="s">
        <v>1311</v>
      </c>
      <c r="G137" s="328"/>
      <c r="H137" s="328" t="s">
        <v>1358</v>
      </c>
      <c r="I137" s="328" t="s">
        <v>1307</v>
      </c>
      <c r="J137" s="328">
        <v>255</v>
      </c>
      <c r="K137" s="376"/>
    </row>
    <row r="138" spans="2:11" s="1" customFormat="1" ht="15" customHeight="1">
      <c r="B138" s="373"/>
      <c r="C138" s="328" t="s">
        <v>1335</v>
      </c>
      <c r="D138" s="328"/>
      <c r="E138" s="328"/>
      <c r="F138" s="351" t="s">
        <v>1305</v>
      </c>
      <c r="G138" s="328"/>
      <c r="H138" s="328" t="s">
        <v>1359</v>
      </c>
      <c r="I138" s="328" t="s">
        <v>1337</v>
      </c>
      <c r="J138" s="328"/>
      <c r="K138" s="376"/>
    </row>
    <row r="139" spans="2:11" s="1" customFormat="1" ht="15" customHeight="1">
      <c r="B139" s="373"/>
      <c r="C139" s="328" t="s">
        <v>1338</v>
      </c>
      <c r="D139" s="328"/>
      <c r="E139" s="328"/>
      <c r="F139" s="351" t="s">
        <v>1305</v>
      </c>
      <c r="G139" s="328"/>
      <c r="H139" s="328" t="s">
        <v>1360</v>
      </c>
      <c r="I139" s="328" t="s">
        <v>1340</v>
      </c>
      <c r="J139" s="328"/>
      <c r="K139" s="376"/>
    </row>
    <row r="140" spans="2:11" s="1" customFormat="1" ht="15" customHeight="1">
      <c r="B140" s="373"/>
      <c r="C140" s="328" t="s">
        <v>1341</v>
      </c>
      <c r="D140" s="328"/>
      <c r="E140" s="328"/>
      <c r="F140" s="351" t="s">
        <v>1305</v>
      </c>
      <c r="G140" s="328"/>
      <c r="H140" s="328" t="s">
        <v>1341</v>
      </c>
      <c r="I140" s="328" t="s">
        <v>1340</v>
      </c>
      <c r="J140" s="328"/>
      <c r="K140" s="376"/>
    </row>
    <row r="141" spans="2:11" s="1" customFormat="1" ht="15" customHeight="1">
      <c r="B141" s="373"/>
      <c r="C141" s="328" t="s">
        <v>48</v>
      </c>
      <c r="D141" s="328"/>
      <c r="E141" s="328"/>
      <c r="F141" s="351" t="s">
        <v>1305</v>
      </c>
      <c r="G141" s="328"/>
      <c r="H141" s="328" t="s">
        <v>1361</v>
      </c>
      <c r="I141" s="328" t="s">
        <v>1340</v>
      </c>
      <c r="J141" s="328"/>
      <c r="K141" s="376"/>
    </row>
    <row r="142" spans="2:11" s="1" customFormat="1" ht="15" customHeight="1">
      <c r="B142" s="373"/>
      <c r="C142" s="328" t="s">
        <v>1362</v>
      </c>
      <c r="D142" s="328"/>
      <c r="E142" s="328"/>
      <c r="F142" s="351" t="s">
        <v>1305</v>
      </c>
      <c r="G142" s="328"/>
      <c r="H142" s="328" t="s">
        <v>1363</v>
      </c>
      <c r="I142" s="328" t="s">
        <v>1340</v>
      </c>
      <c r="J142" s="328"/>
      <c r="K142" s="376"/>
    </row>
    <row r="143" spans="2:11" s="1" customFormat="1" ht="15" customHeight="1">
      <c r="B143" s="377"/>
      <c r="C143" s="378"/>
      <c r="D143" s="378"/>
      <c r="E143" s="378"/>
      <c r="F143" s="378"/>
      <c r="G143" s="378"/>
      <c r="H143" s="378"/>
      <c r="I143" s="378"/>
      <c r="J143" s="378"/>
      <c r="K143" s="379"/>
    </row>
    <row r="144" spans="2:11" s="1" customFormat="1" ht="18.75" customHeight="1">
      <c r="B144" s="364"/>
      <c r="C144" s="364"/>
      <c r="D144" s="364"/>
      <c r="E144" s="364"/>
      <c r="F144" s="365"/>
      <c r="G144" s="364"/>
      <c r="H144" s="364"/>
      <c r="I144" s="364"/>
      <c r="J144" s="364"/>
      <c r="K144" s="364"/>
    </row>
    <row r="145" spans="2:11" s="1" customFormat="1" ht="18.75" customHeight="1">
      <c r="B145" s="336"/>
      <c r="C145" s="336"/>
      <c r="D145" s="336"/>
      <c r="E145" s="336"/>
      <c r="F145" s="336"/>
      <c r="G145" s="336"/>
      <c r="H145" s="336"/>
      <c r="I145" s="336"/>
      <c r="J145" s="336"/>
      <c r="K145" s="336"/>
    </row>
    <row r="146" spans="2:11" s="1" customFormat="1" ht="7.5" customHeight="1">
      <c r="B146" s="337"/>
      <c r="C146" s="338"/>
      <c r="D146" s="338"/>
      <c r="E146" s="338"/>
      <c r="F146" s="338"/>
      <c r="G146" s="338"/>
      <c r="H146" s="338"/>
      <c r="I146" s="338"/>
      <c r="J146" s="338"/>
      <c r="K146" s="339"/>
    </row>
    <row r="147" spans="2:11" s="1" customFormat="1" ht="45" customHeight="1">
      <c r="B147" s="340"/>
      <c r="C147" s="341" t="s">
        <v>1364</v>
      </c>
      <c r="D147" s="341"/>
      <c r="E147" s="341"/>
      <c r="F147" s="341"/>
      <c r="G147" s="341"/>
      <c r="H147" s="341"/>
      <c r="I147" s="341"/>
      <c r="J147" s="341"/>
      <c r="K147" s="342"/>
    </row>
    <row r="148" spans="2:11" s="1" customFormat="1" ht="17.25" customHeight="1">
      <c r="B148" s="340"/>
      <c r="C148" s="343" t="s">
        <v>1299</v>
      </c>
      <c r="D148" s="343"/>
      <c r="E148" s="343"/>
      <c r="F148" s="343" t="s">
        <v>1300</v>
      </c>
      <c r="G148" s="344"/>
      <c r="H148" s="343" t="s">
        <v>64</v>
      </c>
      <c r="I148" s="343" t="s">
        <v>67</v>
      </c>
      <c r="J148" s="343" t="s">
        <v>1301</v>
      </c>
      <c r="K148" s="342"/>
    </row>
    <row r="149" spans="2:11" s="1" customFormat="1" ht="17.25" customHeight="1">
      <c r="B149" s="340"/>
      <c r="C149" s="345" t="s">
        <v>1302</v>
      </c>
      <c r="D149" s="345"/>
      <c r="E149" s="345"/>
      <c r="F149" s="346" t="s">
        <v>1303</v>
      </c>
      <c r="G149" s="347"/>
      <c r="H149" s="345"/>
      <c r="I149" s="345"/>
      <c r="J149" s="345" t="s">
        <v>1304</v>
      </c>
      <c r="K149" s="342"/>
    </row>
    <row r="150" spans="2:11" s="1" customFormat="1" ht="5.25" customHeight="1">
      <c r="B150" s="353"/>
      <c r="C150" s="348"/>
      <c r="D150" s="348"/>
      <c r="E150" s="348"/>
      <c r="F150" s="348"/>
      <c r="G150" s="349"/>
      <c r="H150" s="348"/>
      <c r="I150" s="348"/>
      <c r="J150" s="348"/>
      <c r="K150" s="376"/>
    </row>
    <row r="151" spans="2:11" s="1" customFormat="1" ht="15" customHeight="1">
      <c r="B151" s="353"/>
      <c r="C151" s="380" t="s">
        <v>1308</v>
      </c>
      <c r="D151" s="328"/>
      <c r="E151" s="328"/>
      <c r="F151" s="381" t="s">
        <v>1305</v>
      </c>
      <c r="G151" s="328"/>
      <c r="H151" s="380" t="s">
        <v>1345</v>
      </c>
      <c r="I151" s="380" t="s">
        <v>1307</v>
      </c>
      <c r="J151" s="380">
        <v>120</v>
      </c>
      <c r="K151" s="376"/>
    </row>
    <row r="152" spans="2:11" s="1" customFormat="1" ht="15" customHeight="1">
      <c r="B152" s="353"/>
      <c r="C152" s="380" t="s">
        <v>1354</v>
      </c>
      <c r="D152" s="328"/>
      <c r="E152" s="328"/>
      <c r="F152" s="381" t="s">
        <v>1305</v>
      </c>
      <c r="G152" s="328"/>
      <c r="H152" s="380" t="s">
        <v>1365</v>
      </c>
      <c r="I152" s="380" t="s">
        <v>1307</v>
      </c>
      <c r="J152" s="380" t="s">
        <v>1356</v>
      </c>
      <c r="K152" s="376"/>
    </row>
    <row r="153" spans="2:11" s="1" customFormat="1" ht="15" customHeight="1">
      <c r="B153" s="353"/>
      <c r="C153" s="380" t="s">
        <v>97</v>
      </c>
      <c r="D153" s="328"/>
      <c r="E153" s="328"/>
      <c r="F153" s="381" t="s">
        <v>1305</v>
      </c>
      <c r="G153" s="328"/>
      <c r="H153" s="380" t="s">
        <v>1366</v>
      </c>
      <c r="I153" s="380" t="s">
        <v>1307</v>
      </c>
      <c r="J153" s="380" t="s">
        <v>1356</v>
      </c>
      <c r="K153" s="376"/>
    </row>
    <row r="154" spans="2:11" s="1" customFormat="1" ht="15" customHeight="1">
      <c r="B154" s="353"/>
      <c r="C154" s="380" t="s">
        <v>1310</v>
      </c>
      <c r="D154" s="328"/>
      <c r="E154" s="328"/>
      <c r="F154" s="381" t="s">
        <v>1311</v>
      </c>
      <c r="G154" s="328"/>
      <c r="H154" s="380" t="s">
        <v>1345</v>
      </c>
      <c r="I154" s="380" t="s">
        <v>1307</v>
      </c>
      <c r="J154" s="380">
        <v>50</v>
      </c>
      <c r="K154" s="376"/>
    </row>
    <row r="155" spans="2:11" s="1" customFormat="1" ht="15" customHeight="1">
      <c r="B155" s="353"/>
      <c r="C155" s="380" t="s">
        <v>1313</v>
      </c>
      <c r="D155" s="328"/>
      <c r="E155" s="328"/>
      <c r="F155" s="381" t="s">
        <v>1305</v>
      </c>
      <c r="G155" s="328"/>
      <c r="H155" s="380" t="s">
        <v>1345</v>
      </c>
      <c r="I155" s="380" t="s">
        <v>1315</v>
      </c>
      <c r="J155" s="380"/>
      <c r="K155" s="376"/>
    </row>
    <row r="156" spans="2:11" s="1" customFormat="1" ht="15" customHeight="1">
      <c r="B156" s="353"/>
      <c r="C156" s="380" t="s">
        <v>1324</v>
      </c>
      <c r="D156" s="328"/>
      <c r="E156" s="328"/>
      <c r="F156" s="381" t="s">
        <v>1311</v>
      </c>
      <c r="G156" s="328"/>
      <c r="H156" s="380" t="s">
        <v>1345</v>
      </c>
      <c r="I156" s="380" t="s">
        <v>1307</v>
      </c>
      <c r="J156" s="380">
        <v>50</v>
      </c>
      <c r="K156" s="376"/>
    </row>
    <row r="157" spans="2:11" s="1" customFormat="1" ht="15" customHeight="1">
      <c r="B157" s="353"/>
      <c r="C157" s="380" t="s">
        <v>1332</v>
      </c>
      <c r="D157" s="328"/>
      <c r="E157" s="328"/>
      <c r="F157" s="381" t="s">
        <v>1311</v>
      </c>
      <c r="G157" s="328"/>
      <c r="H157" s="380" t="s">
        <v>1345</v>
      </c>
      <c r="I157" s="380" t="s">
        <v>1307</v>
      </c>
      <c r="J157" s="380">
        <v>50</v>
      </c>
      <c r="K157" s="376"/>
    </row>
    <row r="158" spans="2:11" s="1" customFormat="1" ht="15" customHeight="1">
      <c r="B158" s="353"/>
      <c r="C158" s="380" t="s">
        <v>1330</v>
      </c>
      <c r="D158" s="328"/>
      <c r="E158" s="328"/>
      <c r="F158" s="381" t="s">
        <v>1311</v>
      </c>
      <c r="G158" s="328"/>
      <c r="H158" s="380" t="s">
        <v>1345</v>
      </c>
      <c r="I158" s="380" t="s">
        <v>1307</v>
      </c>
      <c r="J158" s="380">
        <v>50</v>
      </c>
      <c r="K158" s="376"/>
    </row>
    <row r="159" spans="2:11" s="1" customFormat="1" ht="15" customHeight="1">
      <c r="B159" s="353"/>
      <c r="C159" s="380" t="s">
        <v>137</v>
      </c>
      <c r="D159" s="328"/>
      <c r="E159" s="328"/>
      <c r="F159" s="381" t="s">
        <v>1305</v>
      </c>
      <c r="G159" s="328"/>
      <c r="H159" s="380" t="s">
        <v>1367</v>
      </c>
      <c r="I159" s="380" t="s">
        <v>1307</v>
      </c>
      <c r="J159" s="380" t="s">
        <v>1368</v>
      </c>
      <c r="K159" s="376"/>
    </row>
    <row r="160" spans="2:11" s="1" customFormat="1" ht="15" customHeight="1">
      <c r="B160" s="353"/>
      <c r="C160" s="380" t="s">
        <v>1369</v>
      </c>
      <c r="D160" s="328"/>
      <c r="E160" s="328"/>
      <c r="F160" s="381" t="s">
        <v>1305</v>
      </c>
      <c r="G160" s="328"/>
      <c r="H160" s="380" t="s">
        <v>1370</v>
      </c>
      <c r="I160" s="380" t="s">
        <v>1340</v>
      </c>
      <c r="J160" s="380"/>
      <c r="K160" s="376"/>
    </row>
    <row r="161" spans="2:11" s="1" customFormat="1" ht="15" customHeight="1">
      <c r="B161" s="382"/>
      <c r="C161" s="362"/>
      <c r="D161" s="362"/>
      <c r="E161" s="362"/>
      <c r="F161" s="362"/>
      <c r="G161" s="362"/>
      <c r="H161" s="362"/>
      <c r="I161" s="362"/>
      <c r="J161" s="362"/>
      <c r="K161" s="383"/>
    </row>
    <row r="162" spans="2:11" s="1" customFormat="1" ht="18.75" customHeight="1">
      <c r="B162" s="364"/>
      <c r="C162" s="374"/>
      <c r="D162" s="374"/>
      <c r="E162" s="374"/>
      <c r="F162" s="384"/>
      <c r="G162" s="374"/>
      <c r="H162" s="374"/>
      <c r="I162" s="374"/>
      <c r="J162" s="374"/>
      <c r="K162" s="364"/>
    </row>
    <row r="163" spans="2:11" s="1" customFormat="1" ht="18.75" customHeight="1">
      <c r="B163" s="336"/>
      <c r="C163" s="336"/>
      <c r="D163" s="336"/>
      <c r="E163" s="336"/>
      <c r="F163" s="336"/>
      <c r="G163" s="336"/>
      <c r="H163" s="336"/>
      <c r="I163" s="336"/>
      <c r="J163" s="336"/>
      <c r="K163" s="336"/>
    </row>
    <row r="164" spans="2:11" s="1" customFormat="1" ht="7.5" customHeight="1">
      <c r="B164" s="315"/>
      <c r="C164" s="316"/>
      <c r="D164" s="316"/>
      <c r="E164" s="316"/>
      <c r="F164" s="316"/>
      <c r="G164" s="316"/>
      <c r="H164" s="316"/>
      <c r="I164" s="316"/>
      <c r="J164" s="316"/>
      <c r="K164" s="317"/>
    </row>
    <row r="165" spans="2:11" s="1" customFormat="1" ht="45" customHeight="1">
      <c r="B165" s="318"/>
      <c r="C165" s="319" t="s">
        <v>1371</v>
      </c>
      <c r="D165" s="319"/>
      <c r="E165" s="319"/>
      <c r="F165" s="319"/>
      <c r="G165" s="319"/>
      <c r="H165" s="319"/>
      <c r="I165" s="319"/>
      <c r="J165" s="319"/>
      <c r="K165" s="320"/>
    </row>
    <row r="166" spans="2:11" s="1" customFormat="1" ht="17.25" customHeight="1">
      <c r="B166" s="318"/>
      <c r="C166" s="343" t="s">
        <v>1299</v>
      </c>
      <c r="D166" s="343"/>
      <c r="E166" s="343"/>
      <c r="F166" s="343" t="s">
        <v>1300</v>
      </c>
      <c r="G166" s="385"/>
      <c r="H166" s="386" t="s">
        <v>64</v>
      </c>
      <c r="I166" s="386" t="s">
        <v>67</v>
      </c>
      <c r="J166" s="343" t="s">
        <v>1301</v>
      </c>
      <c r="K166" s="320"/>
    </row>
    <row r="167" spans="2:11" s="1" customFormat="1" ht="17.25" customHeight="1">
      <c r="B167" s="321"/>
      <c r="C167" s="345" t="s">
        <v>1302</v>
      </c>
      <c r="D167" s="345"/>
      <c r="E167" s="345"/>
      <c r="F167" s="346" t="s">
        <v>1303</v>
      </c>
      <c r="G167" s="387"/>
      <c r="H167" s="388"/>
      <c r="I167" s="388"/>
      <c r="J167" s="345" t="s">
        <v>1304</v>
      </c>
      <c r="K167" s="323"/>
    </row>
    <row r="168" spans="2:11" s="1" customFormat="1" ht="5.25" customHeight="1">
      <c r="B168" s="353"/>
      <c r="C168" s="348"/>
      <c r="D168" s="348"/>
      <c r="E168" s="348"/>
      <c r="F168" s="348"/>
      <c r="G168" s="349"/>
      <c r="H168" s="348"/>
      <c r="I168" s="348"/>
      <c r="J168" s="348"/>
      <c r="K168" s="376"/>
    </row>
    <row r="169" spans="2:11" s="1" customFormat="1" ht="15" customHeight="1">
      <c r="B169" s="353"/>
      <c r="C169" s="328" t="s">
        <v>1308</v>
      </c>
      <c r="D169" s="328"/>
      <c r="E169" s="328"/>
      <c r="F169" s="351" t="s">
        <v>1305</v>
      </c>
      <c r="G169" s="328"/>
      <c r="H169" s="328" t="s">
        <v>1345</v>
      </c>
      <c r="I169" s="328" t="s">
        <v>1307</v>
      </c>
      <c r="J169" s="328">
        <v>120</v>
      </c>
      <c r="K169" s="376"/>
    </row>
    <row r="170" spans="2:11" s="1" customFormat="1" ht="15" customHeight="1">
      <c r="B170" s="353"/>
      <c r="C170" s="328" t="s">
        <v>1354</v>
      </c>
      <c r="D170" s="328"/>
      <c r="E170" s="328"/>
      <c r="F170" s="351" t="s">
        <v>1305</v>
      </c>
      <c r="G170" s="328"/>
      <c r="H170" s="328" t="s">
        <v>1355</v>
      </c>
      <c r="I170" s="328" t="s">
        <v>1307</v>
      </c>
      <c r="J170" s="328" t="s">
        <v>1356</v>
      </c>
      <c r="K170" s="376"/>
    </row>
    <row r="171" spans="2:11" s="1" customFormat="1" ht="15" customHeight="1">
      <c r="B171" s="353"/>
      <c r="C171" s="328" t="s">
        <v>97</v>
      </c>
      <c r="D171" s="328"/>
      <c r="E171" s="328"/>
      <c r="F171" s="351" t="s">
        <v>1305</v>
      </c>
      <c r="G171" s="328"/>
      <c r="H171" s="328" t="s">
        <v>1372</v>
      </c>
      <c r="I171" s="328" t="s">
        <v>1307</v>
      </c>
      <c r="J171" s="328" t="s">
        <v>1356</v>
      </c>
      <c r="K171" s="376"/>
    </row>
    <row r="172" spans="2:11" s="1" customFormat="1" ht="15" customHeight="1">
      <c r="B172" s="353"/>
      <c r="C172" s="328" t="s">
        <v>1310</v>
      </c>
      <c r="D172" s="328"/>
      <c r="E172" s="328"/>
      <c r="F172" s="351" t="s">
        <v>1311</v>
      </c>
      <c r="G172" s="328"/>
      <c r="H172" s="328" t="s">
        <v>1372</v>
      </c>
      <c r="I172" s="328" t="s">
        <v>1307</v>
      </c>
      <c r="J172" s="328">
        <v>50</v>
      </c>
      <c r="K172" s="376"/>
    </row>
    <row r="173" spans="2:11" s="1" customFormat="1" ht="15" customHeight="1">
      <c r="B173" s="353"/>
      <c r="C173" s="328" t="s">
        <v>1313</v>
      </c>
      <c r="D173" s="328"/>
      <c r="E173" s="328"/>
      <c r="F173" s="351" t="s">
        <v>1305</v>
      </c>
      <c r="G173" s="328"/>
      <c r="H173" s="328" t="s">
        <v>1372</v>
      </c>
      <c r="I173" s="328" t="s">
        <v>1315</v>
      </c>
      <c r="J173" s="328"/>
      <c r="K173" s="376"/>
    </row>
    <row r="174" spans="2:11" s="1" customFormat="1" ht="15" customHeight="1">
      <c r="B174" s="353"/>
      <c r="C174" s="328" t="s">
        <v>1324</v>
      </c>
      <c r="D174" s="328"/>
      <c r="E174" s="328"/>
      <c r="F174" s="351" t="s">
        <v>1311</v>
      </c>
      <c r="G174" s="328"/>
      <c r="H174" s="328" t="s">
        <v>1372</v>
      </c>
      <c r="I174" s="328" t="s">
        <v>1307</v>
      </c>
      <c r="J174" s="328">
        <v>50</v>
      </c>
      <c r="K174" s="376"/>
    </row>
    <row r="175" spans="2:11" s="1" customFormat="1" ht="15" customHeight="1">
      <c r="B175" s="353"/>
      <c r="C175" s="328" t="s">
        <v>1332</v>
      </c>
      <c r="D175" s="328"/>
      <c r="E175" s="328"/>
      <c r="F175" s="351" t="s">
        <v>1311</v>
      </c>
      <c r="G175" s="328"/>
      <c r="H175" s="328" t="s">
        <v>1372</v>
      </c>
      <c r="I175" s="328" t="s">
        <v>1307</v>
      </c>
      <c r="J175" s="328">
        <v>50</v>
      </c>
      <c r="K175" s="376"/>
    </row>
    <row r="176" spans="2:11" s="1" customFormat="1" ht="15" customHeight="1">
      <c r="B176" s="353"/>
      <c r="C176" s="328" t="s">
        <v>1330</v>
      </c>
      <c r="D176" s="328"/>
      <c r="E176" s="328"/>
      <c r="F176" s="351" t="s">
        <v>1311</v>
      </c>
      <c r="G176" s="328"/>
      <c r="H176" s="328" t="s">
        <v>1372</v>
      </c>
      <c r="I176" s="328" t="s">
        <v>1307</v>
      </c>
      <c r="J176" s="328">
        <v>50</v>
      </c>
      <c r="K176" s="376"/>
    </row>
    <row r="177" spans="2:11" s="1" customFormat="1" ht="15" customHeight="1">
      <c r="B177" s="353"/>
      <c r="C177" s="328" t="s">
        <v>148</v>
      </c>
      <c r="D177" s="328"/>
      <c r="E177" s="328"/>
      <c r="F177" s="351" t="s">
        <v>1305</v>
      </c>
      <c r="G177" s="328"/>
      <c r="H177" s="328" t="s">
        <v>1373</v>
      </c>
      <c r="I177" s="328" t="s">
        <v>1374</v>
      </c>
      <c r="J177" s="328"/>
      <c r="K177" s="376"/>
    </row>
    <row r="178" spans="2:11" s="1" customFormat="1" ht="15" customHeight="1">
      <c r="B178" s="353"/>
      <c r="C178" s="328" t="s">
        <v>67</v>
      </c>
      <c r="D178" s="328"/>
      <c r="E178" s="328"/>
      <c r="F178" s="351" t="s">
        <v>1305</v>
      </c>
      <c r="G178" s="328"/>
      <c r="H178" s="328" t="s">
        <v>1375</v>
      </c>
      <c r="I178" s="328" t="s">
        <v>1376</v>
      </c>
      <c r="J178" s="328">
        <v>1</v>
      </c>
      <c r="K178" s="376"/>
    </row>
    <row r="179" spans="2:11" s="1" customFormat="1" ht="15" customHeight="1">
      <c r="B179" s="353"/>
      <c r="C179" s="328" t="s">
        <v>63</v>
      </c>
      <c r="D179" s="328"/>
      <c r="E179" s="328"/>
      <c r="F179" s="351" t="s">
        <v>1305</v>
      </c>
      <c r="G179" s="328"/>
      <c r="H179" s="328" t="s">
        <v>1377</v>
      </c>
      <c r="I179" s="328" t="s">
        <v>1307</v>
      </c>
      <c r="J179" s="328">
        <v>20</v>
      </c>
      <c r="K179" s="376"/>
    </row>
    <row r="180" spans="2:11" s="1" customFormat="1" ht="15" customHeight="1">
      <c r="B180" s="353"/>
      <c r="C180" s="328" t="s">
        <v>64</v>
      </c>
      <c r="D180" s="328"/>
      <c r="E180" s="328"/>
      <c r="F180" s="351" t="s">
        <v>1305</v>
      </c>
      <c r="G180" s="328"/>
      <c r="H180" s="328" t="s">
        <v>1378</v>
      </c>
      <c r="I180" s="328" t="s">
        <v>1307</v>
      </c>
      <c r="J180" s="328">
        <v>255</v>
      </c>
      <c r="K180" s="376"/>
    </row>
    <row r="181" spans="2:11" s="1" customFormat="1" ht="15" customHeight="1">
      <c r="B181" s="353"/>
      <c r="C181" s="328" t="s">
        <v>149</v>
      </c>
      <c r="D181" s="328"/>
      <c r="E181" s="328"/>
      <c r="F181" s="351" t="s">
        <v>1305</v>
      </c>
      <c r="G181" s="328"/>
      <c r="H181" s="328" t="s">
        <v>1269</v>
      </c>
      <c r="I181" s="328" t="s">
        <v>1307</v>
      </c>
      <c r="J181" s="328">
        <v>10</v>
      </c>
      <c r="K181" s="376"/>
    </row>
    <row r="182" spans="2:11" s="1" customFormat="1" ht="15" customHeight="1">
      <c r="B182" s="353"/>
      <c r="C182" s="328" t="s">
        <v>150</v>
      </c>
      <c r="D182" s="328"/>
      <c r="E182" s="328"/>
      <c r="F182" s="351" t="s">
        <v>1305</v>
      </c>
      <c r="G182" s="328"/>
      <c r="H182" s="328" t="s">
        <v>1379</v>
      </c>
      <c r="I182" s="328" t="s">
        <v>1340</v>
      </c>
      <c r="J182" s="328"/>
      <c r="K182" s="376"/>
    </row>
    <row r="183" spans="2:11" s="1" customFormat="1" ht="15" customHeight="1">
      <c r="B183" s="353"/>
      <c r="C183" s="328" t="s">
        <v>1380</v>
      </c>
      <c r="D183" s="328"/>
      <c r="E183" s="328"/>
      <c r="F183" s="351" t="s">
        <v>1305</v>
      </c>
      <c r="G183" s="328"/>
      <c r="H183" s="328" t="s">
        <v>1381</v>
      </c>
      <c r="I183" s="328" t="s">
        <v>1340</v>
      </c>
      <c r="J183" s="328"/>
      <c r="K183" s="376"/>
    </row>
    <row r="184" spans="2:11" s="1" customFormat="1" ht="15" customHeight="1">
      <c r="B184" s="353"/>
      <c r="C184" s="328" t="s">
        <v>1369</v>
      </c>
      <c r="D184" s="328"/>
      <c r="E184" s="328"/>
      <c r="F184" s="351" t="s">
        <v>1305</v>
      </c>
      <c r="G184" s="328"/>
      <c r="H184" s="328" t="s">
        <v>1382</v>
      </c>
      <c r="I184" s="328" t="s">
        <v>1340</v>
      </c>
      <c r="J184" s="328"/>
      <c r="K184" s="376"/>
    </row>
    <row r="185" spans="2:11" s="1" customFormat="1" ht="15" customHeight="1">
      <c r="B185" s="353"/>
      <c r="C185" s="328" t="s">
        <v>152</v>
      </c>
      <c r="D185" s="328"/>
      <c r="E185" s="328"/>
      <c r="F185" s="351" t="s">
        <v>1311</v>
      </c>
      <c r="G185" s="328"/>
      <c r="H185" s="328" t="s">
        <v>1383</v>
      </c>
      <c r="I185" s="328" t="s">
        <v>1307</v>
      </c>
      <c r="J185" s="328">
        <v>50</v>
      </c>
      <c r="K185" s="376"/>
    </row>
    <row r="186" spans="2:11" s="1" customFormat="1" ht="15" customHeight="1">
      <c r="B186" s="353"/>
      <c r="C186" s="328" t="s">
        <v>1384</v>
      </c>
      <c r="D186" s="328"/>
      <c r="E186" s="328"/>
      <c r="F186" s="351" t="s">
        <v>1311</v>
      </c>
      <c r="G186" s="328"/>
      <c r="H186" s="328" t="s">
        <v>1385</v>
      </c>
      <c r="I186" s="328" t="s">
        <v>1386</v>
      </c>
      <c r="J186" s="328"/>
      <c r="K186" s="376"/>
    </row>
    <row r="187" spans="2:11" s="1" customFormat="1" ht="15" customHeight="1">
      <c r="B187" s="353"/>
      <c r="C187" s="328" t="s">
        <v>1387</v>
      </c>
      <c r="D187" s="328"/>
      <c r="E187" s="328"/>
      <c r="F187" s="351" t="s">
        <v>1311</v>
      </c>
      <c r="G187" s="328"/>
      <c r="H187" s="328" t="s">
        <v>1388</v>
      </c>
      <c r="I187" s="328" t="s">
        <v>1386</v>
      </c>
      <c r="J187" s="328"/>
      <c r="K187" s="376"/>
    </row>
    <row r="188" spans="2:11" s="1" customFormat="1" ht="15" customHeight="1">
      <c r="B188" s="353"/>
      <c r="C188" s="328" t="s">
        <v>1389</v>
      </c>
      <c r="D188" s="328"/>
      <c r="E188" s="328"/>
      <c r="F188" s="351" t="s">
        <v>1311</v>
      </c>
      <c r="G188" s="328"/>
      <c r="H188" s="328" t="s">
        <v>1390</v>
      </c>
      <c r="I188" s="328" t="s">
        <v>1386</v>
      </c>
      <c r="J188" s="328"/>
      <c r="K188" s="376"/>
    </row>
    <row r="189" spans="2:11" s="1" customFormat="1" ht="15" customHeight="1">
      <c r="B189" s="353"/>
      <c r="C189" s="389" t="s">
        <v>1391</v>
      </c>
      <c r="D189" s="328"/>
      <c r="E189" s="328"/>
      <c r="F189" s="351" t="s">
        <v>1311</v>
      </c>
      <c r="G189" s="328"/>
      <c r="H189" s="328" t="s">
        <v>1392</v>
      </c>
      <c r="I189" s="328" t="s">
        <v>1393</v>
      </c>
      <c r="J189" s="390" t="s">
        <v>1394</v>
      </c>
      <c r="K189" s="376"/>
    </row>
    <row r="190" spans="2:11" s="1" customFormat="1" ht="15" customHeight="1">
      <c r="B190" s="353"/>
      <c r="C190" s="389" t="s">
        <v>52</v>
      </c>
      <c r="D190" s="328"/>
      <c r="E190" s="328"/>
      <c r="F190" s="351" t="s">
        <v>1305</v>
      </c>
      <c r="G190" s="328"/>
      <c r="H190" s="325" t="s">
        <v>1395</v>
      </c>
      <c r="I190" s="328" t="s">
        <v>1396</v>
      </c>
      <c r="J190" s="328"/>
      <c r="K190" s="376"/>
    </row>
    <row r="191" spans="2:11" s="1" customFormat="1" ht="15" customHeight="1">
      <c r="B191" s="353"/>
      <c r="C191" s="389" t="s">
        <v>1397</v>
      </c>
      <c r="D191" s="328"/>
      <c r="E191" s="328"/>
      <c r="F191" s="351" t="s">
        <v>1305</v>
      </c>
      <c r="G191" s="328"/>
      <c r="H191" s="328" t="s">
        <v>1398</v>
      </c>
      <c r="I191" s="328" t="s">
        <v>1340</v>
      </c>
      <c r="J191" s="328"/>
      <c r="K191" s="376"/>
    </row>
    <row r="192" spans="2:11" s="1" customFormat="1" ht="15" customHeight="1">
      <c r="B192" s="353"/>
      <c r="C192" s="389" t="s">
        <v>1399</v>
      </c>
      <c r="D192" s="328"/>
      <c r="E192" s="328"/>
      <c r="F192" s="351" t="s">
        <v>1305</v>
      </c>
      <c r="G192" s="328"/>
      <c r="H192" s="328" t="s">
        <v>1400</v>
      </c>
      <c r="I192" s="328" t="s">
        <v>1340</v>
      </c>
      <c r="J192" s="328"/>
      <c r="K192" s="376"/>
    </row>
    <row r="193" spans="2:11" s="1" customFormat="1" ht="15" customHeight="1">
      <c r="B193" s="353"/>
      <c r="C193" s="389" t="s">
        <v>1401</v>
      </c>
      <c r="D193" s="328"/>
      <c r="E193" s="328"/>
      <c r="F193" s="351" t="s">
        <v>1311</v>
      </c>
      <c r="G193" s="328"/>
      <c r="H193" s="328" t="s">
        <v>1402</v>
      </c>
      <c r="I193" s="328" t="s">
        <v>1340</v>
      </c>
      <c r="J193" s="328"/>
      <c r="K193" s="376"/>
    </row>
    <row r="194" spans="2:11" s="1" customFormat="1" ht="15" customHeight="1">
      <c r="B194" s="382"/>
      <c r="C194" s="391"/>
      <c r="D194" s="362"/>
      <c r="E194" s="362"/>
      <c r="F194" s="362"/>
      <c r="G194" s="362"/>
      <c r="H194" s="362"/>
      <c r="I194" s="362"/>
      <c r="J194" s="362"/>
      <c r="K194" s="383"/>
    </row>
    <row r="195" spans="2:11" s="1" customFormat="1" ht="18.75" customHeight="1">
      <c r="B195" s="364"/>
      <c r="C195" s="374"/>
      <c r="D195" s="374"/>
      <c r="E195" s="374"/>
      <c r="F195" s="384"/>
      <c r="G195" s="374"/>
      <c r="H195" s="374"/>
      <c r="I195" s="374"/>
      <c r="J195" s="374"/>
      <c r="K195" s="364"/>
    </row>
    <row r="196" spans="2:11" s="1" customFormat="1" ht="18.75" customHeight="1">
      <c r="B196" s="364"/>
      <c r="C196" s="374"/>
      <c r="D196" s="374"/>
      <c r="E196" s="374"/>
      <c r="F196" s="384"/>
      <c r="G196" s="374"/>
      <c r="H196" s="374"/>
      <c r="I196" s="374"/>
      <c r="J196" s="374"/>
      <c r="K196" s="364"/>
    </row>
    <row r="197" spans="2:11" s="1" customFormat="1" ht="18.75" customHeight="1">
      <c r="B197" s="336"/>
      <c r="C197" s="336"/>
      <c r="D197" s="336"/>
      <c r="E197" s="336"/>
      <c r="F197" s="336"/>
      <c r="G197" s="336"/>
      <c r="H197" s="336"/>
      <c r="I197" s="336"/>
      <c r="J197" s="336"/>
      <c r="K197" s="336"/>
    </row>
    <row r="198" spans="2:11" s="1" customFormat="1" ht="13.5">
      <c r="B198" s="315"/>
      <c r="C198" s="316"/>
      <c r="D198" s="316"/>
      <c r="E198" s="316"/>
      <c r="F198" s="316"/>
      <c r="G198" s="316"/>
      <c r="H198" s="316"/>
      <c r="I198" s="316"/>
      <c r="J198" s="316"/>
      <c r="K198" s="317"/>
    </row>
    <row r="199" spans="2:11" s="1" customFormat="1" ht="21">
      <c r="B199" s="318"/>
      <c r="C199" s="319" t="s">
        <v>1403</v>
      </c>
      <c r="D199" s="319"/>
      <c r="E199" s="319"/>
      <c r="F199" s="319"/>
      <c r="G199" s="319"/>
      <c r="H199" s="319"/>
      <c r="I199" s="319"/>
      <c r="J199" s="319"/>
      <c r="K199" s="320"/>
    </row>
    <row r="200" spans="2:11" s="1" customFormat="1" ht="25.5" customHeight="1">
      <c r="B200" s="318"/>
      <c r="C200" s="392" t="s">
        <v>1404</v>
      </c>
      <c r="D200" s="392"/>
      <c r="E200" s="392"/>
      <c r="F200" s="392" t="s">
        <v>1405</v>
      </c>
      <c r="G200" s="393"/>
      <c r="H200" s="392" t="s">
        <v>1406</v>
      </c>
      <c r="I200" s="392"/>
      <c r="J200" s="392"/>
      <c r="K200" s="320"/>
    </row>
    <row r="201" spans="2:11" s="1" customFormat="1" ht="5.25" customHeight="1">
      <c r="B201" s="353"/>
      <c r="C201" s="348"/>
      <c r="D201" s="348"/>
      <c r="E201" s="348"/>
      <c r="F201" s="348"/>
      <c r="G201" s="374"/>
      <c r="H201" s="348"/>
      <c r="I201" s="348"/>
      <c r="J201" s="348"/>
      <c r="K201" s="376"/>
    </row>
    <row r="202" spans="2:11" s="1" customFormat="1" ht="15" customHeight="1">
      <c r="B202" s="353"/>
      <c r="C202" s="328" t="s">
        <v>1396</v>
      </c>
      <c r="D202" s="328"/>
      <c r="E202" s="328"/>
      <c r="F202" s="351" t="s">
        <v>53</v>
      </c>
      <c r="G202" s="328"/>
      <c r="H202" s="328" t="s">
        <v>1407</v>
      </c>
      <c r="I202" s="328"/>
      <c r="J202" s="328"/>
      <c r="K202" s="376"/>
    </row>
    <row r="203" spans="2:11" s="1" customFormat="1" ht="15" customHeight="1">
      <c r="B203" s="353"/>
      <c r="C203" s="328"/>
      <c r="D203" s="328"/>
      <c r="E203" s="328"/>
      <c r="F203" s="351" t="s">
        <v>54</v>
      </c>
      <c r="G203" s="328"/>
      <c r="H203" s="328" t="s">
        <v>1408</v>
      </c>
      <c r="I203" s="328"/>
      <c r="J203" s="328"/>
      <c r="K203" s="376"/>
    </row>
    <row r="204" spans="2:11" s="1" customFormat="1" ht="15" customHeight="1">
      <c r="B204" s="353"/>
      <c r="C204" s="328"/>
      <c r="D204" s="328"/>
      <c r="E204" s="328"/>
      <c r="F204" s="351" t="s">
        <v>57</v>
      </c>
      <c r="G204" s="328"/>
      <c r="H204" s="328" t="s">
        <v>1409</v>
      </c>
      <c r="I204" s="328"/>
      <c r="J204" s="328"/>
      <c r="K204" s="376"/>
    </row>
    <row r="205" spans="2:11" s="1" customFormat="1" ht="15" customHeight="1">
      <c r="B205" s="353"/>
      <c r="C205" s="328"/>
      <c r="D205" s="328"/>
      <c r="E205" s="328"/>
      <c r="F205" s="351" t="s">
        <v>55</v>
      </c>
      <c r="G205" s="328"/>
      <c r="H205" s="328" t="s">
        <v>1410</v>
      </c>
      <c r="I205" s="328"/>
      <c r="J205" s="328"/>
      <c r="K205" s="376"/>
    </row>
    <row r="206" spans="2:11" s="1" customFormat="1" ht="15" customHeight="1">
      <c r="B206" s="353"/>
      <c r="C206" s="328"/>
      <c r="D206" s="328"/>
      <c r="E206" s="328"/>
      <c r="F206" s="351" t="s">
        <v>56</v>
      </c>
      <c r="G206" s="328"/>
      <c r="H206" s="328" t="s">
        <v>1411</v>
      </c>
      <c r="I206" s="328"/>
      <c r="J206" s="328"/>
      <c r="K206" s="376"/>
    </row>
    <row r="207" spans="2:11" s="1" customFormat="1" ht="15" customHeight="1">
      <c r="B207" s="353"/>
      <c r="C207" s="328"/>
      <c r="D207" s="328"/>
      <c r="E207" s="328"/>
      <c r="F207" s="351"/>
      <c r="G207" s="328"/>
      <c r="H207" s="328"/>
      <c r="I207" s="328"/>
      <c r="J207" s="328"/>
      <c r="K207" s="376"/>
    </row>
    <row r="208" spans="2:11" s="1" customFormat="1" ht="15" customHeight="1">
      <c r="B208" s="353"/>
      <c r="C208" s="328" t="s">
        <v>1352</v>
      </c>
      <c r="D208" s="328"/>
      <c r="E208" s="328"/>
      <c r="F208" s="351" t="s">
        <v>89</v>
      </c>
      <c r="G208" s="328"/>
      <c r="H208" s="328" t="s">
        <v>1412</v>
      </c>
      <c r="I208" s="328"/>
      <c r="J208" s="328"/>
      <c r="K208" s="376"/>
    </row>
    <row r="209" spans="2:11" s="1" customFormat="1" ht="15" customHeight="1">
      <c r="B209" s="353"/>
      <c r="C209" s="328"/>
      <c r="D209" s="328"/>
      <c r="E209" s="328"/>
      <c r="F209" s="351" t="s">
        <v>1250</v>
      </c>
      <c r="G209" s="328"/>
      <c r="H209" s="328" t="s">
        <v>1251</v>
      </c>
      <c r="I209" s="328"/>
      <c r="J209" s="328"/>
      <c r="K209" s="376"/>
    </row>
    <row r="210" spans="2:11" s="1" customFormat="1" ht="15" customHeight="1">
      <c r="B210" s="353"/>
      <c r="C210" s="328"/>
      <c r="D210" s="328"/>
      <c r="E210" s="328"/>
      <c r="F210" s="351" t="s">
        <v>1248</v>
      </c>
      <c r="G210" s="328"/>
      <c r="H210" s="328" t="s">
        <v>1413</v>
      </c>
      <c r="I210" s="328"/>
      <c r="J210" s="328"/>
      <c r="K210" s="376"/>
    </row>
    <row r="211" spans="2:11" s="1" customFormat="1" ht="15" customHeight="1">
      <c r="B211" s="394"/>
      <c r="C211" s="328"/>
      <c r="D211" s="328"/>
      <c r="E211" s="328"/>
      <c r="F211" s="351" t="s">
        <v>114</v>
      </c>
      <c r="G211" s="389"/>
      <c r="H211" s="380" t="s">
        <v>115</v>
      </c>
      <c r="I211" s="380"/>
      <c r="J211" s="380"/>
      <c r="K211" s="395"/>
    </row>
    <row r="212" spans="2:11" s="1" customFormat="1" ht="15" customHeight="1">
      <c r="B212" s="394"/>
      <c r="C212" s="328"/>
      <c r="D212" s="328"/>
      <c r="E212" s="328"/>
      <c r="F212" s="351" t="s">
        <v>1252</v>
      </c>
      <c r="G212" s="389"/>
      <c r="H212" s="380" t="s">
        <v>1110</v>
      </c>
      <c r="I212" s="380"/>
      <c r="J212" s="380"/>
      <c r="K212" s="395"/>
    </row>
    <row r="213" spans="2:11" s="1" customFormat="1" ht="15" customHeight="1">
      <c r="B213" s="394"/>
      <c r="C213" s="328"/>
      <c r="D213" s="328"/>
      <c r="E213" s="328"/>
      <c r="F213" s="351"/>
      <c r="G213" s="389"/>
      <c r="H213" s="380"/>
      <c r="I213" s="380"/>
      <c r="J213" s="380"/>
      <c r="K213" s="395"/>
    </row>
    <row r="214" spans="2:11" s="1" customFormat="1" ht="15" customHeight="1">
      <c r="B214" s="394"/>
      <c r="C214" s="328" t="s">
        <v>1376</v>
      </c>
      <c r="D214" s="328"/>
      <c r="E214" s="328"/>
      <c r="F214" s="351">
        <v>1</v>
      </c>
      <c r="G214" s="389"/>
      <c r="H214" s="380" t="s">
        <v>1414</v>
      </c>
      <c r="I214" s="380"/>
      <c r="J214" s="380"/>
      <c r="K214" s="395"/>
    </row>
    <row r="215" spans="2:11" s="1" customFormat="1" ht="15" customHeight="1">
      <c r="B215" s="394"/>
      <c r="C215" s="328"/>
      <c r="D215" s="328"/>
      <c r="E215" s="328"/>
      <c r="F215" s="351">
        <v>2</v>
      </c>
      <c r="G215" s="389"/>
      <c r="H215" s="380" t="s">
        <v>1415</v>
      </c>
      <c r="I215" s="380"/>
      <c r="J215" s="380"/>
      <c r="K215" s="395"/>
    </row>
    <row r="216" spans="2:11" s="1" customFormat="1" ht="15" customHeight="1">
      <c r="B216" s="394"/>
      <c r="C216" s="328"/>
      <c r="D216" s="328"/>
      <c r="E216" s="328"/>
      <c r="F216" s="351">
        <v>3</v>
      </c>
      <c r="G216" s="389"/>
      <c r="H216" s="380" t="s">
        <v>1416</v>
      </c>
      <c r="I216" s="380"/>
      <c r="J216" s="380"/>
      <c r="K216" s="395"/>
    </row>
    <row r="217" spans="2:11" s="1" customFormat="1" ht="15" customHeight="1">
      <c r="B217" s="394"/>
      <c r="C217" s="328"/>
      <c r="D217" s="328"/>
      <c r="E217" s="328"/>
      <c r="F217" s="351">
        <v>4</v>
      </c>
      <c r="G217" s="389"/>
      <c r="H217" s="380" t="s">
        <v>1417</v>
      </c>
      <c r="I217" s="380"/>
      <c r="J217" s="380"/>
      <c r="K217" s="395"/>
    </row>
    <row r="218" spans="2:11" s="1" customFormat="1" ht="12.75" customHeight="1">
      <c r="B218" s="396"/>
      <c r="C218" s="397"/>
      <c r="D218" s="397"/>
      <c r="E218" s="397"/>
      <c r="F218" s="397"/>
      <c r="G218" s="397"/>
      <c r="H218" s="397"/>
      <c r="I218" s="397"/>
      <c r="J218" s="397"/>
      <c r="K218" s="39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  <c r="AZ2" s="141" t="s">
        <v>121</v>
      </c>
      <c r="BA2" s="141" t="s">
        <v>122</v>
      </c>
      <c r="BB2" s="141" t="s">
        <v>123</v>
      </c>
      <c r="BC2" s="141" t="s">
        <v>124</v>
      </c>
      <c r="BD2" s="141" t="s">
        <v>92</v>
      </c>
    </row>
    <row r="3" spans="2:5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92</v>
      </c>
      <c r="AZ3" s="141" t="s">
        <v>125</v>
      </c>
      <c r="BA3" s="141" t="s">
        <v>126</v>
      </c>
      <c r="BB3" s="141" t="s">
        <v>123</v>
      </c>
      <c r="BC3" s="141" t="s">
        <v>127</v>
      </c>
      <c r="BD3" s="141" t="s">
        <v>92</v>
      </c>
    </row>
    <row r="4" spans="2:56" s="1" customFormat="1" ht="24.95" customHeight="1">
      <c r="B4" s="22"/>
      <c r="D4" s="144" t="s">
        <v>128</v>
      </c>
      <c r="L4" s="22"/>
      <c r="M4" s="145" t="s">
        <v>10</v>
      </c>
      <c r="AT4" s="19" t="s">
        <v>4</v>
      </c>
      <c r="AZ4" s="141" t="s">
        <v>129</v>
      </c>
      <c r="BA4" s="141" t="s">
        <v>130</v>
      </c>
      <c r="BB4" s="141" t="s">
        <v>131</v>
      </c>
      <c r="BC4" s="141" t="s">
        <v>132</v>
      </c>
      <c r="BD4" s="141" t="s">
        <v>92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6" t="s">
        <v>16</v>
      </c>
      <c r="L6" s="22"/>
    </row>
    <row r="7" spans="2:12" s="1" customFormat="1" ht="16.5" customHeight="1">
      <c r="B7" s="22"/>
      <c r="E7" s="147" t="str">
        <f>'Rekapitulace stavby'!K6</f>
        <v>1 soupis prací (II/116 Nová Ves pod Pleší, PD) - ZMĚNA 1</v>
      </c>
      <c r="F7" s="146"/>
      <c r="G7" s="146"/>
      <c r="H7" s="146"/>
      <c r="L7" s="22"/>
    </row>
    <row r="8" spans="1:31" s="2" customFormat="1" ht="12" customHeight="1">
      <c r="A8" s="41"/>
      <c r="B8" s="47"/>
      <c r="C8" s="41"/>
      <c r="D8" s="146" t="s">
        <v>133</v>
      </c>
      <c r="E8" s="41"/>
      <c r="F8" s="41"/>
      <c r="G8" s="41"/>
      <c r="H8" s="41"/>
      <c r="I8" s="41"/>
      <c r="J8" s="41"/>
      <c r="K8" s="41"/>
      <c r="L8" s="148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49" t="s">
        <v>134</v>
      </c>
      <c r="F9" s="41"/>
      <c r="G9" s="41"/>
      <c r="H9" s="41"/>
      <c r="I9" s="41"/>
      <c r="J9" s="41"/>
      <c r="K9" s="41"/>
      <c r="L9" s="148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46" t="s">
        <v>18</v>
      </c>
      <c r="E11" s="41"/>
      <c r="F11" s="136" t="s">
        <v>19</v>
      </c>
      <c r="G11" s="41"/>
      <c r="H11" s="41"/>
      <c r="I11" s="146" t="s">
        <v>20</v>
      </c>
      <c r="J11" s="136" t="s">
        <v>44</v>
      </c>
      <c r="K11" s="41"/>
      <c r="L11" s="148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6" t="s">
        <v>22</v>
      </c>
      <c r="E12" s="41"/>
      <c r="F12" s="136" t="s">
        <v>23</v>
      </c>
      <c r="G12" s="41"/>
      <c r="H12" s="41"/>
      <c r="I12" s="146" t="s">
        <v>24</v>
      </c>
      <c r="J12" s="150" t="str">
        <f>'Rekapitulace stavby'!AN8</f>
        <v>21. 4. 2023</v>
      </c>
      <c r="K12" s="41"/>
      <c r="L12" s="148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8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6" t="s">
        <v>30</v>
      </c>
      <c r="E14" s="41"/>
      <c r="F14" s="41"/>
      <c r="G14" s="41"/>
      <c r="H14" s="41"/>
      <c r="I14" s="146" t="s">
        <v>31</v>
      </c>
      <c r="J14" s="136" t="s">
        <v>32</v>
      </c>
      <c r="K14" s="41"/>
      <c r="L14" s="148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6" t="s">
        <v>33</v>
      </c>
      <c r="F15" s="41"/>
      <c r="G15" s="41"/>
      <c r="H15" s="41"/>
      <c r="I15" s="146" t="s">
        <v>34</v>
      </c>
      <c r="J15" s="136" t="s">
        <v>35</v>
      </c>
      <c r="K15" s="41"/>
      <c r="L15" s="148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46" t="s">
        <v>36</v>
      </c>
      <c r="E17" s="41"/>
      <c r="F17" s="41"/>
      <c r="G17" s="41"/>
      <c r="H17" s="41"/>
      <c r="I17" s="146" t="s">
        <v>31</v>
      </c>
      <c r="J17" s="35" t="str">
        <f>'Rekapitulace stavby'!AN13</f>
        <v>Vyplň údaj</v>
      </c>
      <c r="K17" s="41"/>
      <c r="L17" s="148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6"/>
      <c r="G18" s="136"/>
      <c r="H18" s="136"/>
      <c r="I18" s="146" t="s">
        <v>34</v>
      </c>
      <c r="J18" s="35" t="str">
        <f>'Rekapitulace stavby'!AN14</f>
        <v>Vyplň údaj</v>
      </c>
      <c r="K18" s="41"/>
      <c r="L18" s="14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8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6" t="s">
        <v>38</v>
      </c>
      <c r="E20" s="41"/>
      <c r="F20" s="41"/>
      <c r="G20" s="41"/>
      <c r="H20" s="41"/>
      <c r="I20" s="146" t="s">
        <v>31</v>
      </c>
      <c r="J20" s="136" t="s">
        <v>39</v>
      </c>
      <c r="K20" s="41"/>
      <c r="L20" s="148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6" t="s">
        <v>40</v>
      </c>
      <c r="F21" s="41"/>
      <c r="G21" s="41"/>
      <c r="H21" s="41"/>
      <c r="I21" s="146" t="s">
        <v>34</v>
      </c>
      <c r="J21" s="136" t="s">
        <v>41</v>
      </c>
      <c r="K21" s="41"/>
      <c r="L21" s="148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8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6" t="s">
        <v>43</v>
      </c>
      <c r="E23" s="41"/>
      <c r="F23" s="41"/>
      <c r="G23" s="41"/>
      <c r="H23" s="41"/>
      <c r="I23" s="146" t="s">
        <v>31</v>
      </c>
      <c r="J23" s="136" t="str">
        <f>IF('Rekapitulace stavby'!AN19="","",'Rekapitulace stavby'!AN19)</f>
        <v/>
      </c>
      <c r="K23" s="41"/>
      <c r="L23" s="148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6" t="str">
        <f>IF('Rekapitulace stavby'!E20="","",'Rekapitulace stavby'!E20)</f>
        <v xml:space="preserve"> </v>
      </c>
      <c r="F24" s="41"/>
      <c r="G24" s="41"/>
      <c r="H24" s="41"/>
      <c r="I24" s="146" t="s">
        <v>34</v>
      </c>
      <c r="J24" s="136" t="str">
        <f>IF('Rekapitulace stavby'!AN20="","",'Rekapitulace stavby'!AN20)</f>
        <v/>
      </c>
      <c r="K24" s="41"/>
      <c r="L24" s="148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6" t="s">
        <v>46</v>
      </c>
      <c r="E26" s="41"/>
      <c r="F26" s="41"/>
      <c r="G26" s="41"/>
      <c r="H26" s="41"/>
      <c r="I26" s="41"/>
      <c r="J26" s="41"/>
      <c r="K26" s="41"/>
      <c r="L26" s="14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47.25" customHeight="1">
      <c r="A27" s="151"/>
      <c r="B27" s="152"/>
      <c r="C27" s="151"/>
      <c r="D27" s="151"/>
      <c r="E27" s="153" t="s">
        <v>135</v>
      </c>
      <c r="F27" s="153"/>
      <c r="G27" s="153"/>
      <c r="H27" s="153"/>
      <c r="I27" s="151"/>
      <c r="J27" s="151"/>
      <c r="K27" s="151"/>
      <c r="L27" s="154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8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5"/>
      <c r="E29" s="155"/>
      <c r="F29" s="155"/>
      <c r="G29" s="155"/>
      <c r="H29" s="155"/>
      <c r="I29" s="155"/>
      <c r="J29" s="155"/>
      <c r="K29" s="155"/>
      <c r="L29" s="148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56" t="s">
        <v>48</v>
      </c>
      <c r="E30" s="41"/>
      <c r="F30" s="41"/>
      <c r="G30" s="41"/>
      <c r="H30" s="41"/>
      <c r="I30" s="41"/>
      <c r="J30" s="157">
        <f>ROUND(J86,2)</f>
        <v>0</v>
      </c>
      <c r="K30" s="41"/>
      <c r="L30" s="14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5"/>
      <c r="E31" s="155"/>
      <c r="F31" s="155"/>
      <c r="G31" s="155"/>
      <c r="H31" s="155"/>
      <c r="I31" s="155"/>
      <c r="J31" s="155"/>
      <c r="K31" s="155"/>
      <c r="L31" s="148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8" t="s">
        <v>50</v>
      </c>
      <c r="G32" s="41"/>
      <c r="H32" s="41"/>
      <c r="I32" s="158" t="s">
        <v>49</v>
      </c>
      <c r="J32" s="158" t="s">
        <v>51</v>
      </c>
      <c r="K32" s="41"/>
      <c r="L32" s="14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9" t="s">
        <v>52</v>
      </c>
      <c r="E33" s="146" t="s">
        <v>53</v>
      </c>
      <c r="F33" s="160">
        <f>ROUND((SUM(BE86:BE316)),2)</f>
        <v>0</v>
      </c>
      <c r="G33" s="41"/>
      <c r="H33" s="41"/>
      <c r="I33" s="161">
        <v>0.21</v>
      </c>
      <c r="J33" s="160">
        <f>ROUND(((SUM(BE86:BE316))*I33),2)</f>
        <v>0</v>
      </c>
      <c r="K33" s="41"/>
      <c r="L33" s="148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6" t="s">
        <v>54</v>
      </c>
      <c r="F34" s="160">
        <f>ROUND((SUM(BF86:BF316)),2)</f>
        <v>0</v>
      </c>
      <c r="G34" s="41"/>
      <c r="H34" s="41"/>
      <c r="I34" s="161">
        <v>0.15</v>
      </c>
      <c r="J34" s="160">
        <f>ROUND(((SUM(BF86:BF316))*I34),2)</f>
        <v>0</v>
      </c>
      <c r="K34" s="41"/>
      <c r="L34" s="148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6" t="s">
        <v>55</v>
      </c>
      <c r="F35" s="160">
        <f>ROUND((SUM(BG86:BG316)),2)</f>
        <v>0</v>
      </c>
      <c r="G35" s="41"/>
      <c r="H35" s="41"/>
      <c r="I35" s="161">
        <v>0.21</v>
      </c>
      <c r="J35" s="160">
        <f>0</f>
        <v>0</v>
      </c>
      <c r="K35" s="41"/>
      <c r="L35" s="14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6" t="s">
        <v>56</v>
      </c>
      <c r="F36" s="160">
        <f>ROUND((SUM(BH86:BH316)),2)</f>
        <v>0</v>
      </c>
      <c r="G36" s="41"/>
      <c r="H36" s="41"/>
      <c r="I36" s="161">
        <v>0.15</v>
      </c>
      <c r="J36" s="160">
        <f>0</f>
        <v>0</v>
      </c>
      <c r="K36" s="41"/>
      <c r="L36" s="148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6" t="s">
        <v>57</v>
      </c>
      <c r="F37" s="160">
        <f>ROUND((SUM(BI86:BI316)),2)</f>
        <v>0</v>
      </c>
      <c r="G37" s="41"/>
      <c r="H37" s="41"/>
      <c r="I37" s="161">
        <v>0</v>
      </c>
      <c r="J37" s="160">
        <f>0</f>
        <v>0</v>
      </c>
      <c r="K37" s="41"/>
      <c r="L37" s="14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8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2"/>
      <c r="D39" s="163" t="s">
        <v>58</v>
      </c>
      <c r="E39" s="164"/>
      <c r="F39" s="164"/>
      <c r="G39" s="165" t="s">
        <v>59</v>
      </c>
      <c r="H39" s="166" t="s">
        <v>60</v>
      </c>
      <c r="I39" s="164"/>
      <c r="J39" s="167">
        <f>SUM(J30:J37)</f>
        <v>0</v>
      </c>
      <c r="K39" s="168"/>
      <c r="L39" s="14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9"/>
      <c r="C40" s="170"/>
      <c r="D40" s="170"/>
      <c r="E40" s="170"/>
      <c r="F40" s="170"/>
      <c r="G40" s="170"/>
      <c r="H40" s="170"/>
      <c r="I40" s="170"/>
      <c r="J40" s="170"/>
      <c r="K40" s="170"/>
      <c r="L40" s="148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1"/>
      <c r="C44" s="172"/>
      <c r="D44" s="172"/>
      <c r="E44" s="172"/>
      <c r="F44" s="172"/>
      <c r="G44" s="172"/>
      <c r="H44" s="172"/>
      <c r="I44" s="172"/>
      <c r="J44" s="172"/>
      <c r="K44" s="172"/>
      <c r="L44" s="148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5" t="s">
        <v>136</v>
      </c>
      <c r="D45" s="43"/>
      <c r="E45" s="43"/>
      <c r="F45" s="43"/>
      <c r="G45" s="43"/>
      <c r="H45" s="43"/>
      <c r="I45" s="43"/>
      <c r="J45" s="43"/>
      <c r="K45" s="43"/>
      <c r="L45" s="148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8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48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73" t="str">
        <f>E7</f>
        <v>1 soupis prací (II/116 Nová Ves pod Pleší, PD) - ZMĚNA 1</v>
      </c>
      <c r="F48" s="34"/>
      <c r="G48" s="34"/>
      <c r="H48" s="34"/>
      <c r="I48" s="43"/>
      <c r="J48" s="43"/>
      <c r="K48" s="43"/>
      <c r="L48" s="148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133</v>
      </c>
      <c r="D49" s="43"/>
      <c r="E49" s="43"/>
      <c r="F49" s="43"/>
      <c r="G49" s="43"/>
      <c r="H49" s="43"/>
      <c r="I49" s="43"/>
      <c r="J49" s="43"/>
      <c r="K49" s="43"/>
      <c r="L49" s="148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SO 101 - Komunikace II/116</v>
      </c>
      <c r="F50" s="43"/>
      <c r="G50" s="43"/>
      <c r="H50" s="43"/>
      <c r="I50" s="43"/>
      <c r="J50" s="43"/>
      <c r="K50" s="43"/>
      <c r="L50" s="148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8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4" t="s">
        <v>22</v>
      </c>
      <c r="D52" s="43"/>
      <c r="E52" s="43"/>
      <c r="F52" s="29" t="str">
        <f>F12</f>
        <v>Nová Ves pod Pleší</v>
      </c>
      <c r="G52" s="43"/>
      <c r="H52" s="43"/>
      <c r="I52" s="34" t="s">
        <v>24</v>
      </c>
      <c r="J52" s="75" t="str">
        <f>IF(J12="","",J12)</f>
        <v>21. 4. 2023</v>
      </c>
      <c r="K52" s="43"/>
      <c r="L52" s="148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8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4" t="s">
        <v>30</v>
      </c>
      <c r="D54" s="43"/>
      <c r="E54" s="43"/>
      <c r="F54" s="29" t="str">
        <f>E15</f>
        <v>Krajská správa a údržba silnic Středočeského kraje</v>
      </c>
      <c r="G54" s="43"/>
      <c r="H54" s="43"/>
      <c r="I54" s="34" t="s">
        <v>38</v>
      </c>
      <c r="J54" s="39" t="str">
        <f>E21</f>
        <v>METROPROJEKT Praha a.s.</v>
      </c>
      <c r="K54" s="43"/>
      <c r="L54" s="148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4" t="s">
        <v>36</v>
      </c>
      <c r="D55" s="43"/>
      <c r="E55" s="43"/>
      <c r="F55" s="29" t="str">
        <f>IF(E18="","",E18)</f>
        <v>Vyplň údaj</v>
      </c>
      <c r="G55" s="43"/>
      <c r="H55" s="43"/>
      <c r="I55" s="34" t="s">
        <v>43</v>
      </c>
      <c r="J55" s="39" t="str">
        <f>E24</f>
        <v xml:space="preserve"> </v>
      </c>
      <c r="K55" s="43"/>
      <c r="L55" s="148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8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74" t="s">
        <v>137</v>
      </c>
      <c r="D57" s="175"/>
      <c r="E57" s="175"/>
      <c r="F57" s="175"/>
      <c r="G57" s="175"/>
      <c r="H57" s="175"/>
      <c r="I57" s="175"/>
      <c r="J57" s="176" t="s">
        <v>138</v>
      </c>
      <c r="K57" s="175"/>
      <c r="L57" s="148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8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77" t="s">
        <v>80</v>
      </c>
      <c r="D59" s="43"/>
      <c r="E59" s="43"/>
      <c r="F59" s="43"/>
      <c r="G59" s="43"/>
      <c r="H59" s="43"/>
      <c r="I59" s="43"/>
      <c r="J59" s="105">
        <f>J86</f>
        <v>0</v>
      </c>
      <c r="K59" s="43"/>
      <c r="L59" s="148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139</v>
      </c>
    </row>
    <row r="60" spans="1:31" s="9" customFormat="1" ht="24.95" customHeight="1">
      <c r="A60" s="9"/>
      <c r="B60" s="178"/>
      <c r="C60" s="179"/>
      <c r="D60" s="180" t="s">
        <v>140</v>
      </c>
      <c r="E60" s="181"/>
      <c r="F60" s="181"/>
      <c r="G60" s="181"/>
      <c r="H60" s="181"/>
      <c r="I60" s="181"/>
      <c r="J60" s="182">
        <f>J87</f>
        <v>0</v>
      </c>
      <c r="K60" s="179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28"/>
      <c r="D61" s="185" t="s">
        <v>141</v>
      </c>
      <c r="E61" s="186"/>
      <c r="F61" s="186"/>
      <c r="G61" s="186"/>
      <c r="H61" s="186"/>
      <c r="I61" s="186"/>
      <c r="J61" s="187">
        <f>J88</f>
        <v>0</v>
      </c>
      <c r="K61" s="128"/>
      <c r="L61" s="18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28"/>
      <c r="D62" s="185" t="s">
        <v>142</v>
      </c>
      <c r="E62" s="186"/>
      <c r="F62" s="186"/>
      <c r="G62" s="186"/>
      <c r="H62" s="186"/>
      <c r="I62" s="186"/>
      <c r="J62" s="187">
        <f>J164</f>
        <v>0</v>
      </c>
      <c r="K62" s="128"/>
      <c r="L62" s="18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28"/>
      <c r="D63" s="185" t="s">
        <v>143</v>
      </c>
      <c r="E63" s="186"/>
      <c r="F63" s="186"/>
      <c r="G63" s="186"/>
      <c r="H63" s="186"/>
      <c r="I63" s="186"/>
      <c r="J63" s="187">
        <f>J243</f>
        <v>0</v>
      </c>
      <c r="K63" s="128"/>
      <c r="L63" s="18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4"/>
      <c r="C64" s="128"/>
      <c r="D64" s="185" t="s">
        <v>144</v>
      </c>
      <c r="E64" s="186"/>
      <c r="F64" s="186"/>
      <c r="G64" s="186"/>
      <c r="H64" s="186"/>
      <c r="I64" s="186"/>
      <c r="J64" s="187">
        <f>J246</f>
        <v>0</v>
      </c>
      <c r="K64" s="128"/>
      <c r="L64" s="18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4"/>
      <c r="C65" s="128"/>
      <c r="D65" s="185" t="s">
        <v>145</v>
      </c>
      <c r="E65" s="186"/>
      <c r="F65" s="186"/>
      <c r="G65" s="186"/>
      <c r="H65" s="186"/>
      <c r="I65" s="186"/>
      <c r="J65" s="187">
        <f>J274</f>
        <v>0</v>
      </c>
      <c r="K65" s="128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4"/>
      <c r="C66" s="128"/>
      <c r="D66" s="185" t="s">
        <v>146</v>
      </c>
      <c r="E66" s="186"/>
      <c r="F66" s="186"/>
      <c r="G66" s="186"/>
      <c r="H66" s="186"/>
      <c r="I66" s="186"/>
      <c r="J66" s="187">
        <f>J312</f>
        <v>0</v>
      </c>
      <c r="K66" s="128"/>
      <c r="L66" s="18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148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pans="1:31" s="2" customFormat="1" ht="6.95" customHeight="1">
      <c r="A68" s="4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48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pans="1:31" s="2" customFormat="1" ht="6.95" customHeight="1">
      <c r="A72" s="41"/>
      <c r="B72" s="64"/>
      <c r="C72" s="65"/>
      <c r="D72" s="65"/>
      <c r="E72" s="65"/>
      <c r="F72" s="65"/>
      <c r="G72" s="65"/>
      <c r="H72" s="65"/>
      <c r="I72" s="65"/>
      <c r="J72" s="65"/>
      <c r="K72" s="65"/>
      <c r="L72" s="148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24.95" customHeight="1">
      <c r="A73" s="41"/>
      <c r="B73" s="42"/>
      <c r="C73" s="25" t="s">
        <v>147</v>
      </c>
      <c r="D73" s="43"/>
      <c r="E73" s="43"/>
      <c r="F73" s="43"/>
      <c r="G73" s="43"/>
      <c r="H73" s="43"/>
      <c r="I73" s="43"/>
      <c r="J73" s="43"/>
      <c r="K73" s="43"/>
      <c r="L73" s="148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48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4" t="s">
        <v>16</v>
      </c>
      <c r="D75" s="43"/>
      <c r="E75" s="43"/>
      <c r="F75" s="43"/>
      <c r="G75" s="43"/>
      <c r="H75" s="43"/>
      <c r="I75" s="43"/>
      <c r="J75" s="43"/>
      <c r="K75" s="43"/>
      <c r="L75" s="148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173" t="str">
        <f>E7</f>
        <v>1 soupis prací (II/116 Nová Ves pod Pleší, PD) - ZMĚNA 1</v>
      </c>
      <c r="F76" s="34"/>
      <c r="G76" s="34"/>
      <c r="H76" s="34"/>
      <c r="I76" s="43"/>
      <c r="J76" s="43"/>
      <c r="K76" s="43"/>
      <c r="L76" s="148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4" t="s">
        <v>133</v>
      </c>
      <c r="D77" s="43"/>
      <c r="E77" s="43"/>
      <c r="F77" s="43"/>
      <c r="G77" s="43"/>
      <c r="H77" s="43"/>
      <c r="I77" s="43"/>
      <c r="J77" s="43"/>
      <c r="K77" s="43"/>
      <c r="L77" s="148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72" t="str">
        <f>E9</f>
        <v>SO 101 - Komunikace II/116</v>
      </c>
      <c r="F78" s="43"/>
      <c r="G78" s="43"/>
      <c r="H78" s="43"/>
      <c r="I78" s="43"/>
      <c r="J78" s="43"/>
      <c r="K78" s="43"/>
      <c r="L78" s="148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48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4" t="s">
        <v>22</v>
      </c>
      <c r="D80" s="43"/>
      <c r="E80" s="43"/>
      <c r="F80" s="29" t="str">
        <f>F12</f>
        <v>Nová Ves pod Pleší</v>
      </c>
      <c r="G80" s="43"/>
      <c r="H80" s="43"/>
      <c r="I80" s="34" t="s">
        <v>24</v>
      </c>
      <c r="J80" s="75" t="str">
        <f>IF(J12="","",J12)</f>
        <v>21. 4. 2023</v>
      </c>
      <c r="K80" s="43"/>
      <c r="L80" s="148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8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5.65" customHeight="1">
      <c r="A82" s="41"/>
      <c r="B82" s="42"/>
      <c r="C82" s="34" t="s">
        <v>30</v>
      </c>
      <c r="D82" s="43"/>
      <c r="E82" s="43"/>
      <c r="F82" s="29" t="str">
        <f>E15</f>
        <v>Krajská správa a údržba silnic Středočeského kraje</v>
      </c>
      <c r="G82" s="43"/>
      <c r="H82" s="43"/>
      <c r="I82" s="34" t="s">
        <v>38</v>
      </c>
      <c r="J82" s="39" t="str">
        <f>E21</f>
        <v>METROPROJEKT Praha a.s.</v>
      </c>
      <c r="K82" s="43"/>
      <c r="L82" s="148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5.15" customHeight="1">
      <c r="A83" s="41"/>
      <c r="B83" s="42"/>
      <c r="C83" s="34" t="s">
        <v>36</v>
      </c>
      <c r="D83" s="43"/>
      <c r="E83" s="43"/>
      <c r="F83" s="29" t="str">
        <f>IF(E18="","",E18)</f>
        <v>Vyplň údaj</v>
      </c>
      <c r="G83" s="43"/>
      <c r="H83" s="43"/>
      <c r="I83" s="34" t="s">
        <v>43</v>
      </c>
      <c r="J83" s="39" t="str">
        <f>E24</f>
        <v xml:space="preserve"> </v>
      </c>
      <c r="K83" s="43"/>
      <c r="L83" s="148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0.3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8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11" customFormat="1" ht="29.25" customHeight="1">
      <c r="A85" s="189"/>
      <c r="B85" s="190"/>
      <c r="C85" s="191" t="s">
        <v>148</v>
      </c>
      <c r="D85" s="192" t="s">
        <v>67</v>
      </c>
      <c r="E85" s="192" t="s">
        <v>63</v>
      </c>
      <c r="F85" s="192" t="s">
        <v>64</v>
      </c>
      <c r="G85" s="192" t="s">
        <v>149</v>
      </c>
      <c r="H85" s="192" t="s">
        <v>150</v>
      </c>
      <c r="I85" s="192" t="s">
        <v>151</v>
      </c>
      <c r="J85" s="192" t="s">
        <v>138</v>
      </c>
      <c r="K85" s="193" t="s">
        <v>152</v>
      </c>
      <c r="L85" s="194"/>
      <c r="M85" s="95" t="s">
        <v>44</v>
      </c>
      <c r="N85" s="96" t="s">
        <v>52</v>
      </c>
      <c r="O85" s="96" t="s">
        <v>153</v>
      </c>
      <c r="P85" s="96" t="s">
        <v>154</v>
      </c>
      <c r="Q85" s="96" t="s">
        <v>155</v>
      </c>
      <c r="R85" s="96" t="s">
        <v>156</v>
      </c>
      <c r="S85" s="96" t="s">
        <v>157</v>
      </c>
      <c r="T85" s="97" t="s">
        <v>158</v>
      </c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</row>
    <row r="86" spans="1:63" s="2" customFormat="1" ht="22.8" customHeight="1">
      <c r="A86" s="41"/>
      <c r="B86" s="42"/>
      <c r="C86" s="102" t="s">
        <v>159</v>
      </c>
      <c r="D86" s="43"/>
      <c r="E86" s="43"/>
      <c r="F86" s="43"/>
      <c r="G86" s="43"/>
      <c r="H86" s="43"/>
      <c r="I86" s="43"/>
      <c r="J86" s="195">
        <f>BK86</f>
        <v>0</v>
      </c>
      <c r="K86" s="43"/>
      <c r="L86" s="47"/>
      <c r="M86" s="98"/>
      <c r="N86" s="196"/>
      <c r="O86" s="99"/>
      <c r="P86" s="197">
        <f>P87</f>
        <v>0</v>
      </c>
      <c r="Q86" s="99"/>
      <c r="R86" s="197">
        <f>R87</f>
        <v>6769.320258205999</v>
      </c>
      <c r="S86" s="99"/>
      <c r="T86" s="198">
        <f>T87</f>
        <v>11670.495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19" t="s">
        <v>81</v>
      </c>
      <c r="AU86" s="19" t="s">
        <v>139</v>
      </c>
      <c r="BK86" s="199">
        <f>BK87</f>
        <v>0</v>
      </c>
    </row>
    <row r="87" spans="1:63" s="12" customFormat="1" ht="25.9" customHeight="1">
      <c r="A87" s="12"/>
      <c r="B87" s="200"/>
      <c r="C87" s="201"/>
      <c r="D87" s="202" t="s">
        <v>81</v>
      </c>
      <c r="E87" s="203" t="s">
        <v>160</v>
      </c>
      <c r="F87" s="203" t="s">
        <v>161</v>
      </c>
      <c r="G87" s="201"/>
      <c r="H87" s="201"/>
      <c r="I87" s="204"/>
      <c r="J87" s="205">
        <f>BK87</f>
        <v>0</v>
      </c>
      <c r="K87" s="201"/>
      <c r="L87" s="206"/>
      <c r="M87" s="207"/>
      <c r="N87" s="208"/>
      <c r="O87" s="208"/>
      <c r="P87" s="209">
        <f>P88+P164+P243+P246+P274+P312</f>
        <v>0</v>
      </c>
      <c r="Q87" s="208"/>
      <c r="R87" s="209">
        <f>R88+R164+R243+R246+R274+R312</f>
        <v>6769.320258205999</v>
      </c>
      <c r="S87" s="208"/>
      <c r="T87" s="210">
        <f>T88+T164+T243+T246+T274+T312</f>
        <v>11670.495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1" t="s">
        <v>90</v>
      </c>
      <c r="AT87" s="212" t="s">
        <v>81</v>
      </c>
      <c r="AU87" s="212" t="s">
        <v>82</v>
      </c>
      <c r="AY87" s="211" t="s">
        <v>162</v>
      </c>
      <c r="BK87" s="213">
        <f>BK88+BK164+BK243+BK246+BK274+BK312</f>
        <v>0</v>
      </c>
    </row>
    <row r="88" spans="1:63" s="12" customFormat="1" ht="22.8" customHeight="1">
      <c r="A88" s="12"/>
      <c r="B88" s="200"/>
      <c r="C88" s="201"/>
      <c r="D88" s="202" t="s">
        <v>81</v>
      </c>
      <c r="E88" s="214" t="s">
        <v>90</v>
      </c>
      <c r="F88" s="214" t="s">
        <v>163</v>
      </c>
      <c r="G88" s="201"/>
      <c r="H88" s="201"/>
      <c r="I88" s="204"/>
      <c r="J88" s="215">
        <f>BK88</f>
        <v>0</v>
      </c>
      <c r="K88" s="201"/>
      <c r="L88" s="206"/>
      <c r="M88" s="207"/>
      <c r="N88" s="208"/>
      <c r="O88" s="208"/>
      <c r="P88" s="209">
        <f>SUM(P89:P163)</f>
        <v>0</v>
      </c>
      <c r="Q88" s="208"/>
      <c r="R88" s="209">
        <f>SUM(R89:R163)</f>
        <v>969.24421628</v>
      </c>
      <c r="S88" s="208"/>
      <c r="T88" s="210">
        <f>SUM(T89:T163)</f>
        <v>11254.479000000001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1" t="s">
        <v>90</v>
      </c>
      <c r="AT88" s="212" t="s">
        <v>81</v>
      </c>
      <c r="AU88" s="212" t="s">
        <v>90</v>
      </c>
      <c r="AY88" s="211" t="s">
        <v>162</v>
      </c>
      <c r="BK88" s="213">
        <f>SUM(BK89:BK163)</f>
        <v>0</v>
      </c>
    </row>
    <row r="89" spans="1:65" s="2" customFormat="1" ht="37.8" customHeight="1">
      <c r="A89" s="41"/>
      <c r="B89" s="42"/>
      <c r="C89" s="216" t="s">
        <v>164</v>
      </c>
      <c r="D89" s="217" t="s">
        <v>165</v>
      </c>
      <c r="E89" s="218" t="s">
        <v>166</v>
      </c>
      <c r="F89" s="219" t="s">
        <v>167</v>
      </c>
      <c r="G89" s="220" t="s">
        <v>168</v>
      </c>
      <c r="H89" s="221">
        <v>2696.4</v>
      </c>
      <c r="I89" s="222"/>
      <c r="J89" s="223">
        <f>ROUND(I89*H89,2)</f>
        <v>0</v>
      </c>
      <c r="K89" s="219" t="s">
        <v>169</v>
      </c>
      <c r="L89" s="47"/>
      <c r="M89" s="224" t="s">
        <v>44</v>
      </c>
      <c r="N89" s="225" t="s">
        <v>53</v>
      </c>
      <c r="O89" s="87"/>
      <c r="P89" s="226">
        <f>O89*H89</f>
        <v>0</v>
      </c>
      <c r="Q89" s="226">
        <v>0</v>
      </c>
      <c r="R89" s="226">
        <f>Q89*H89</f>
        <v>0</v>
      </c>
      <c r="S89" s="226">
        <v>0.17</v>
      </c>
      <c r="T89" s="227">
        <f>S89*H89</f>
        <v>458.38800000000003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28" t="s">
        <v>170</v>
      </c>
      <c r="AT89" s="228" t="s">
        <v>165</v>
      </c>
      <c r="AU89" s="228" t="s">
        <v>92</v>
      </c>
      <c r="AY89" s="19" t="s">
        <v>162</v>
      </c>
      <c r="BE89" s="229">
        <f>IF(N89="základní",J89,0)</f>
        <v>0</v>
      </c>
      <c r="BF89" s="229">
        <f>IF(N89="snížená",J89,0)</f>
        <v>0</v>
      </c>
      <c r="BG89" s="229">
        <f>IF(N89="zákl. přenesená",J89,0)</f>
        <v>0</v>
      </c>
      <c r="BH89" s="229">
        <f>IF(N89="sníž. přenesená",J89,0)</f>
        <v>0</v>
      </c>
      <c r="BI89" s="229">
        <f>IF(N89="nulová",J89,0)</f>
        <v>0</v>
      </c>
      <c r="BJ89" s="19" t="s">
        <v>90</v>
      </c>
      <c r="BK89" s="229">
        <f>ROUND(I89*H89,2)</f>
        <v>0</v>
      </c>
      <c r="BL89" s="19" t="s">
        <v>170</v>
      </c>
      <c r="BM89" s="228" t="s">
        <v>171</v>
      </c>
    </row>
    <row r="90" spans="1:47" s="2" customFormat="1" ht="12">
      <c r="A90" s="41"/>
      <c r="B90" s="42"/>
      <c r="C90" s="43"/>
      <c r="D90" s="230" t="s">
        <v>172</v>
      </c>
      <c r="E90" s="43"/>
      <c r="F90" s="231" t="s">
        <v>173</v>
      </c>
      <c r="G90" s="43"/>
      <c r="H90" s="43"/>
      <c r="I90" s="232"/>
      <c r="J90" s="43"/>
      <c r="K90" s="43"/>
      <c r="L90" s="47"/>
      <c r="M90" s="233"/>
      <c r="N90" s="234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19" t="s">
        <v>172</v>
      </c>
      <c r="AU90" s="19" t="s">
        <v>92</v>
      </c>
    </row>
    <row r="91" spans="1:51" s="13" customFormat="1" ht="12">
      <c r="A91" s="13"/>
      <c r="B91" s="235"/>
      <c r="C91" s="236"/>
      <c r="D91" s="237" t="s">
        <v>174</v>
      </c>
      <c r="E91" s="238" t="s">
        <v>44</v>
      </c>
      <c r="F91" s="239" t="s">
        <v>175</v>
      </c>
      <c r="G91" s="236"/>
      <c r="H91" s="240">
        <v>2696.4</v>
      </c>
      <c r="I91" s="241"/>
      <c r="J91" s="236"/>
      <c r="K91" s="236"/>
      <c r="L91" s="242"/>
      <c r="M91" s="243"/>
      <c r="N91" s="244"/>
      <c r="O91" s="244"/>
      <c r="P91" s="244"/>
      <c r="Q91" s="244"/>
      <c r="R91" s="244"/>
      <c r="S91" s="244"/>
      <c r="T91" s="245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6" t="s">
        <v>174</v>
      </c>
      <c r="AU91" s="246" t="s">
        <v>92</v>
      </c>
      <c r="AV91" s="13" t="s">
        <v>92</v>
      </c>
      <c r="AW91" s="13" t="s">
        <v>42</v>
      </c>
      <c r="AX91" s="13" t="s">
        <v>90</v>
      </c>
      <c r="AY91" s="246" t="s">
        <v>162</v>
      </c>
    </row>
    <row r="92" spans="1:65" s="2" customFormat="1" ht="37.8" customHeight="1">
      <c r="A92" s="41"/>
      <c r="B92" s="42"/>
      <c r="C92" s="216" t="s">
        <v>90</v>
      </c>
      <c r="D92" s="247" t="s">
        <v>165</v>
      </c>
      <c r="E92" s="218" t="s">
        <v>176</v>
      </c>
      <c r="F92" s="219" t="s">
        <v>177</v>
      </c>
      <c r="G92" s="220" t="s">
        <v>168</v>
      </c>
      <c r="H92" s="221">
        <v>12061.1</v>
      </c>
      <c r="I92" s="222"/>
      <c r="J92" s="223">
        <f>ROUND(I92*H92,2)</f>
        <v>0</v>
      </c>
      <c r="K92" s="219" t="s">
        <v>169</v>
      </c>
      <c r="L92" s="47"/>
      <c r="M92" s="224" t="s">
        <v>44</v>
      </c>
      <c r="N92" s="225" t="s">
        <v>53</v>
      </c>
      <c r="O92" s="87"/>
      <c r="P92" s="226">
        <f>O92*H92</f>
        <v>0</v>
      </c>
      <c r="Q92" s="226">
        <v>0</v>
      </c>
      <c r="R92" s="226">
        <f>Q92*H92</f>
        <v>0</v>
      </c>
      <c r="S92" s="226">
        <v>0.4</v>
      </c>
      <c r="T92" s="227">
        <f>S92*H92</f>
        <v>4824.4400000000005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28" t="s">
        <v>170</v>
      </c>
      <c r="AT92" s="228" t="s">
        <v>165</v>
      </c>
      <c r="AU92" s="228" t="s">
        <v>92</v>
      </c>
      <c r="AY92" s="19" t="s">
        <v>162</v>
      </c>
      <c r="BE92" s="229">
        <f>IF(N92="základní",J92,0)</f>
        <v>0</v>
      </c>
      <c r="BF92" s="229">
        <f>IF(N92="snížená",J92,0)</f>
        <v>0</v>
      </c>
      <c r="BG92" s="229">
        <f>IF(N92="zákl. přenesená",J92,0)</f>
        <v>0</v>
      </c>
      <c r="BH92" s="229">
        <f>IF(N92="sníž. přenesená",J92,0)</f>
        <v>0</v>
      </c>
      <c r="BI92" s="229">
        <f>IF(N92="nulová",J92,0)</f>
        <v>0</v>
      </c>
      <c r="BJ92" s="19" t="s">
        <v>90</v>
      </c>
      <c r="BK92" s="229">
        <f>ROUND(I92*H92,2)</f>
        <v>0</v>
      </c>
      <c r="BL92" s="19" t="s">
        <v>170</v>
      </c>
      <c r="BM92" s="228" t="s">
        <v>178</v>
      </c>
    </row>
    <row r="93" spans="1:47" s="2" customFormat="1" ht="12">
      <c r="A93" s="41"/>
      <c r="B93" s="42"/>
      <c r="C93" s="43"/>
      <c r="D93" s="230" t="s">
        <v>172</v>
      </c>
      <c r="E93" s="43"/>
      <c r="F93" s="231" t="s">
        <v>179</v>
      </c>
      <c r="G93" s="43"/>
      <c r="H93" s="43"/>
      <c r="I93" s="232"/>
      <c r="J93" s="43"/>
      <c r="K93" s="43"/>
      <c r="L93" s="47"/>
      <c r="M93" s="233"/>
      <c r="N93" s="234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19" t="s">
        <v>172</v>
      </c>
      <c r="AU93" s="19" t="s">
        <v>92</v>
      </c>
    </row>
    <row r="94" spans="1:51" s="13" customFormat="1" ht="12">
      <c r="A94" s="13"/>
      <c r="B94" s="235"/>
      <c r="C94" s="236"/>
      <c r="D94" s="237" t="s">
        <v>174</v>
      </c>
      <c r="E94" s="238" t="s">
        <v>44</v>
      </c>
      <c r="F94" s="239" t="s">
        <v>180</v>
      </c>
      <c r="G94" s="236"/>
      <c r="H94" s="240">
        <v>4400</v>
      </c>
      <c r="I94" s="241"/>
      <c r="J94" s="236"/>
      <c r="K94" s="236"/>
      <c r="L94" s="242"/>
      <c r="M94" s="243"/>
      <c r="N94" s="244"/>
      <c r="O94" s="244"/>
      <c r="P94" s="244"/>
      <c r="Q94" s="244"/>
      <c r="R94" s="244"/>
      <c r="S94" s="244"/>
      <c r="T94" s="245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6" t="s">
        <v>174</v>
      </c>
      <c r="AU94" s="246" t="s">
        <v>92</v>
      </c>
      <c r="AV94" s="13" t="s">
        <v>92</v>
      </c>
      <c r="AW94" s="13" t="s">
        <v>42</v>
      </c>
      <c r="AX94" s="13" t="s">
        <v>82</v>
      </c>
      <c r="AY94" s="246" t="s">
        <v>162</v>
      </c>
    </row>
    <row r="95" spans="1:51" s="13" customFormat="1" ht="12">
      <c r="A95" s="13"/>
      <c r="B95" s="235"/>
      <c r="C95" s="236"/>
      <c r="D95" s="237" t="s">
        <v>174</v>
      </c>
      <c r="E95" s="238" t="s">
        <v>44</v>
      </c>
      <c r="F95" s="239" t="s">
        <v>181</v>
      </c>
      <c r="G95" s="236"/>
      <c r="H95" s="240">
        <v>6377.1</v>
      </c>
      <c r="I95" s="241"/>
      <c r="J95" s="236"/>
      <c r="K95" s="236"/>
      <c r="L95" s="242"/>
      <c r="M95" s="243"/>
      <c r="N95" s="244"/>
      <c r="O95" s="244"/>
      <c r="P95" s="244"/>
      <c r="Q95" s="244"/>
      <c r="R95" s="244"/>
      <c r="S95" s="244"/>
      <c r="T95" s="24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6" t="s">
        <v>174</v>
      </c>
      <c r="AU95" s="246" t="s">
        <v>92</v>
      </c>
      <c r="AV95" s="13" t="s">
        <v>92</v>
      </c>
      <c r="AW95" s="13" t="s">
        <v>42</v>
      </c>
      <c r="AX95" s="13" t="s">
        <v>82</v>
      </c>
      <c r="AY95" s="246" t="s">
        <v>162</v>
      </c>
    </row>
    <row r="96" spans="1:51" s="14" customFormat="1" ht="12">
      <c r="A96" s="14"/>
      <c r="B96" s="248"/>
      <c r="C96" s="249"/>
      <c r="D96" s="237" t="s">
        <v>174</v>
      </c>
      <c r="E96" s="250" t="s">
        <v>44</v>
      </c>
      <c r="F96" s="251" t="s">
        <v>182</v>
      </c>
      <c r="G96" s="249"/>
      <c r="H96" s="252">
        <v>10777.1</v>
      </c>
      <c r="I96" s="253"/>
      <c r="J96" s="249"/>
      <c r="K96" s="249"/>
      <c r="L96" s="254"/>
      <c r="M96" s="255"/>
      <c r="N96" s="256"/>
      <c r="O96" s="256"/>
      <c r="P96" s="256"/>
      <c r="Q96" s="256"/>
      <c r="R96" s="256"/>
      <c r="S96" s="256"/>
      <c r="T96" s="257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8" t="s">
        <v>174</v>
      </c>
      <c r="AU96" s="258" t="s">
        <v>92</v>
      </c>
      <c r="AV96" s="14" t="s">
        <v>183</v>
      </c>
      <c r="AW96" s="14" t="s">
        <v>42</v>
      </c>
      <c r="AX96" s="14" t="s">
        <v>82</v>
      </c>
      <c r="AY96" s="258" t="s">
        <v>162</v>
      </c>
    </row>
    <row r="97" spans="1:51" s="13" customFormat="1" ht="12">
      <c r="A97" s="13"/>
      <c r="B97" s="235"/>
      <c r="C97" s="236"/>
      <c r="D97" s="237" t="s">
        <v>174</v>
      </c>
      <c r="E97" s="238" t="s">
        <v>44</v>
      </c>
      <c r="F97" s="239" t="s">
        <v>184</v>
      </c>
      <c r="G97" s="236"/>
      <c r="H97" s="240">
        <v>1284</v>
      </c>
      <c r="I97" s="241"/>
      <c r="J97" s="236"/>
      <c r="K97" s="236"/>
      <c r="L97" s="242"/>
      <c r="M97" s="243"/>
      <c r="N97" s="244"/>
      <c r="O97" s="244"/>
      <c r="P97" s="244"/>
      <c r="Q97" s="244"/>
      <c r="R97" s="244"/>
      <c r="S97" s="244"/>
      <c r="T97" s="24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6" t="s">
        <v>174</v>
      </c>
      <c r="AU97" s="246" t="s">
        <v>92</v>
      </c>
      <c r="AV97" s="13" t="s">
        <v>92</v>
      </c>
      <c r="AW97" s="13" t="s">
        <v>42</v>
      </c>
      <c r="AX97" s="13" t="s">
        <v>82</v>
      </c>
      <c r="AY97" s="246" t="s">
        <v>162</v>
      </c>
    </row>
    <row r="98" spans="1:51" s="14" customFormat="1" ht="12">
      <c r="A98" s="14"/>
      <c r="B98" s="248"/>
      <c r="C98" s="249"/>
      <c r="D98" s="237" t="s">
        <v>174</v>
      </c>
      <c r="E98" s="250" t="s">
        <v>44</v>
      </c>
      <c r="F98" s="251" t="s">
        <v>182</v>
      </c>
      <c r="G98" s="249"/>
      <c r="H98" s="252">
        <v>1284</v>
      </c>
      <c r="I98" s="253"/>
      <c r="J98" s="249"/>
      <c r="K98" s="249"/>
      <c r="L98" s="254"/>
      <c r="M98" s="255"/>
      <c r="N98" s="256"/>
      <c r="O98" s="256"/>
      <c r="P98" s="256"/>
      <c r="Q98" s="256"/>
      <c r="R98" s="256"/>
      <c r="S98" s="256"/>
      <c r="T98" s="257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8" t="s">
        <v>174</v>
      </c>
      <c r="AU98" s="258" t="s">
        <v>92</v>
      </c>
      <c r="AV98" s="14" t="s">
        <v>183</v>
      </c>
      <c r="AW98" s="14" t="s">
        <v>42</v>
      </c>
      <c r="AX98" s="14" t="s">
        <v>82</v>
      </c>
      <c r="AY98" s="258" t="s">
        <v>162</v>
      </c>
    </row>
    <row r="99" spans="1:51" s="15" customFormat="1" ht="12">
      <c r="A99" s="15"/>
      <c r="B99" s="259"/>
      <c r="C99" s="260"/>
      <c r="D99" s="237" t="s">
        <v>174</v>
      </c>
      <c r="E99" s="261" t="s">
        <v>44</v>
      </c>
      <c r="F99" s="262" t="s">
        <v>185</v>
      </c>
      <c r="G99" s="260"/>
      <c r="H99" s="263">
        <v>12061.1</v>
      </c>
      <c r="I99" s="264"/>
      <c r="J99" s="260"/>
      <c r="K99" s="260"/>
      <c r="L99" s="265"/>
      <c r="M99" s="266"/>
      <c r="N99" s="267"/>
      <c r="O99" s="267"/>
      <c r="P99" s="267"/>
      <c r="Q99" s="267"/>
      <c r="R99" s="267"/>
      <c r="S99" s="267"/>
      <c r="T99" s="268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69" t="s">
        <v>174</v>
      </c>
      <c r="AU99" s="269" t="s">
        <v>92</v>
      </c>
      <c r="AV99" s="15" t="s">
        <v>170</v>
      </c>
      <c r="AW99" s="15" t="s">
        <v>42</v>
      </c>
      <c r="AX99" s="15" t="s">
        <v>90</v>
      </c>
      <c r="AY99" s="269" t="s">
        <v>162</v>
      </c>
    </row>
    <row r="100" spans="1:65" s="2" customFormat="1" ht="24.15" customHeight="1">
      <c r="A100" s="41"/>
      <c r="B100" s="42"/>
      <c r="C100" s="216" t="s">
        <v>92</v>
      </c>
      <c r="D100" s="216" t="s">
        <v>165</v>
      </c>
      <c r="E100" s="218" t="s">
        <v>186</v>
      </c>
      <c r="F100" s="219" t="s">
        <v>187</v>
      </c>
      <c r="G100" s="220" t="s">
        <v>168</v>
      </c>
      <c r="H100" s="221">
        <v>14402</v>
      </c>
      <c r="I100" s="222"/>
      <c r="J100" s="223">
        <f>ROUND(I100*H100,2)</f>
        <v>0</v>
      </c>
      <c r="K100" s="219" t="s">
        <v>169</v>
      </c>
      <c r="L100" s="47"/>
      <c r="M100" s="224" t="s">
        <v>44</v>
      </c>
      <c r="N100" s="225" t="s">
        <v>53</v>
      </c>
      <c r="O100" s="87"/>
      <c r="P100" s="226">
        <f>O100*H100</f>
        <v>0</v>
      </c>
      <c r="Q100" s="226">
        <v>8.764E-05</v>
      </c>
      <c r="R100" s="226">
        <f>Q100*H100</f>
        <v>1.26219128</v>
      </c>
      <c r="S100" s="226">
        <v>0.128</v>
      </c>
      <c r="T100" s="227">
        <f>S100*H100</f>
        <v>1843.4560000000001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8" t="s">
        <v>170</v>
      </c>
      <c r="AT100" s="228" t="s">
        <v>165</v>
      </c>
      <c r="AU100" s="228" t="s">
        <v>92</v>
      </c>
      <c r="AY100" s="19" t="s">
        <v>162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19" t="s">
        <v>90</v>
      </c>
      <c r="BK100" s="229">
        <f>ROUND(I100*H100,2)</f>
        <v>0</v>
      </c>
      <c r="BL100" s="19" t="s">
        <v>170</v>
      </c>
      <c r="BM100" s="228" t="s">
        <v>188</v>
      </c>
    </row>
    <row r="101" spans="1:47" s="2" customFormat="1" ht="12">
      <c r="A101" s="41"/>
      <c r="B101" s="42"/>
      <c r="C101" s="43"/>
      <c r="D101" s="230" t="s">
        <v>172</v>
      </c>
      <c r="E101" s="43"/>
      <c r="F101" s="231" t="s">
        <v>189</v>
      </c>
      <c r="G101" s="43"/>
      <c r="H101" s="43"/>
      <c r="I101" s="232"/>
      <c r="J101" s="43"/>
      <c r="K101" s="43"/>
      <c r="L101" s="47"/>
      <c r="M101" s="233"/>
      <c r="N101" s="23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19" t="s">
        <v>172</v>
      </c>
      <c r="AU101" s="19" t="s">
        <v>92</v>
      </c>
    </row>
    <row r="102" spans="1:51" s="13" customFormat="1" ht="12">
      <c r="A102" s="13"/>
      <c r="B102" s="235"/>
      <c r="C102" s="236"/>
      <c r="D102" s="237" t="s">
        <v>174</v>
      </c>
      <c r="E102" s="238" t="s">
        <v>44</v>
      </c>
      <c r="F102" s="239" t="s">
        <v>190</v>
      </c>
      <c r="G102" s="236"/>
      <c r="H102" s="240">
        <v>4090</v>
      </c>
      <c r="I102" s="241"/>
      <c r="J102" s="236"/>
      <c r="K102" s="236"/>
      <c r="L102" s="242"/>
      <c r="M102" s="243"/>
      <c r="N102" s="244"/>
      <c r="O102" s="244"/>
      <c r="P102" s="244"/>
      <c r="Q102" s="244"/>
      <c r="R102" s="244"/>
      <c r="S102" s="244"/>
      <c r="T102" s="24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6" t="s">
        <v>174</v>
      </c>
      <c r="AU102" s="246" t="s">
        <v>92</v>
      </c>
      <c r="AV102" s="13" t="s">
        <v>92</v>
      </c>
      <c r="AW102" s="13" t="s">
        <v>42</v>
      </c>
      <c r="AX102" s="13" t="s">
        <v>82</v>
      </c>
      <c r="AY102" s="246" t="s">
        <v>162</v>
      </c>
    </row>
    <row r="103" spans="1:51" s="13" customFormat="1" ht="12">
      <c r="A103" s="13"/>
      <c r="B103" s="235"/>
      <c r="C103" s="236"/>
      <c r="D103" s="237" t="s">
        <v>174</v>
      </c>
      <c r="E103" s="238" t="s">
        <v>44</v>
      </c>
      <c r="F103" s="239" t="s">
        <v>191</v>
      </c>
      <c r="G103" s="236"/>
      <c r="H103" s="240">
        <v>5156</v>
      </c>
      <c r="I103" s="241"/>
      <c r="J103" s="236"/>
      <c r="K103" s="236"/>
      <c r="L103" s="242"/>
      <c r="M103" s="243"/>
      <c r="N103" s="244"/>
      <c r="O103" s="244"/>
      <c r="P103" s="244"/>
      <c r="Q103" s="244"/>
      <c r="R103" s="244"/>
      <c r="S103" s="244"/>
      <c r="T103" s="24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6" t="s">
        <v>174</v>
      </c>
      <c r="AU103" s="246" t="s">
        <v>92</v>
      </c>
      <c r="AV103" s="13" t="s">
        <v>92</v>
      </c>
      <c r="AW103" s="13" t="s">
        <v>42</v>
      </c>
      <c r="AX103" s="13" t="s">
        <v>82</v>
      </c>
      <c r="AY103" s="246" t="s">
        <v>162</v>
      </c>
    </row>
    <row r="104" spans="1:51" s="13" customFormat="1" ht="12">
      <c r="A104" s="13"/>
      <c r="B104" s="235"/>
      <c r="C104" s="236"/>
      <c r="D104" s="237" t="s">
        <v>174</v>
      </c>
      <c r="E104" s="238" t="s">
        <v>44</v>
      </c>
      <c r="F104" s="239" t="s">
        <v>192</v>
      </c>
      <c r="G104" s="236"/>
      <c r="H104" s="240">
        <v>5156</v>
      </c>
      <c r="I104" s="241"/>
      <c r="J104" s="236"/>
      <c r="K104" s="236"/>
      <c r="L104" s="242"/>
      <c r="M104" s="243"/>
      <c r="N104" s="244"/>
      <c r="O104" s="244"/>
      <c r="P104" s="244"/>
      <c r="Q104" s="244"/>
      <c r="R104" s="244"/>
      <c r="S104" s="244"/>
      <c r="T104" s="24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6" t="s">
        <v>174</v>
      </c>
      <c r="AU104" s="246" t="s">
        <v>92</v>
      </c>
      <c r="AV104" s="13" t="s">
        <v>92</v>
      </c>
      <c r="AW104" s="13" t="s">
        <v>42</v>
      </c>
      <c r="AX104" s="13" t="s">
        <v>82</v>
      </c>
      <c r="AY104" s="246" t="s">
        <v>162</v>
      </c>
    </row>
    <row r="105" spans="1:51" s="15" customFormat="1" ht="12">
      <c r="A105" s="15"/>
      <c r="B105" s="259"/>
      <c r="C105" s="260"/>
      <c r="D105" s="237" t="s">
        <v>174</v>
      </c>
      <c r="E105" s="261" t="s">
        <v>44</v>
      </c>
      <c r="F105" s="262" t="s">
        <v>185</v>
      </c>
      <c r="G105" s="260"/>
      <c r="H105" s="263">
        <v>14402</v>
      </c>
      <c r="I105" s="264"/>
      <c r="J105" s="260"/>
      <c r="K105" s="260"/>
      <c r="L105" s="265"/>
      <c r="M105" s="266"/>
      <c r="N105" s="267"/>
      <c r="O105" s="267"/>
      <c r="P105" s="267"/>
      <c r="Q105" s="267"/>
      <c r="R105" s="267"/>
      <c r="S105" s="267"/>
      <c r="T105" s="268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69" t="s">
        <v>174</v>
      </c>
      <c r="AU105" s="269" t="s">
        <v>92</v>
      </c>
      <c r="AV105" s="15" t="s">
        <v>170</v>
      </c>
      <c r="AW105" s="15" t="s">
        <v>42</v>
      </c>
      <c r="AX105" s="15" t="s">
        <v>90</v>
      </c>
      <c r="AY105" s="269" t="s">
        <v>162</v>
      </c>
    </row>
    <row r="106" spans="1:65" s="2" customFormat="1" ht="24.15" customHeight="1">
      <c r="A106" s="41"/>
      <c r="B106" s="42"/>
      <c r="C106" s="216" t="s">
        <v>183</v>
      </c>
      <c r="D106" s="247" t="s">
        <v>165</v>
      </c>
      <c r="E106" s="218" t="s">
        <v>193</v>
      </c>
      <c r="F106" s="219" t="s">
        <v>194</v>
      </c>
      <c r="G106" s="220" t="s">
        <v>168</v>
      </c>
      <c r="H106" s="221">
        <v>8490</v>
      </c>
      <c r="I106" s="222"/>
      <c r="J106" s="223">
        <f>ROUND(I106*H106,2)</f>
        <v>0</v>
      </c>
      <c r="K106" s="219" t="s">
        <v>169</v>
      </c>
      <c r="L106" s="47"/>
      <c r="M106" s="224" t="s">
        <v>44</v>
      </c>
      <c r="N106" s="225" t="s">
        <v>53</v>
      </c>
      <c r="O106" s="87"/>
      <c r="P106" s="226">
        <f>O106*H106</f>
        <v>0</v>
      </c>
      <c r="Q106" s="226">
        <v>0.00016</v>
      </c>
      <c r="R106" s="226">
        <f>Q106*H106</f>
        <v>1.3584</v>
      </c>
      <c r="S106" s="226">
        <v>0.23</v>
      </c>
      <c r="T106" s="227">
        <f>S106*H106</f>
        <v>1952.7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8" t="s">
        <v>170</v>
      </c>
      <c r="AT106" s="228" t="s">
        <v>165</v>
      </c>
      <c r="AU106" s="228" t="s">
        <v>92</v>
      </c>
      <c r="AY106" s="19" t="s">
        <v>162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19" t="s">
        <v>90</v>
      </c>
      <c r="BK106" s="229">
        <f>ROUND(I106*H106,2)</f>
        <v>0</v>
      </c>
      <c r="BL106" s="19" t="s">
        <v>170</v>
      </c>
      <c r="BM106" s="228" t="s">
        <v>195</v>
      </c>
    </row>
    <row r="107" spans="1:47" s="2" customFormat="1" ht="12">
      <c r="A107" s="41"/>
      <c r="B107" s="42"/>
      <c r="C107" s="43"/>
      <c r="D107" s="230" t="s">
        <v>172</v>
      </c>
      <c r="E107" s="43"/>
      <c r="F107" s="231" t="s">
        <v>196</v>
      </c>
      <c r="G107" s="43"/>
      <c r="H107" s="43"/>
      <c r="I107" s="232"/>
      <c r="J107" s="43"/>
      <c r="K107" s="43"/>
      <c r="L107" s="47"/>
      <c r="M107" s="233"/>
      <c r="N107" s="234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19" t="s">
        <v>172</v>
      </c>
      <c r="AU107" s="19" t="s">
        <v>92</v>
      </c>
    </row>
    <row r="108" spans="1:51" s="13" customFormat="1" ht="12">
      <c r="A108" s="13"/>
      <c r="B108" s="235"/>
      <c r="C108" s="236"/>
      <c r="D108" s="237" t="s">
        <v>174</v>
      </c>
      <c r="E108" s="238" t="s">
        <v>44</v>
      </c>
      <c r="F108" s="239" t="s">
        <v>197</v>
      </c>
      <c r="G108" s="236"/>
      <c r="H108" s="240">
        <v>4400</v>
      </c>
      <c r="I108" s="241"/>
      <c r="J108" s="236"/>
      <c r="K108" s="236"/>
      <c r="L108" s="242"/>
      <c r="M108" s="243"/>
      <c r="N108" s="244"/>
      <c r="O108" s="244"/>
      <c r="P108" s="244"/>
      <c r="Q108" s="244"/>
      <c r="R108" s="244"/>
      <c r="S108" s="244"/>
      <c r="T108" s="24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6" t="s">
        <v>174</v>
      </c>
      <c r="AU108" s="246" t="s">
        <v>92</v>
      </c>
      <c r="AV108" s="13" t="s">
        <v>92</v>
      </c>
      <c r="AW108" s="13" t="s">
        <v>42</v>
      </c>
      <c r="AX108" s="13" t="s">
        <v>82</v>
      </c>
      <c r="AY108" s="246" t="s">
        <v>162</v>
      </c>
    </row>
    <row r="109" spans="1:51" s="13" customFormat="1" ht="12">
      <c r="A109" s="13"/>
      <c r="B109" s="235"/>
      <c r="C109" s="236"/>
      <c r="D109" s="237" t="s">
        <v>174</v>
      </c>
      <c r="E109" s="238" t="s">
        <v>44</v>
      </c>
      <c r="F109" s="239" t="s">
        <v>198</v>
      </c>
      <c r="G109" s="236"/>
      <c r="H109" s="240">
        <v>4090</v>
      </c>
      <c r="I109" s="241"/>
      <c r="J109" s="236"/>
      <c r="K109" s="236"/>
      <c r="L109" s="242"/>
      <c r="M109" s="243"/>
      <c r="N109" s="244"/>
      <c r="O109" s="244"/>
      <c r="P109" s="244"/>
      <c r="Q109" s="244"/>
      <c r="R109" s="244"/>
      <c r="S109" s="244"/>
      <c r="T109" s="24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6" t="s">
        <v>174</v>
      </c>
      <c r="AU109" s="246" t="s">
        <v>92</v>
      </c>
      <c r="AV109" s="13" t="s">
        <v>92</v>
      </c>
      <c r="AW109" s="13" t="s">
        <v>42</v>
      </c>
      <c r="AX109" s="13" t="s">
        <v>82</v>
      </c>
      <c r="AY109" s="246" t="s">
        <v>162</v>
      </c>
    </row>
    <row r="110" spans="1:51" s="15" customFormat="1" ht="12">
      <c r="A110" s="15"/>
      <c r="B110" s="259"/>
      <c r="C110" s="260"/>
      <c r="D110" s="237" t="s">
        <v>174</v>
      </c>
      <c r="E110" s="261" t="s">
        <v>44</v>
      </c>
      <c r="F110" s="262" t="s">
        <v>185</v>
      </c>
      <c r="G110" s="260"/>
      <c r="H110" s="263">
        <v>8490</v>
      </c>
      <c r="I110" s="264"/>
      <c r="J110" s="260"/>
      <c r="K110" s="260"/>
      <c r="L110" s="265"/>
      <c r="M110" s="266"/>
      <c r="N110" s="267"/>
      <c r="O110" s="267"/>
      <c r="P110" s="267"/>
      <c r="Q110" s="267"/>
      <c r="R110" s="267"/>
      <c r="S110" s="267"/>
      <c r="T110" s="268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69" t="s">
        <v>174</v>
      </c>
      <c r="AU110" s="269" t="s">
        <v>92</v>
      </c>
      <c r="AV110" s="15" t="s">
        <v>170</v>
      </c>
      <c r="AW110" s="15" t="s">
        <v>42</v>
      </c>
      <c r="AX110" s="15" t="s">
        <v>90</v>
      </c>
      <c r="AY110" s="269" t="s">
        <v>162</v>
      </c>
    </row>
    <row r="111" spans="1:65" s="2" customFormat="1" ht="24.15" customHeight="1">
      <c r="A111" s="41"/>
      <c r="B111" s="42"/>
      <c r="C111" s="216" t="s">
        <v>170</v>
      </c>
      <c r="D111" s="247" t="s">
        <v>165</v>
      </c>
      <c r="E111" s="218" t="s">
        <v>199</v>
      </c>
      <c r="F111" s="219" t="s">
        <v>200</v>
      </c>
      <c r="G111" s="220" t="s">
        <v>168</v>
      </c>
      <c r="H111" s="221">
        <v>4400</v>
      </c>
      <c r="I111" s="222"/>
      <c r="J111" s="223">
        <f>ROUND(I111*H111,2)</f>
        <v>0</v>
      </c>
      <c r="K111" s="219" t="s">
        <v>169</v>
      </c>
      <c r="L111" s="47"/>
      <c r="M111" s="224" t="s">
        <v>44</v>
      </c>
      <c r="N111" s="225" t="s">
        <v>53</v>
      </c>
      <c r="O111" s="87"/>
      <c r="P111" s="226">
        <f>O111*H111</f>
        <v>0</v>
      </c>
      <c r="Q111" s="226">
        <v>0.0003</v>
      </c>
      <c r="R111" s="226">
        <f>Q111*H111</f>
        <v>1.3199999999999998</v>
      </c>
      <c r="S111" s="226">
        <v>0.46</v>
      </c>
      <c r="T111" s="227">
        <f>S111*H111</f>
        <v>2024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28" t="s">
        <v>170</v>
      </c>
      <c r="AT111" s="228" t="s">
        <v>165</v>
      </c>
      <c r="AU111" s="228" t="s">
        <v>92</v>
      </c>
      <c r="AY111" s="19" t="s">
        <v>162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19" t="s">
        <v>90</v>
      </c>
      <c r="BK111" s="229">
        <f>ROUND(I111*H111,2)</f>
        <v>0</v>
      </c>
      <c r="BL111" s="19" t="s">
        <v>170</v>
      </c>
      <c r="BM111" s="228" t="s">
        <v>201</v>
      </c>
    </row>
    <row r="112" spans="1:47" s="2" customFormat="1" ht="12">
      <c r="A112" s="41"/>
      <c r="B112" s="42"/>
      <c r="C112" s="43"/>
      <c r="D112" s="230" t="s">
        <v>172</v>
      </c>
      <c r="E112" s="43"/>
      <c r="F112" s="231" t="s">
        <v>202</v>
      </c>
      <c r="G112" s="43"/>
      <c r="H112" s="43"/>
      <c r="I112" s="232"/>
      <c r="J112" s="43"/>
      <c r="K112" s="43"/>
      <c r="L112" s="47"/>
      <c r="M112" s="233"/>
      <c r="N112" s="234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19" t="s">
        <v>172</v>
      </c>
      <c r="AU112" s="19" t="s">
        <v>92</v>
      </c>
    </row>
    <row r="113" spans="1:51" s="13" customFormat="1" ht="12">
      <c r="A113" s="13"/>
      <c r="B113" s="235"/>
      <c r="C113" s="236"/>
      <c r="D113" s="237" t="s">
        <v>174</v>
      </c>
      <c r="E113" s="238" t="s">
        <v>44</v>
      </c>
      <c r="F113" s="239" t="s">
        <v>203</v>
      </c>
      <c r="G113" s="236"/>
      <c r="H113" s="240">
        <v>4400</v>
      </c>
      <c r="I113" s="241"/>
      <c r="J113" s="236"/>
      <c r="K113" s="236"/>
      <c r="L113" s="242"/>
      <c r="M113" s="243"/>
      <c r="N113" s="244"/>
      <c r="O113" s="244"/>
      <c r="P113" s="244"/>
      <c r="Q113" s="244"/>
      <c r="R113" s="244"/>
      <c r="S113" s="244"/>
      <c r="T113" s="24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6" t="s">
        <v>174</v>
      </c>
      <c r="AU113" s="246" t="s">
        <v>92</v>
      </c>
      <c r="AV113" s="13" t="s">
        <v>92</v>
      </c>
      <c r="AW113" s="13" t="s">
        <v>42</v>
      </c>
      <c r="AX113" s="13" t="s">
        <v>90</v>
      </c>
      <c r="AY113" s="246" t="s">
        <v>162</v>
      </c>
    </row>
    <row r="114" spans="1:65" s="2" customFormat="1" ht="24.15" customHeight="1">
      <c r="A114" s="41"/>
      <c r="B114" s="42"/>
      <c r="C114" s="216" t="s">
        <v>204</v>
      </c>
      <c r="D114" s="216" t="s">
        <v>165</v>
      </c>
      <c r="E114" s="218" t="s">
        <v>205</v>
      </c>
      <c r="F114" s="219" t="s">
        <v>206</v>
      </c>
      <c r="G114" s="220" t="s">
        <v>207</v>
      </c>
      <c r="H114" s="221">
        <v>739</v>
      </c>
      <c r="I114" s="222"/>
      <c r="J114" s="223">
        <f>ROUND(I114*H114,2)</f>
        <v>0</v>
      </c>
      <c r="K114" s="219" t="s">
        <v>169</v>
      </c>
      <c r="L114" s="47"/>
      <c r="M114" s="224" t="s">
        <v>44</v>
      </c>
      <c r="N114" s="225" t="s">
        <v>53</v>
      </c>
      <c r="O114" s="87"/>
      <c r="P114" s="226">
        <f>O114*H114</f>
        <v>0</v>
      </c>
      <c r="Q114" s="226">
        <v>0</v>
      </c>
      <c r="R114" s="226">
        <f>Q114*H114</f>
        <v>0</v>
      </c>
      <c r="S114" s="226">
        <v>0.205</v>
      </c>
      <c r="T114" s="227">
        <f>S114*H114</f>
        <v>151.495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8" t="s">
        <v>170</v>
      </c>
      <c r="AT114" s="228" t="s">
        <v>165</v>
      </c>
      <c r="AU114" s="228" t="s">
        <v>92</v>
      </c>
      <c r="AY114" s="19" t="s">
        <v>162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19" t="s">
        <v>90</v>
      </c>
      <c r="BK114" s="229">
        <f>ROUND(I114*H114,2)</f>
        <v>0</v>
      </c>
      <c r="BL114" s="19" t="s">
        <v>170</v>
      </c>
      <c r="BM114" s="228" t="s">
        <v>208</v>
      </c>
    </row>
    <row r="115" spans="1:47" s="2" customFormat="1" ht="12">
      <c r="A115" s="41"/>
      <c r="B115" s="42"/>
      <c r="C115" s="43"/>
      <c r="D115" s="230" t="s">
        <v>172</v>
      </c>
      <c r="E115" s="43"/>
      <c r="F115" s="231" t="s">
        <v>209</v>
      </c>
      <c r="G115" s="43"/>
      <c r="H115" s="43"/>
      <c r="I115" s="232"/>
      <c r="J115" s="43"/>
      <c r="K115" s="43"/>
      <c r="L115" s="47"/>
      <c r="M115" s="233"/>
      <c r="N115" s="234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19" t="s">
        <v>172</v>
      </c>
      <c r="AU115" s="19" t="s">
        <v>92</v>
      </c>
    </row>
    <row r="116" spans="1:51" s="13" customFormat="1" ht="12">
      <c r="A116" s="13"/>
      <c r="B116" s="235"/>
      <c r="C116" s="236"/>
      <c r="D116" s="237" t="s">
        <v>174</v>
      </c>
      <c r="E116" s="238" t="s">
        <v>44</v>
      </c>
      <c r="F116" s="239" t="s">
        <v>210</v>
      </c>
      <c r="G116" s="236"/>
      <c r="H116" s="240">
        <v>739</v>
      </c>
      <c r="I116" s="241"/>
      <c r="J116" s="236"/>
      <c r="K116" s="236"/>
      <c r="L116" s="242"/>
      <c r="M116" s="243"/>
      <c r="N116" s="244"/>
      <c r="O116" s="244"/>
      <c r="P116" s="244"/>
      <c r="Q116" s="244"/>
      <c r="R116" s="244"/>
      <c r="S116" s="244"/>
      <c r="T116" s="24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6" t="s">
        <v>174</v>
      </c>
      <c r="AU116" s="246" t="s">
        <v>92</v>
      </c>
      <c r="AV116" s="13" t="s">
        <v>92</v>
      </c>
      <c r="AW116" s="13" t="s">
        <v>42</v>
      </c>
      <c r="AX116" s="13" t="s">
        <v>90</v>
      </c>
      <c r="AY116" s="246" t="s">
        <v>162</v>
      </c>
    </row>
    <row r="117" spans="1:65" s="2" customFormat="1" ht="24.15" customHeight="1">
      <c r="A117" s="41"/>
      <c r="B117" s="42"/>
      <c r="C117" s="216" t="s">
        <v>211</v>
      </c>
      <c r="D117" s="247" t="s">
        <v>165</v>
      </c>
      <c r="E117" s="218" t="s">
        <v>212</v>
      </c>
      <c r="F117" s="219" t="s">
        <v>213</v>
      </c>
      <c r="G117" s="220" t="s">
        <v>131</v>
      </c>
      <c r="H117" s="221">
        <v>2280.195</v>
      </c>
      <c r="I117" s="222"/>
      <c r="J117" s="223">
        <f>ROUND(I117*H117,2)</f>
        <v>0</v>
      </c>
      <c r="K117" s="219" t="s">
        <v>169</v>
      </c>
      <c r="L117" s="47"/>
      <c r="M117" s="224" t="s">
        <v>44</v>
      </c>
      <c r="N117" s="225" t="s">
        <v>53</v>
      </c>
      <c r="O117" s="87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28" t="s">
        <v>170</v>
      </c>
      <c r="AT117" s="228" t="s">
        <v>165</v>
      </c>
      <c r="AU117" s="228" t="s">
        <v>92</v>
      </c>
      <c r="AY117" s="19" t="s">
        <v>162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19" t="s">
        <v>90</v>
      </c>
      <c r="BK117" s="229">
        <f>ROUND(I117*H117,2)</f>
        <v>0</v>
      </c>
      <c r="BL117" s="19" t="s">
        <v>170</v>
      </c>
      <c r="BM117" s="228" t="s">
        <v>214</v>
      </c>
    </row>
    <row r="118" spans="1:47" s="2" customFormat="1" ht="12">
      <c r="A118" s="41"/>
      <c r="B118" s="42"/>
      <c r="C118" s="43"/>
      <c r="D118" s="230" t="s">
        <v>172</v>
      </c>
      <c r="E118" s="43"/>
      <c r="F118" s="231" t="s">
        <v>215</v>
      </c>
      <c r="G118" s="43"/>
      <c r="H118" s="43"/>
      <c r="I118" s="232"/>
      <c r="J118" s="43"/>
      <c r="K118" s="43"/>
      <c r="L118" s="47"/>
      <c r="M118" s="233"/>
      <c r="N118" s="234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19" t="s">
        <v>172</v>
      </c>
      <c r="AU118" s="19" t="s">
        <v>92</v>
      </c>
    </row>
    <row r="119" spans="1:51" s="16" customFormat="1" ht="12">
      <c r="A119" s="16"/>
      <c r="B119" s="270"/>
      <c r="C119" s="271"/>
      <c r="D119" s="237" t="s">
        <v>174</v>
      </c>
      <c r="E119" s="272" t="s">
        <v>44</v>
      </c>
      <c r="F119" s="273" t="s">
        <v>216</v>
      </c>
      <c r="G119" s="271"/>
      <c r="H119" s="272" t="s">
        <v>44</v>
      </c>
      <c r="I119" s="274"/>
      <c r="J119" s="271"/>
      <c r="K119" s="271"/>
      <c r="L119" s="275"/>
      <c r="M119" s="276"/>
      <c r="N119" s="277"/>
      <c r="O119" s="277"/>
      <c r="P119" s="277"/>
      <c r="Q119" s="277"/>
      <c r="R119" s="277"/>
      <c r="S119" s="277"/>
      <c r="T119" s="278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T119" s="279" t="s">
        <v>174</v>
      </c>
      <c r="AU119" s="279" t="s">
        <v>92</v>
      </c>
      <c r="AV119" s="16" t="s">
        <v>90</v>
      </c>
      <c r="AW119" s="16" t="s">
        <v>42</v>
      </c>
      <c r="AX119" s="16" t="s">
        <v>82</v>
      </c>
      <c r="AY119" s="279" t="s">
        <v>162</v>
      </c>
    </row>
    <row r="120" spans="1:51" s="13" customFormat="1" ht="12">
      <c r="A120" s="13"/>
      <c r="B120" s="235"/>
      <c r="C120" s="236"/>
      <c r="D120" s="237" t="s">
        <v>174</v>
      </c>
      <c r="E120" s="238" t="s">
        <v>44</v>
      </c>
      <c r="F120" s="239" t="s">
        <v>217</v>
      </c>
      <c r="G120" s="236"/>
      <c r="H120" s="240">
        <v>505.77</v>
      </c>
      <c r="I120" s="241"/>
      <c r="J120" s="236"/>
      <c r="K120" s="236"/>
      <c r="L120" s="242"/>
      <c r="M120" s="243"/>
      <c r="N120" s="244"/>
      <c r="O120" s="244"/>
      <c r="P120" s="244"/>
      <c r="Q120" s="244"/>
      <c r="R120" s="244"/>
      <c r="S120" s="244"/>
      <c r="T120" s="24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6" t="s">
        <v>174</v>
      </c>
      <c r="AU120" s="246" t="s">
        <v>92</v>
      </c>
      <c r="AV120" s="13" t="s">
        <v>92</v>
      </c>
      <c r="AW120" s="13" t="s">
        <v>42</v>
      </c>
      <c r="AX120" s="13" t="s">
        <v>82</v>
      </c>
      <c r="AY120" s="246" t="s">
        <v>162</v>
      </c>
    </row>
    <row r="121" spans="1:51" s="13" customFormat="1" ht="12">
      <c r="A121" s="13"/>
      <c r="B121" s="235"/>
      <c r="C121" s="236"/>
      <c r="D121" s="237" t="s">
        <v>174</v>
      </c>
      <c r="E121" s="238" t="s">
        <v>44</v>
      </c>
      <c r="F121" s="239" t="s">
        <v>218</v>
      </c>
      <c r="G121" s="236"/>
      <c r="H121" s="240">
        <v>252.885</v>
      </c>
      <c r="I121" s="241"/>
      <c r="J121" s="236"/>
      <c r="K121" s="236"/>
      <c r="L121" s="242"/>
      <c r="M121" s="243"/>
      <c r="N121" s="244"/>
      <c r="O121" s="244"/>
      <c r="P121" s="244"/>
      <c r="Q121" s="244"/>
      <c r="R121" s="244"/>
      <c r="S121" s="244"/>
      <c r="T121" s="24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6" t="s">
        <v>174</v>
      </c>
      <c r="AU121" s="246" t="s">
        <v>92</v>
      </c>
      <c r="AV121" s="13" t="s">
        <v>92</v>
      </c>
      <c r="AW121" s="13" t="s">
        <v>42</v>
      </c>
      <c r="AX121" s="13" t="s">
        <v>82</v>
      </c>
      <c r="AY121" s="246" t="s">
        <v>162</v>
      </c>
    </row>
    <row r="122" spans="1:51" s="14" customFormat="1" ht="12">
      <c r="A122" s="14"/>
      <c r="B122" s="248"/>
      <c r="C122" s="249"/>
      <c r="D122" s="237" t="s">
        <v>174</v>
      </c>
      <c r="E122" s="250" t="s">
        <v>44</v>
      </c>
      <c r="F122" s="251" t="s">
        <v>182</v>
      </c>
      <c r="G122" s="249"/>
      <c r="H122" s="252">
        <v>758.655</v>
      </c>
      <c r="I122" s="253"/>
      <c r="J122" s="249"/>
      <c r="K122" s="249"/>
      <c r="L122" s="254"/>
      <c r="M122" s="255"/>
      <c r="N122" s="256"/>
      <c r="O122" s="256"/>
      <c r="P122" s="256"/>
      <c r="Q122" s="256"/>
      <c r="R122" s="256"/>
      <c r="S122" s="256"/>
      <c r="T122" s="257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8" t="s">
        <v>174</v>
      </c>
      <c r="AU122" s="258" t="s">
        <v>92</v>
      </c>
      <c r="AV122" s="14" t="s">
        <v>183</v>
      </c>
      <c r="AW122" s="14" t="s">
        <v>42</v>
      </c>
      <c r="AX122" s="14" t="s">
        <v>82</v>
      </c>
      <c r="AY122" s="258" t="s">
        <v>162</v>
      </c>
    </row>
    <row r="123" spans="1:51" s="13" customFormat="1" ht="12">
      <c r="A123" s="13"/>
      <c r="B123" s="235"/>
      <c r="C123" s="236"/>
      <c r="D123" s="237" t="s">
        <v>174</v>
      </c>
      <c r="E123" s="238" t="s">
        <v>44</v>
      </c>
      <c r="F123" s="239" t="s">
        <v>219</v>
      </c>
      <c r="G123" s="236"/>
      <c r="H123" s="240">
        <v>442.98</v>
      </c>
      <c r="I123" s="241"/>
      <c r="J123" s="236"/>
      <c r="K123" s="236"/>
      <c r="L123" s="242"/>
      <c r="M123" s="243"/>
      <c r="N123" s="244"/>
      <c r="O123" s="244"/>
      <c r="P123" s="244"/>
      <c r="Q123" s="244"/>
      <c r="R123" s="244"/>
      <c r="S123" s="244"/>
      <c r="T123" s="24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6" t="s">
        <v>174</v>
      </c>
      <c r="AU123" s="246" t="s">
        <v>92</v>
      </c>
      <c r="AV123" s="13" t="s">
        <v>92</v>
      </c>
      <c r="AW123" s="13" t="s">
        <v>42</v>
      </c>
      <c r="AX123" s="13" t="s">
        <v>82</v>
      </c>
      <c r="AY123" s="246" t="s">
        <v>162</v>
      </c>
    </row>
    <row r="124" spans="1:51" s="13" customFormat="1" ht="12">
      <c r="A124" s="13"/>
      <c r="B124" s="235"/>
      <c r="C124" s="236"/>
      <c r="D124" s="237" t="s">
        <v>174</v>
      </c>
      <c r="E124" s="238" t="s">
        <v>44</v>
      </c>
      <c r="F124" s="239" t="s">
        <v>220</v>
      </c>
      <c r="G124" s="236"/>
      <c r="H124" s="240">
        <v>1078.56</v>
      </c>
      <c r="I124" s="241"/>
      <c r="J124" s="236"/>
      <c r="K124" s="236"/>
      <c r="L124" s="242"/>
      <c r="M124" s="243"/>
      <c r="N124" s="244"/>
      <c r="O124" s="244"/>
      <c r="P124" s="244"/>
      <c r="Q124" s="244"/>
      <c r="R124" s="244"/>
      <c r="S124" s="244"/>
      <c r="T124" s="24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6" t="s">
        <v>174</v>
      </c>
      <c r="AU124" s="246" t="s">
        <v>92</v>
      </c>
      <c r="AV124" s="13" t="s">
        <v>92</v>
      </c>
      <c r="AW124" s="13" t="s">
        <v>42</v>
      </c>
      <c r="AX124" s="13" t="s">
        <v>82</v>
      </c>
      <c r="AY124" s="246" t="s">
        <v>162</v>
      </c>
    </row>
    <row r="125" spans="1:51" s="14" customFormat="1" ht="12">
      <c r="A125" s="14"/>
      <c r="B125" s="248"/>
      <c r="C125" s="249"/>
      <c r="D125" s="237" t="s">
        <v>174</v>
      </c>
      <c r="E125" s="250" t="s">
        <v>44</v>
      </c>
      <c r="F125" s="251" t="s">
        <v>182</v>
      </c>
      <c r="G125" s="249"/>
      <c r="H125" s="252">
        <v>1521.54</v>
      </c>
      <c r="I125" s="253"/>
      <c r="J125" s="249"/>
      <c r="K125" s="249"/>
      <c r="L125" s="254"/>
      <c r="M125" s="255"/>
      <c r="N125" s="256"/>
      <c r="O125" s="256"/>
      <c r="P125" s="256"/>
      <c r="Q125" s="256"/>
      <c r="R125" s="256"/>
      <c r="S125" s="256"/>
      <c r="T125" s="257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8" t="s">
        <v>174</v>
      </c>
      <c r="AU125" s="258" t="s">
        <v>92</v>
      </c>
      <c r="AV125" s="14" t="s">
        <v>183</v>
      </c>
      <c r="AW125" s="14" t="s">
        <v>42</v>
      </c>
      <c r="AX125" s="14" t="s">
        <v>82</v>
      </c>
      <c r="AY125" s="258" t="s">
        <v>162</v>
      </c>
    </row>
    <row r="126" spans="1:51" s="15" customFormat="1" ht="12">
      <c r="A126" s="15"/>
      <c r="B126" s="259"/>
      <c r="C126" s="260"/>
      <c r="D126" s="237" t="s">
        <v>174</v>
      </c>
      <c r="E126" s="261" t="s">
        <v>129</v>
      </c>
      <c r="F126" s="262" t="s">
        <v>185</v>
      </c>
      <c r="G126" s="260"/>
      <c r="H126" s="263">
        <v>2280.195</v>
      </c>
      <c r="I126" s="264"/>
      <c r="J126" s="260"/>
      <c r="K126" s="260"/>
      <c r="L126" s="265"/>
      <c r="M126" s="266"/>
      <c r="N126" s="267"/>
      <c r="O126" s="267"/>
      <c r="P126" s="267"/>
      <c r="Q126" s="267"/>
      <c r="R126" s="267"/>
      <c r="S126" s="267"/>
      <c r="T126" s="268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69" t="s">
        <v>174</v>
      </c>
      <c r="AU126" s="269" t="s">
        <v>92</v>
      </c>
      <c r="AV126" s="15" t="s">
        <v>170</v>
      </c>
      <c r="AW126" s="15" t="s">
        <v>42</v>
      </c>
      <c r="AX126" s="15" t="s">
        <v>90</v>
      </c>
      <c r="AY126" s="269" t="s">
        <v>162</v>
      </c>
    </row>
    <row r="127" spans="1:65" s="2" customFormat="1" ht="37.8" customHeight="1">
      <c r="A127" s="41"/>
      <c r="B127" s="42"/>
      <c r="C127" s="216" t="s">
        <v>221</v>
      </c>
      <c r="D127" s="247" t="s">
        <v>165</v>
      </c>
      <c r="E127" s="218" t="s">
        <v>222</v>
      </c>
      <c r="F127" s="219" t="s">
        <v>223</v>
      </c>
      <c r="G127" s="220" t="s">
        <v>131</v>
      </c>
      <c r="H127" s="221">
        <v>2280.195</v>
      </c>
      <c r="I127" s="222"/>
      <c r="J127" s="223">
        <f>ROUND(I127*H127,2)</f>
        <v>0</v>
      </c>
      <c r="K127" s="219" t="s">
        <v>169</v>
      </c>
      <c r="L127" s="47"/>
      <c r="M127" s="224" t="s">
        <v>44</v>
      </c>
      <c r="N127" s="225" t="s">
        <v>53</v>
      </c>
      <c r="O127" s="87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28" t="s">
        <v>170</v>
      </c>
      <c r="AT127" s="228" t="s">
        <v>165</v>
      </c>
      <c r="AU127" s="228" t="s">
        <v>92</v>
      </c>
      <c r="AY127" s="19" t="s">
        <v>162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9" t="s">
        <v>90</v>
      </c>
      <c r="BK127" s="229">
        <f>ROUND(I127*H127,2)</f>
        <v>0</v>
      </c>
      <c r="BL127" s="19" t="s">
        <v>170</v>
      </c>
      <c r="BM127" s="228" t="s">
        <v>224</v>
      </c>
    </row>
    <row r="128" spans="1:47" s="2" customFormat="1" ht="12">
      <c r="A128" s="41"/>
      <c r="B128" s="42"/>
      <c r="C128" s="43"/>
      <c r="D128" s="230" t="s">
        <v>172</v>
      </c>
      <c r="E128" s="43"/>
      <c r="F128" s="231" t="s">
        <v>225</v>
      </c>
      <c r="G128" s="43"/>
      <c r="H128" s="43"/>
      <c r="I128" s="232"/>
      <c r="J128" s="43"/>
      <c r="K128" s="43"/>
      <c r="L128" s="47"/>
      <c r="M128" s="233"/>
      <c r="N128" s="234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19" t="s">
        <v>172</v>
      </c>
      <c r="AU128" s="19" t="s">
        <v>92</v>
      </c>
    </row>
    <row r="129" spans="1:51" s="13" customFormat="1" ht="12">
      <c r="A129" s="13"/>
      <c r="B129" s="235"/>
      <c r="C129" s="236"/>
      <c r="D129" s="237" t="s">
        <v>174</v>
      </c>
      <c r="E129" s="238" t="s">
        <v>44</v>
      </c>
      <c r="F129" s="239" t="s">
        <v>129</v>
      </c>
      <c r="G129" s="236"/>
      <c r="H129" s="240">
        <v>2280.195</v>
      </c>
      <c r="I129" s="241"/>
      <c r="J129" s="236"/>
      <c r="K129" s="236"/>
      <c r="L129" s="242"/>
      <c r="M129" s="243"/>
      <c r="N129" s="244"/>
      <c r="O129" s="244"/>
      <c r="P129" s="244"/>
      <c r="Q129" s="244"/>
      <c r="R129" s="244"/>
      <c r="S129" s="244"/>
      <c r="T129" s="24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6" t="s">
        <v>174</v>
      </c>
      <c r="AU129" s="246" t="s">
        <v>92</v>
      </c>
      <c r="AV129" s="13" t="s">
        <v>92</v>
      </c>
      <c r="AW129" s="13" t="s">
        <v>42</v>
      </c>
      <c r="AX129" s="13" t="s">
        <v>90</v>
      </c>
      <c r="AY129" s="246" t="s">
        <v>162</v>
      </c>
    </row>
    <row r="130" spans="1:65" s="2" customFormat="1" ht="37.8" customHeight="1">
      <c r="A130" s="41"/>
      <c r="B130" s="42"/>
      <c r="C130" s="216" t="s">
        <v>226</v>
      </c>
      <c r="D130" s="247" t="s">
        <v>165</v>
      </c>
      <c r="E130" s="218" t="s">
        <v>227</v>
      </c>
      <c r="F130" s="219" t="s">
        <v>228</v>
      </c>
      <c r="G130" s="220" t="s">
        <v>131</v>
      </c>
      <c r="H130" s="221">
        <v>34202.925</v>
      </c>
      <c r="I130" s="222"/>
      <c r="J130" s="223">
        <f>ROUND(I130*H130,2)</f>
        <v>0</v>
      </c>
      <c r="K130" s="219" t="s">
        <v>169</v>
      </c>
      <c r="L130" s="47"/>
      <c r="M130" s="224" t="s">
        <v>44</v>
      </c>
      <c r="N130" s="225" t="s">
        <v>53</v>
      </c>
      <c r="O130" s="87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28" t="s">
        <v>170</v>
      </c>
      <c r="AT130" s="228" t="s">
        <v>165</v>
      </c>
      <c r="AU130" s="228" t="s">
        <v>92</v>
      </c>
      <c r="AY130" s="19" t="s">
        <v>162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9" t="s">
        <v>90</v>
      </c>
      <c r="BK130" s="229">
        <f>ROUND(I130*H130,2)</f>
        <v>0</v>
      </c>
      <c r="BL130" s="19" t="s">
        <v>170</v>
      </c>
      <c r="BM130" s="228" t="s">
        <v>229</v>
      </c>
    </row>
    <row r="131" spans="1:47" s="2" customFormat="1" ht="12">
      <c r="A131" s="41"/>
      <c r="B131" s="42"/>
      <c r="C131" s="43"/>
      <c r="D131" s="230" t="s">
        <v>172</v>
      </c>
      <c r="E131" s="43"/>
      <c r="F131" s="231" t="s">
        <v>230</v>
      </c>
      <c r="G131" s="43"/>
      <c r="H131" s="43"/>
      <c r="I131" s="232"/>
      <c r="J131" s="43"/>
      <c r="K131" s="43"/>
      <c r="L131" s="47"/>
      <c r="M131" s="233"/>
      <c r="N131" s="234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19" t="s">
        <v>172</v>
      </c>
      <c r="AU131" s="19" t="s">
        <v>92</v>
      </c>
    </row>
    <row r="132" spans="1:47" s="2" customFormat="1" ht="12">
      <c r="A132" s="41"/>
      <c r="B132" s="42"/>
      <c r="C132" s="43"/>
      <c r="D132" s="237" t="s">
        <v>231</v>
      </c>
      <c r="E132" s="43"/>
      <c r="F132" s="280" t="s">
        <v>232</v>
      </c>
      <c r="G132" s="43"/>
      <c r="H132" s="43"/>
      <c r="I132" s="232"/>
      <c r="J132" s="43"/>
      <c r="K132" s="43"/>
      <c r="L132" s="47"/>
      <c r="M132" s="233"/>
      <c r="N132" s="234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19" t="s">
        <v>231</v>
      </c>
      <c r="AU132" s="19" t="s">
        <v>92</v>
      </c>
    </row>
    <row r="133" spans="1:51" s="13" customFormat="1" ht="12">
      <c r="A133" s="13"/>
      <c r="B133" s="235"/>
      <c r="C133" s="236"/>
      <c r="D133" s="237" t="s">
        <v>174</v>
      </c>
      <c r="E133" s="236"/>
      <c r="F133" s="239" t="s">
        <v>233</v>
      </c>
      <c r="G133" s="236"/>
      <c r="H133" s="240">
        <v>34202.925</v>
      </c>
      <c r="I133" s="241"/>
      <c r="J133" s="236"/>
      <c r="K133" s="236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174</v>
      </c>
      <c r="AU133" s="246" t="s">
        <v>92</v>
      </c>
      <c r="AV133" s="13" t="s">
        <v>92</v>
      </c>
      <c r="AW133" s="13" t="s">
        <v>4</v>
      </c>
      <c r="AX133" s="13" t="s">
        <v>90</v>
      </c>
      <c r="AY133" s="246" t="s">
        <v>162</v>
      </c>
    </row>
    <row r="134" spans="1:65" s="2" customFormat="1" ht="24.15" customHeight="1">
      <c r="A134" s="41"/>
      <c r="B134" s="42"/>
      <c r="C134" s="216" t="s">
        <v>234</v>
      </c>
      <c r="D134" s="247" t="s">
        <v>165</v>
      </c>
      <c r="E134" s="218" t="s">
        <v>235</v>
      </c>
      <c r="F134" s="219" t="s">
        <v>236</v>
      </c>
      <c r="G134" s="220" t="s">
        <v>123</v>
      </c>
      <c r="H134" s="221">
        <v>4104.351</v>
      </c>
      <c r="I134" s="222"/>
      <c r="J134" s="223">
        <f>ROUND(I134*H134,2)</f>
        <v>0</v>
      </c>
      <c r="K134" s="219" t="s">
        <v>169</v>
      </c>
      <c r="L134" s="47"/>
      <c r="M134" s="224" t="s">
        <v>44</v>
      </c>
      <c r="N134" s="225" t="s">
        <v>53</v>
      </c>
      <c r="O134" s="87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28" t="s">
        <v>170</v>
      </c>
      <c r="AT134" s="228" t="s">
        <v>165</v>
      </c>
      <c r="AU134" s="228" t="s">
        <v>92</v>
      </c>
      <c r="AY134" s="19" t="s">
        <v>162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9" t="s">
        <v>90</v>
      </c>
      <c r="BK134" s="229">
        <f>ROUND(I134*H134,2)</f>
        <v>0</v>
      </c>
      <c r="BL134" s="19" t="s">
        <v>170</v>
      </c>
      <c r="BM134" s="228" t="s">
        <v>237</v>
      </c>
    </row>
    <row r="135" spans="1:47" s="2" customFormat="1" ht="12">
      <c r="A135" s="41"/>
      <c r="B135" s="42"/>
      <c r="C135" s="43"/>
      <c r="D135" s="230" t="s">
        <v>172</v>
      </c>
      <c r="E135" s="43"/>
      <c r="F135" s="231" t="s">
        <v>238</v>
      </c>
      <c r="G135" s="43"/>
      <c r="H135" s="43"/>
      <c r="I135" s="232"/>
      <c r="J135" s="43"/>
      <c r="K135" s="43"/>
      <c r="L135" s="47"/>
      <c r="M135" s="233"/>
      <c r="N135" s="234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19" t="s">
        <v>172</v>
      </c>
      <c r="AU135" s="19" t="s">
        <v>92</v>
      </c>
    </row>
    <row r="136" spans="1:51" s="13" customFormat="1" ht="12">
      <c r="A136" s="13"/>
      <c r="B136" s="235"/>
      <c r="C136" s="236"/>
      <c r="D136" s="237" t="s">
        <v>174</v>
      </c>
      <c r="E136" s="238" t="s">
        <v>44</v>
      </c>
      <c r="F136" s="239" t="s">
        <v>129</v>
      </c>
      <c r="G136" s="236"/>
      <c r="H136" s="240">
        <v>2280.195</v>
      </c>
      <c r="I136" s="241"/>
      <c r="J136" s="236"/>
      <c r="K136" s="236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174</v>
      </c>
      <c r="AU136" s="246" t="s">
        <v>92</v>
      </c>
      <c r="AV136" s="13" t="s">
        <v>92</v>
      </c>
      <c r="AW136" s="13" t="s">
        <v>42</v>
      </c>
      <c r="AX136" s="13" t="s">
        <v>90</v>
      </c>
      <c r="AY136" s="246" t="s">
        <v>162</v>
      </c>
    </row>
    <row r="137" spans="1:51" s="13" customFormat="1" ht="12">
      <c r="A137" s="13"/>
      <c r="B137" s="235"/>
      <c r="C137" s="236"/>
      <c r="D137" s="237" t="s">
        <v>174</v>
      </c>
      <c r="E137" s="236"/>
      <c r="F137" s="239" t="s">
        <v>239</v>
      </c>
      <c r="G137" s="236"/>
      <c r="H137" s="240">
        <v>4104.351</v>
      </c>
      <c r="I137" s="241"/>
      <c r="J137" s="236"/>
      <c r="K137" s="236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174</v>
      </c>
      <c r="AU137" s="246" t="s">
        <v>92</v>
      </c>
      <c r="AV137" s="13" t="s">
        <v>92</v>
      </c>
      <c r="AW137" s="13" t="s">
        <v>4</v>
      </c>
      <c r="AX137" s="13" t="s">
        <v>90</v>
      </c>
      <c r="AY137" s="246" t="s">
        <v>162</v>
      </c>
    </row>
    <row r="138" spans="1:65" s="2" customFormat="1" ht="24.15" customHeight="1">
      <c r="A138" s="41"/>
      <c r="B138" s="42"/>
      <c r="C138" s="216" t="s">
        <v>240</v>
      </c>
      <c r="D138" s="216" t="s">
        <v>165</v>
      </c>
      <c r="E138" s="218" t="s">
        <v>241</v>
      </c>
      <c r="F138" s="219" t="s">
        <v>242</v>
      </c>
      <c r="G138" s="220" t="s">
        <v>168</v>
      </c>
      <c r="H138" s="221">
        <v>3575</v>
      </c>
      <c r="I138" s="222"/>
      <c r="J138" s="223">
        <f>ROUND(I138*H138,2)</f>
        <v>0</v>
      </c>
      <c r="K138" s="219" t="s">
        <v>169</v>
      </c>
      <c r="L138" s="47"/>
      <c r="M138" s="224" t="s">
        <v>44</v>
      </c>
      <c r="N138" s="225" t="s">
        <v>53</v>
      </c>
      <c r="O138" s="87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28" t="s">
        <v>170</v>
      </c>
      <c r="AT138" s="228" t="s">
        <v>165</v>
      </c>
      <c r="AU138" s="228" t="s">
        <v>92</v>
      </c>
      <c r="AY138" s="19" t="s">
        <v>162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9" t="s">
        <v>90</v>
      </c>
      <c r="BK138" s="229">
        <f>ROUND(I138*H138,2)</f>
        <v>0</v>
      </c>
      <c r="BL138" s="19" t="s">
        <v>170</v>
      </c>
      <c r="BM138" s="228" t="s">
        <v>243</v>
      </c>
    </row>
    <row r="139" spans="1:47" s="2" customFormat="1" ht="12">
      <c r="A139" s="41"/>
      <c r="B139" s="42"/>
      <c r="C139" s="43"/>
      <c r="D139" s="230" t="s">
        <v>172</v>
      </c>
      <c r="E139" s="43"/>
      <c r="F139" s="231" t="s">
        <v>244</v>
      </c>
      <c r="G139" s="43"/>
      <c r="H139" s="43"/>
      <c r="I139" s="232"/>
      <c r="J139" s="43"/>
      <c r="K139" s="43"/>
      <c r="L139" s="47"/>
      <c r="M139" s="233"/>
      <c r="N139" s="234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19" t="s">
        <v>172</v>
      </c>
      <c r="AU139" s="19" t="s">
        <v>92</v>
      </c>
    </row>
    <row r="140" spans="1:51" s="13" customFormat="1" ht="12">
      <c r="A140" s="13"/>
      <c r="B140" s="235"/>
      <c r="C140" s="236"/>
      <c r="D140" s="237" t="s">
        <v>174</v>
      </c>
      <c r="E140" s="238" t="s">
        <v>44</v>
      </c>
      <c r="F140" s="239" t="s">
        <v>245</v>
      </c>
      <c r="G140" s="236"/>
      <c r="H140" s="240">
        <v>1905.8</v>
      </c>
      <c r="I140" s="241"/>
      <c r="J140" s="236"/>
      <c r="K140" s="236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174</v>
      </c>
      <c r="AU140" s="246" t="s">
        <v>92</v>
      </c>
      <c r="AV140" s="13" t="s">
        <v>92</v>
      </c>
      <c r="AW140" s="13" t="s">
        <v>42</v>
      </c>
      <c r="AX140" s="13" t="s">
        <v>82</v>
      </c>
      <c r="AY140" s="246" t="s">
        <v>162</v>
      </c>
    </row>
    <row r="141" spans="1:51" s="13" customFormat="1" ht="12">
      <c r="A141" s="13"/>
      <c r="B141" s="235"/>
      <c r="C141" s="236"/>
      <c r="D141" s="237" t="s">
        <v>174</v>
      </c>
      <c r="E141" s="238" t="s">
        <v>44</v>
      </c>
      <c r="F141" s="239" t="s">
        <v>246</v>
      </c>
      <c r="G141" s="236"/>
      <c r="H141" s="240">
        <v>1669.2</v>
      </c>
      <c r="I141" s="241"/>
      <c r="J141" s="236"/>
      <c r="K141" s="236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174</v>
      </c>
      <c r="AU141" s="246" t="s">
        <v>92</v>
      </c>
      <c r="AV141" s="13" t="s">
        <v>92</v>
      </c>
      <c r="AW141" s="13" t="s">
        <v>42</v>
      </c>
      <c r="AX141" s="13" t="s">
        <v>82</v>
      </c>
      <c r="AY141" s="246" t="s">
        <v>162</v>
      </c>
    </row>
    <row r="142" spans="1:51" s="15" customFormat="1" ht="12">
      <c r="A142" s="15"/>
      <c r="B142" s="259"/>
      <c r="C142" s="260"/>
      <c r="D142" s="237" t="s">
        <v>174</v>
      </c>
      <c r="E142" s="261" t="s">
        <v>44</v>
      </c>
      <c r="F142" s="262" t="s">
        <v>185</v>
      </c>
      <c r="G142" s="260"/>
      <c r="H142" s="263">
        <v>3575</v>
      </c>
      <c r="I142" s="264"/>
      <c r="J142" s="260"/>
      <c r="K142" s="260"/>
      <c r="L142" s="265"/>
      <c r="M142" s="266"/>
      <c r="N142" s="267"/>
      <c r="O142" s="267"/>
      <c r="P142" s="267"/>
      <c r="Q142" s="267"/>
      <c r="R142" s="267"/>
      <c r="S142" s="267"/>
      <c r="T142" s="268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9" t="s">
        <v>174</v>
      </c>
      <c r="AU142" s="269" t="s">
        <v>92</v>
      </c>
      <c r="AV142" s="15" t="s">
        <v>170</v>
      </c>
      <c r="AW142" s="15" t="s">
        <v>42</v>
      </c>
      <c r="AX142" s="15" t="s">
        <v>90</v>
      </c>
      <c r="AY142" s="269" t="s">
        <v>162</v>
      </c>
    </row>
    <row r="143" spans="1:65" s="2" customFormat="1" ht="16.5" customHeight="1">
      <c r="A143" s="41"/>
      <c r="B143" s="42"/>
      <c r="C143" s="281" t="s">
        <v>247</v>
      </c>
      <c r="D143" s="281" t="s">
        <v>248</v>
      </c>
      <c r="E143" s="282" t="s">
        <v>249</v>
      </c>
      <c r="F143" s="283" t="s">
        <v>250</v>
      </c>
      <c r="G143" s="284" t="s">
        <v>251</v>
      </c>
      <c r="H143" s="285">
        <v>53.625</v>
      </c>
      <c r="I143" s="286"/>
      <c r="J143" s="287">
        <f>ROUND(I143*H143,2)</f>
        <v>0</v>
      </c>
      <c r="K143" s="283" t="s">
        <v>169</v>
      </c>
      <c r="L143" s="288"/>
      <c r="M143" s="289" t="s">
        <v>44</v>
      </c>
      <c r="N143" s="290" t="s">
        <v>53</v>
      </c>
      <c r="O143" s="87"/>
      <c r="P143" s="226">
        <f>O143*H143</f>
        <v>0</v>
      </c>
      <c r="Q143" s="226">
        <v>0.001</v>
      </c>
      <c r="R143" s="226">
        <f>Q143*H143</f>
        <v>0.053625</v>
      </c>
      <c r="S143" s="226">
        <v>0</v>
      </c>
      <c r="T143" s="227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28" t="s">
        <v>226</v>
      </c>
      <c r="AT143" s="228" t="s">
        <v>248</v>
      </c>
      <c r="AU143" s="228" t="s">
        <v>92</v>
      </c>
      <c r="AY143" s="19" t="s">
        <v>162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9" t="s">
        <v>90</v>
      </c>
      <c r="BK143" s="229">
        <f>ROUND(I143*H143,2)</f>
        <v>0</v>
      </c>
      <c r="BL143" s="19" t="s">
        <v>170</v>
      </c>
      <c r="BM143" s="228" t="s">
        <v>252</v>
      </c>
    </row>
    <row r="144" spans="1:51" s="13" customFormat="1" ht="12">
      <c r="A144" s="13"/>
      <c r="B144" s="235"/>
      <c r="C144" s="236"/>
      <c r="D144" s="237" t="s">
        <v>174</v>
      </c>
      <c r="E144" s="236"/>
      <c r="F144" s="239" t="s">
        <v>253</v>
      </c>
      <c r="G144" s="236"/>
      <c r="H144" s="240">
        <v>53.625</v>
      </c>
      <c r="I144" s="241"/>
      <c r="J144" s="236"/>
      <c r="K144" s="236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174</v>
      </c>
      <c r="AU144" s="246" t="s">
        <v>92</v>
      </c>
      <c r="AV144" s="13" t="s">
        <v>92</v>
      </c>
      <c r="AW144" s="13" t="s">
        <v>4</v>
      </c>
      <c r="AX144" s="13" t="s">
        <v>90</v>
      </c>
      <c r="AY144" s="246" t="s">
        <v>162</v>
      </c>
    </row>
    <row r="145" spans="1:65" s="2" customFormat="1" ht="21.75" customHeight="1">
      <c r="A145" s="41"/>
      <c r="B145" s="42"/>
      <c r="C145" s="216" t="s">
        <v>254</v>
      </c>
      <c r="D145" s="216" t="s">
        <v>165</v>
      </c>
      <c r="E145" s="218" t="s">
        <v>255</v>
      </c>
      <c r="F145" s="219" t="s">
        <v>256</v>
      </c>
      <c r="G145" s="220" t="s">
        <v>168</v>
      </c>
      <c r="H145" s="221">
        <v>3575</v>
      </c>
      <c r="I145" s="222"/>
      <c r="J145" s="223">
        <f>ROUND(I145*H145,2)</f>
        <v>0</v>
      </c>
      <c r="K145" s="219" t="s">
        <v>169</v>
      </c>
      <c r="L145" s="47"/>
      <c r="M145" s="224" t="s">
        <v>44</v>
      </c>
      <c r="N145" s="225" t="s">
        <v>53</v>
      </c>
      <c r="O145" s="87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28" t="s">
        <v>170</v>
      </c>
      <c r="AT145" s="228" t="s">
        <v>165</v>
      </c>
      <c r="AU145" s="228" t="s">
        <v>92</v>
      </c>
      <c r="AY145" s="19" t="s">
        <v>162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9" t="s">
        <v>90</v>
      </c>
      <c r="BK145" s="229">
        <f>ROUND(I145*H145,2)</f>
        <v>0</v>
      </c>
      <c r="BL145" s="19" t="s">
        <v>170</v>
      </c>
      <c r="BM145" s="228" t="s">
        <v>257</v>
      </c>
    </row>
    <row r="146" spans="1:47" s="2" customFormat="1" ht="12">
      <c r="A146" s="41"/>
      <c r="B146" s="42"/>
      <c r="C146" s="43"/>
      <c r="D146" s="230" t="s">
        <v>172</v>
      </c>
      <c r="E146" s="43"/>
      <c r="F146" s="231" t="s">
        <v>258</v>
      </c>
      <c r="G146" s="43"/>
      <c r="H146" s="43"/>
      <c r="I146" s="232"/>
      <c r="J146" s="43"/>
      <c r="K146" s="43"/>
      <c r="L146" s="47"/>
      <c r="M146" s="233"/>
      <c r="N146" s="234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19" t="s">
        <v>172</v>
      </c>
      <c r="AU146" s="19" t="s">
        <v>92</v>
      </c>
    </row>
    <row r="147" spans="1:51" s="13" customFormat="1" ht="12">
      <c r="A147" s="13"/>
      <c r="B147" s="235"/>
      <c r="C147" s="236"/>
      <c r="D147" s="237" t="s">
        <v>174</v>
      </c>
      <c r="E147" s="238" t="s">
        <v>44</v>
      </c>
      <c r="F147" s="239" t="s">
        <v>259</v>
      </c>
      <c r="G147" s="236"/>
      <c r="H147" s="240">
        <v>3575</v>
      </c>
      <c r="I147" s="241"/>
      <c r="J147" s="236"/>
      <c r="K147" s="236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174</v>
      </c>
      <c r="AU147" s="246" t="s">
        <v>92</v>
      </c>
      <c r="AV147" s="13" t="s">
        <v>92</v>
      </c>
      <c r="AW147" s="13" t="s">
        <v>42</v>
      </c>
      <c r="AX147" s="13" t="s">
        <v>90</v>
      </c>
      <c r="AY147" s="246" t="s">
        <v>162</v>
      </c>
    </row>
    <row r="148" spans="1:65" s="2" customFormat="1" ht="21.75" customHeight="1">
      <c r="A148" s="41"/>
      <c r="B148" s="42"/>
      <c r="C148" s="216" t="s">
        <v>260</v>
      </c>
      <c r="D148" s="247" t="s">
        <v>165</v>
      </c>
      <c r="E148" s="218" t="s">
        <v>261</v>
      </c>
      <c r="F148" s="219" t="s">
        <v>262</v>
      </c>
      <c r="G148" s="220" t="s">
        <v>168</v>
      </c>
      <c r="H148" s="221">
        <v>9073.5</v>
      </c>
      <c r="I148" s="222"/>
      <c r="J148" s="223">
        <f>ROUND(I148*H148,2)</f>
        <v>0</v>
      </c>
      <c r="K148" s="219" t="s">
        <v>169</v>
      </c>
      <c r="L148" s="47"/>
      <c r="M148" s="224" t="s">
        <v>44</v>
      </c>
      <c r="N148" s="225" t="s">
        <v>53</v>
      </c>
      <c r="O148" s="87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28" t="s">
        <v>170</v>
      </c>
      <c r="AT148" s="228" t="s">
        <v>165</v>
      </c>
      <c r="AU148" s="228" t="s">
        <v>92</v>
      </c>
      <c r="AY148" s="19" t="s">
        <v>162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9" t="s">
        <v>90</v>
      </c>
      <c r="BK148" s="229">
        <f>ROUND(I148*H148,2)</f>
        <v>0</v>
      </c>
      <c r="BL148" s="19" t="s">
        <v>170</v>
      </c>
      <c r="BM148" s="228" t="s">
        <v>263</v>
      </c>
    </row>
    <row r="149" spans="1:47" s="2" customFormat="1" ht="12">
      <c r="A149" s="41"/>
      <c r="B149" s="42"/>
      <c r="C149" s="43"/>
      <c r="D149" s="230" t="s">
        <v>172</v>
      </c>
      <c r="E149" s="43"/>
      <c r="F149" s="231" t="s">
        <v>264</v>
      </c>
      <c r="G149" s="43"/>
      <c r="H149" s="43"/>
      <c r="I149" s="232"/>
      <c r="J149" s="43"/>
      <c r="K149" s="43"/>
      <c r="L149" s="47"/>
      <c r="M149" s="233"/>
      <c r="N149" s="234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19" t="s">
        <v>172</v>
      </c>
      <c r="AU149" s="19" t="s">
        <v>92</v>
      </c>
    </row>
    <row r="150" spans="1:51" s="13" customFormat="1" ht="12">
      <c r="A150" s="13"/>
      <c r="B150" s="235"/>
      <c r="C150" s="236"/>
      <c r="D150" s="237" t="s">
        <v>174</v>
      </c>
      <c r="E150" s="238" t="s">
        <v>44</v>
      </c>
      <c r="F150" s="239" t="s">
        <v>265</v>
      </c>
      <c r="G150" s="236"/>
      <c r="H150" s="240">
        <v>6377.1</v>
      </c>
      <c r="I150" s="241"/>
      <c r="J150" s="236"/>
      <c r="K150" s="236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174</v>
      </c>
      <c r="AU150" s="246" t="s">
        <v>92</v>
      </c>
      <c r="AV150" s="13" t="s">
        <v>92</v>
      </c>
      <c r="AW150" s="13" t="s">
        <v>42</v>
      </c>
      <c r="AX150" s="13" t="s">
        <v>82</v>
      </c>
      <c r="AY150" s="246" t="s">
        <v>162</v>
      </c>
    </row>
    <row r="151" spans="1:51" s="13" customFormat="1" ht="12">
      <c r="A151" s="13"/>
      <c r="B151" s="235"/>
      <c r="C151" s="236"/>
      <c r="D151" s="237" t="s">
        <v>174</v>
      </c>
      <c r="E151" s="238" t="s">
        <v>44</v>
      </c>
      <c r="F151" s="239" t="s">
        <v>266</v>
      </c>
      <c r="G151" s="236"/>
      <c r="H151" s="240">
        <v>2696.4</v>
      </c>
      <c r="I151" s="241"/>
      <c r="J151" s="236"/>
      <c r="K151" s="236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174</v>
      </c>
      <c r="AU151" s="246" t="s">
        <v>92</v>
      </c>
      <c r="AV151" s="13" t="s">
        <v>92</v>
      </c>
      <c r="AW151" s="13" t="s">
        <v>42</v>
      </c>
      <c r="AX151" s="13" t="s">
        <v>82</v>
      </c>
      <c r="AY151" s="246" t="s">
        <v>162</v>
      </c>
    </row>
    <row r="152" spans="1:51" s="15" customFormat="1" ht="12">
      <c r="A152" s="15"/>
      <c r="B152" s="259"/>
      <c r="C152" s="260"/>
      <c r="D152" s="237" t="s">
        <v>174</v>
      </c>
      <c r="E152" s="261" t="s">
        <v>44</v>
      </c>
      <c r="F152" s="262" t="s">
        <v>185</v>
      </c>
      <c r="G152" s="260"/>
      <c r="H152" s="263">
        <v>9073.5</v>
      </c>
      <c r="I152" s="264"/>
      <c r="J152" s="260"/>
      <c r="K152" s="260"/>
      <c r="L152" s="265"/>
      <c r="M152" s="266"/>
      <c r="N152" s="267"/>
      <c r="O152" s="267"/>
      <c r="P152" s="267"/>
      <c r="Q152" s="267"/>
      <c r="R152" s="267"/>
      <c r="S152" s="267"/>
      <c r="T152" s="268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69" t="s">
        <v>174</v>
      </c>
      <c r="AU152" s="269" t="s">
        <v>92</v>
      </c>
      <c r="AV152" s="15" t="s">
        <v>170</v>
      </c>
      <c r="AW152" s="15" t="s">
        <v>42</v>
      </c>
      <c r="AX152" s="15" t="s">
        <v>90</v>
      </c>
      <c r="AY152" s="269" t="s">
        <v>162</v>
      </c>
    </row>
    <row r="153" spans="1:65" s="2" customFormat="1" ht="24.15" customHeight="1">
      <c r="A153" s="41"/>
      <c r="B153" s="42"/>
      <c r="C153" s="216" t="s">
        <v>267</v>
      </c>
      <c r="D153" s="216" t="s">
        <v>165</v>
      </c>
      <c r="E153" s="218" t="s">
        <v>268</v>
      </c>
      <c r="F153" s="219" t="s">
        <v>269</v>
      </c>
      <c r="G153" s="220" t="s">
        <v>168</v>
      </c>
      <c r="H153" s="221">
        <v>3575</v>
      </c>
      <c r="I153" s="222"/>
      <c r="J153" s="223">
        <f>ROUND(I153*H153,2)</f>
        <v>0</v>
      </c>
      <c r="K153" s="219" t="s">
        <v>169</v>
      </c>
      <c r="L153" s="47"/>
      <c r="M153" s="224" t="s">
        <v>44</v>
      </c>
      <c r="N153" s="225" t="s">
        <v>53</v>
      </c>
      <c r="O153" s="87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28" t="s">
        <v>170</v>
      </c>
      <c r="AT153" s="228" t="s">
        <v>165</v>
      </c>
      <c r="AU153" s="228" t="s">
        <v>92</v>
      </c>
      <c r="AY153" s="19" t="s">
        <v>162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9" t="s">
        <v>90</v>
      </c>
      <c r="BK153" s="229">
        <f>ROUND(I153*H153,2)</f>
        <v>0</v>
      </c>
      <c r="BL153" s="19" t="s">
        <v>170</v>
      </c>
      <c r="BM153" s="228" t="s">
        <v>270</v>
      </c>
    </row>
    <row r="154" spans="1:47" s="2" customFormat="1" ht="12">
      <c r="A154" s="41"/>
      <c r="B154" s="42"/>
      <c r="C154" s="43"/>
      <c r="D154" s="230" t="s">
        <v>172</v>
      </c>
      <c r="E154" s="43"/>
      <c r="F154" s="231" t="s">
        <v>271</v>
      </c>
      <c r="G154" s="43"/>
      <c r="H154" s="43"/>
      <c r="I154" s="232"/>
      <c r="J154" s="43"/>
      <c r="K154" s="43"/>
      <c r="L154" s="47"/>
      <c r="M154" s="233"/>
      <c r="N154" s="234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19" t="s">
        <v>172</v>
      </c>
      <c r="AU154" s="19" t="s">
        <v>92</v>
      </c>
    </row>
    <row r="155" spans="1:51" s="13" customFormat="1" ht="12">
      <c r="A155" s="13"/>
      <c r="B155" s="235"/>
      <c r="C155" s="236"/>
      <c r="D155" s="237" t="s">
        <v>174</v>
      </c>
      <c r="E155" s="238" t="s">
        <v>44</v>
      </c>
      <c r="F155" s="239" t="s">
        <v>259</v>
      </c>
      <c r="G155" s="236"/>
      <c r="H155" s="240">
        <v>3575</v>
      </c>
      <c r="I155" s="241"/>
      <c r="J155" s="236"/>
      <c r="K155" s="236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174</v>
      </c>
      <c r="AU155" s="246" t="s">
        <v>92</v>
      </c>
      <c r="AV155" s="13" t="s">
        <v>92</v>
      </c>
      <c r="AW155" s="13" t="s">
        <v>42</v>
      </c>
      <c r="AX155" s="13" t="s">
        <v>90</v>
      </c>
      <c r="AY155" s="246" t="s">
        <v>162</v>
      </c>
    </row>
    <row r="156" spans="1:65" s="2" customFormat="1" ht="16.5" customHeight="1">
      <c r="A156" s="41"/>
      <c r="B156" s="42"/>
      <c r="C156" s="281" t="s">
        <v>8</v>
      </c>
      <c r="D156" s="281" t="s">
        <v>248</v>
      </c>
      <c r="E156" s="282" t="s">
        <v>272</v>
      </c>
      <c r="F156" s="283" t="s">
        <v>273</v>
      </c>
      <c r="G156" s="284" t="s">
        <v>123</v>
      </c>
      <c r="H156" s="285">
        <v>965.25</v>
      </c>
      <c r="I156" s="286"/>
      <c r="J156" s="287">
        <f>ROUND(I156*H156,2)</f>
        <v>0</v>
      </c>
      <c r="K156" s="283" t="s">
        <v>169</v>
      </c>
      <c r="L156" s="288"/>
      <c r="M156" s="289" t="s">
        <v>44</v>
      </c>
      <c r="N156" s="290" t="s">
        <v>53</v>
      </c>
      <c r="O156" s="87"/>
      <c r="P156" s="226">
        <f>O156*H156</f>
        <v>0</v>
      </c>
      <c r="Q156" s="226">
        <v>1</v>
      </c>
      <c r="R156" s="226">
        <f>Q156*H156</f>
        <v>965.25</v>
      </c>
      <c r="S156" s="226">
        <v>0</v>
      </c>
      <c r="T156" s="227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28" t="s">
        <v>226</v>
      </c>
      <c r="AT156" s="228" t="s">
        <v>248</v>
      </c>
      <c r="AU156" s="228" t="s">
        <v>92</v>
      </c>
      <c r="AY156" s="19" t="s">
        <v>162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9" t="s">
        <v>90</v>
      </c>
      <c r="BK156" s="229">
        <f>ROUND(I156*H156,2)</f>
        <v>0</v>
      </c>
      <c r="BL156" s="19" t="s">
        <v>170</v>
      </c>
      <c r="BM156" s="228" t="s">
        <v>274</v>
      </c>
    </row>
    <row r="157" spans="1:51" s="13" customFormat="1" ht="12">
      <c r="A157" s="13"/>
      <c r="B157" s="235"/>
      <c r="C157" s="236"/>
      <c r="D157" s="237" t="s">
        <v>174</v>
      </c>
      <c r="E157" s="236"/>
      <c r="F157" s="239" t="s">
        <v>275</v>
      </c>
      <c r="G157" s="236"/>
      <c r="H157" s="240">
        <v>965.25</v>
      </c>
      <c r="I157" s="241"/>
      <c r="J157" s="236"/>
      <c r="K157" s="236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174</v>
      </c>
      <c r="AU157" s="246" t="s">
        <v>92</v>
      </c>
      <c r="AV157" s="13" t="s">
        <v>92</v>
      </c>
      <c r="AW157" s="13" t="s">
        <v>4</v>
      </c>
      <c r="AX157" s="13" t="s">
        <v>90</v>
      </c>
      <c r="AY157" s="246" t="s">
        <v>162</v>
      </c>
    </row>
    <row r="158" spans="1:65" s="2" customFormat="1" ht="16.5" customHeight="1">
      <c r="A158" s="41"/>
      <c r="B158" s="42"/>
      <c r="C158" s="216" t="s">
        <v>276</v>
      </c>
      <c r="D158" s="216" t="s">
        <v>165</v>
      </c>
      <c r="E158" s="218" t="s">
        <v>277</v>
      </c>
      <c r="F158" s="219" t="s">
        <v>278</v>
      </c>
      <c r="G158" s="220" t="s">
        <v>168</v>
      </c>
      <c r="H158" s="221">
        <v>3575</v>
      </c>
      <c r="I158" s="222"/>
      <c r="J158" s="223">
        <f>ROUND(I158*H158,2)</f>
        <v>0</v>
      </c>
      <c r="K158" s="219" t="s">
        <v>169</v>
      </c>
      <c r="L158" s="47"/>
      <c r="M158" s="224" t="s">
        <v>44</v>
      </c>
      <c r="N158" s="225" t="s">
        <v>53</v>
      </c>
      <c r="O158" s="87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28" t="s">
        <v>170</v>
      </c>
      <c r="AT158" s="228" t="s">
        <v>165</v>
      </c>
      <c r="AU158" s="228" t="s">
        <v>92</v>
      </c>
      <c r="AY158" s="19" t="s">
        <v>162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9" t="s">
        <v>90</v>
      </c>
      <c r="BK158" s="229">
        <f>ROUND(I158*H158,2)</f>
        <v>0</v>
      </c>
      <c r="BL158" s="19" t="s">
        <v>170</v>
      </c>
      <c r="BM158" s="228" t="s">
        <v>279</v>
      </c>
    </row>
    <row r="159" spans="1:47" s="2" customFormat="1" ht="12">
      <c r="A159" s="41"/>
      <c r="B159" s="42"/>
      <c r="C159" s="43"/>
      <c r="D159" s="230" t="s">
        <v>172</v>
      </c>
      <c r="E159" s="43"/>
      <c r="F159" s="231" t="s">
        <v>280</v>
      </c>
      <c r="G159" s="43"/>
      <c r="H159" s="43"/>
      <c r="I159" s="232"/>
      <c r="J159" s="43"/>
      <c r="K159" s="43"/>
      <c r="L159" s="47"/>
      <c r="M159" s="233"/>
      <c r="N159" s="234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19" t="s">
        <v>172</v>
      </c>
      <c r="AU159" s="19" t="s">
        <v>92</v>
      </c>
    </row>
    <row r="160" spans="1:51" s="13" customFormat="1" ht="12">
      <c r="A160" s="13"/>
      <c r="B160" s="235"/>
      <c r="C160" s="236"/>
      <c r="D160" s="237" t="s">
        <v>174</v>
      </c>
      <c r="E160" s="238" t="s">
        <v>44</v>
      </c>
      <c r="F160" s="239" t="s">
        <v>259</v>
      </c>
      <c r="G160" s="236"/>
      <c r="H160" s="240">
        <v>3575</v>
      </c>
      <c r="I160" s="241"/>
      <c r="J160" s="236"/>
      <c r="K160" s="236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174</v>
      </c>
      <c r="AU160" s="246" t="s">
        <v>92</v>
      </c>
      <c r="AV160" s="13" t="s">
        <v>92</v>
      </c>
      <c r="AW160" s="13" t="s">
        <v>42</v>
      </c>
      <c r="AX160" s="13" t="s">
        <v>90</v>
      </c>
      <c r="AY160" s="246" t="s">
        <v>162</v>
      </c>
    </row>
    <row r="161" spans="1:65" s="2" customFormat="1" ht="24.15" customHeight="1">
      <c r="A161" s="41"/>
      <c r="B161" s="42"/>
      <c r="C161" s="216" t="s">
        <v>281</v>
      </c>
      <c r="D161" s="216" t="s">
        <v>165</v>
      </c>
      <c r="E161" s="218" t="s">
        <v>282</v>
      </c>
      <c r="F161" s="219" t="s">
        <v>283</v>
      </c>
      <c r="G161" s="220" t="s">
        <v>168</v>
      </c>
      <c r="H161" s="221">
        <v>3575</v>
      </c>
      <c r="I161" s="222"/>
      <c r="J161" s="223">
        <f>ROUND(I161*H161,2)</f>
        <v>0</v>
      </c>
      <c r="K161" s="219" t="s">
        <v>169</v>
      </c>
      <c r="L161" s="47"/>
      <c r="M161" s="224" t="s">
        <v>44</v>
      </c>
      <c r="N161" s="225" t="s">
        <v>53</v>
      </c>
      <c r="O161" s="87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28" t="s">
        <v>170</v>
      </c>
      <c r="AT161" s="228" t="s">
        <v>165</v>
      </c>
      <c r="AU161" s="228" t="s">
        <v>92</v>
      </c>
      <c r="AY161" s="19" t="s">
        <v>162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9" t="s">
        <v>90</v>
      </c>
      <c r="BK161" s="229">
        <f>ROUND(I161*H161,2)</f>
        <v>0</v>
      </c>
      <c r="BL161" s="19" t="s">
        <v>170</v>
      </c>
      <c r="BM161" s="228" t="s">
        <v>284</v>
      </c>
    </row>
    <row r="162" spans="1:47" s="2" customFormat="1" ht="12">
      <c r="A162" s="41"/>
      <c r="B162" s="42"/>
      <c r="C162" s="43"/>
      <c r="D162" s="230" t="s">
        <v>172</v>
      </c>
      <c r="E162" s="43"/>
      <c r="F162" s="231" t="s">
        <v>285</v>
      </c>
      <c r="G162" s="43"/>
      <c r="H162" s="43"/>
      <c r="I162" s="232"/>
      <c r="J162" s="43"/>
      <c r="K162" s="43"/>
      <c r="L162" s="47"/>
      <c r="M162" s="233"/>
      <c r="N162" s="234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19" t="s">
        <v>172</v>
      </c>
      <c r="AU162" s="19" t="s">
        <v>92</v>
      </c>
    </row>
    <row r="163" spans="1:51" s="13" customFormat="1" ht="12">
      <c r="A163" s="13"/>
      <c r="B163" s="235"/>
      <c r="C163" s="236"/>
      <c r="D163" s="237" t="s">
        <v>174</v>
      </c>
      <c r="E163" s="238" t="s">
        <v>44</v>
      </c>
      <c r="F163" s="239" t="s">
        <v>259</v>
      </c>
      <c r="G163" s="236"/>
      <c r="H163" s="240">
        <v>3575</v>
      </c>
      <c r="I163" s="241"/>
      <c r="J163" s="236"/>
      <c r="K163" s="236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174</v>
      </c>
      <c r="AU163" s="246" t="s">
        <v>92</v>
      </c>
      <c r="AV163" s="13" t="s">
        <v>92</v>
      </c>
      <c r="AW163" s="13" t="s">
        <v>42</v>
      </c>
      <c r="AX163" s="13" t="s">
        <v>90</v>
      </c>
      <c r="AY163" s="246" t="s">
        <v>162</v>
      </c>
    </row>
    <row r="164" spans="1:63" s="12" customFormat="1" ht="22.8" customHeight="1">
      <c r="A164" s="12"/>
      <c r="B164" s="200"/>
      <c r="C164" s="201"/>
      <c r="D164" s="202" t="s">
        <v>81</v>
      </c>
      <c r="E164" s="214" t="s">
        <v>204</v>
      </c>
      <c r="F164" s="214" t="s">
        <v>286</v>
      </c>
      <c r="G164" s="201"/>
      <c r="H164" s="201"/>
      <c r="I164" s="204"/>
      <c r="J164" s="215">
        <f>BK164</f>
        <v>0</v>
      </c>
      <c r="K164" s="201"/>
      <c r="L164" s="206"/>
      <c r="M164" s="207"/>
      <c r="N164" s="208"/>
      <c r="O164" s="208"/>
      <c r="P164" s="209">
        <f>SUM(P165:P242)</f>
        <v>0</v>
      </c>
      <c r="Q164" s="208"/>
      <c r="R164" s="209">
        <f>SUM(R165:R242)</f>
        <v>5498.9895</v>
      </c>
      <c r="S164" s="208"/>
      <c r="T164" s="210">
        <f>SUM(T165:T242)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1" t="s">
        <v>90</v>
      </c>
      <c r="AT164" s="212" t="s">
        <v>81</v>
      </c>
      <c r="AU164" s="212" t="s">
        <v>90</v>
      </c>
      <c r="AY164" s="211" t="s">
        <v>162</v>
      </c>
      <c r="BK164" s="213">
        <f>SUM(BK165:BK242)</f>
        <v>0</v>
      </c>
    </row>
    <row r="165" spans="1:65" s="2" customFormat="1" ht="24.15" customHeight="1">
      <c r="A165" s="41"/>
      <c r="B165" s="42"/>
      <c r="C165" s="216" t="s">
        <v>287</v>
      </c>
      <c r="D165" s="217" t="s">
        <v>165</v>
      </c>
      <c r="E165" s="218" t="s">
        <v>288</v>
      </c>
      <c r="F165" s="219" t="s">
        <v>289</v>
      </c>
      <c r="G165" s="220" t="s">
        <v>168</v>
      </c>
      <c r="H165" s="221">
        <v>5392.8</v>
      </c>
      <c r="I165" s="222"/>
      <c r="J165" s="223">
        <f>ROUND(I165*H165,2)</f>
        <v>0</v>
      </c>
      <c r="K165" s="219" t="s">
        <v>169</v>
      </c>
      <c r="L165" s="47"/>
      <c r="M165" s="224" t="s">
        <v>44</v>
      </c>
      <c r="N165" s="225" t="s">
        <v>53</v>
      </c>
      <c r="O165" s="87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28" t="s">
        <v>170</v>
      </c>
      <c r="AT165" s="228" t="s">
        <v>165</v>
      </c>
      <c r="AU165" s="228" t="s">
        <v>92</v>
      </c>
      <c r="AY165" s="19" t="s">
        <v>162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9" t="s">
        <v>90</v>
      </c>
      <c r="BK165" s="229">
        <f>ROUND(I165*H165,2)</f>
        <v>0</v>
      </c>
      <c r="BL165" s="19" t="s">
        <v>170</v>
      </c>
      <c r="BM165" s="228" t="s">
        <v>290</v>
      </c>
    </row>
    <row r="166" spans="1:47" s="2" customFormat="1" ht="12">
      <c r="A166" s="41"/>
      <c r="B166" s="42"/>
      <c r="C166" s="43"/>
      <c r="D166" s="230" t="s">
        <v>172</v>
      </c>
      <c r="E166" s="43"/>
      <c r="F166" s="231" t="s">
        <v>291</v>
      </c>
      <c r="G166" s="43"/>
      <c r="H166" s="43"/>
      <c r="I166" s="232"/>
      <c r="J166" s="43"/>
      <c r="K166" s="43"/>
      <c r="L166" s="47"/>
      <c r="M166" s="233"/>
      <c r="N166" s="234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19" t="s">
        <v>172</v>
      </c>
      <c r="AU166" s="19" t="s">
        <v>92</v>
      </c>
    </row>
    <row r="167" spans="1:51" s="13" customFormat="1" ht="12">
      <c r="A167" s="13"/>
      <c r="B167" s="235"/>
      <c r="C167" s="236"/>
      <c r="D167" s="237" t="s">
        <v>174</v>
      </c>
      <c r="E167" s="238" t="s">
        <v>44</v>
      </c>
      <c r="F167" s="239" t="s">
        <v>292</v>
      </c>
      <c r="G167" s="236"/>
      <c r="H167" s="240">
        <v>2696.4</v>
      </c>
      <c r="I167" s="241"/>
      <c r="J167" s="236"/>
      <c r="K167" s="236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174</v>
      </c>
      <c r="AU167" s="246" t="s">
        <v>92</v>
      </c>
      <c r="AV167" s="13" t="s">
        <v>92</v>
      </c>
      <c r="AW167" s="13" t="s">
        <v>42</v>
      </c>
      <c r="AX167" s="13" t="s">
        <v>90</v>
      </c>
      <c r="AY167" s="246" t="s">
        <v>162</v>
      </c>
    </row>
    <row r="168" spans="1:51" s="13" customFormat="1" ht="12">
      <c r="A168" s="13"/>
      <c r="B168" s="235"/>
      <c r="C168" s="236"/>
      <c r="D168" s="237" t="s">
        <v>174</v>
      </c>
      <c r="E168" s="236"/>
      <c r="F168" s="239" t="s">
        <v>293</v>
      </c>
      <c r="G168" s="236"/>
      <c r="H168" s="240">
        <v>5392.8</v>
      </c>
      <c r="I168" s="241"/>
      <c r="J168" s="236"/>
      <c r="K168" s="236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174</v>
      </c>
      <c r="AU168" s="246" t="s">
        <v>92</v>
      </c>
      <c r="AV168" s="13" t="s">
        <v>92</v>
      </c>
      <c r="AW168" s="13" t="s">
        <v>4</v>
      </c>
      <c r="AX168" s="13" t="s">
        <v>90</v>
      </c>
      <c r="AY168" s="246" t="s">
        <v>162</v>
      </c>
    </row>
    <row r="169" spans="1:65" s="2" customFormat="1" ht="21.75" customHeight="1">
      <c r="A169" s="41"/>
      <c r="B169" s="42"/>
      <c r="C169" s="216" t="s">
        <v>294</v>
      </c>
      <c r="D169" s="247" t="s">
        <v>165</v>
      </c>
      <c r="E169" s="218" t="s">
        <v>295</v>
      </c>
      <c r="F169" s="219" t="s">
        <v>296</v>
      </c>
      <c r="G169" s="220" t="s">
        <v>168</v>
      </c>
      <c r="H169" s="221">
        <v>10357.5</v>
      </c>
      <c r="I169" s="222"/>
      <c r="J169" s="223">
        <f>ROUND(I169*H169,2)</f>
        <v>0</v>
      </c>
      <c r="K169" s="219" t="s">
        <v>169</v>
      </c>
      <c r="L169" s="47"/>
      <c r="M169" s="224" t="s">
        <v>44</v>
      </c>
      <c r="N169" s="225" t="s">
        <v>53</v>
      </c>
      <c r="O169" s="87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28" t="s">
        <v>170</v>
      </c>
      <c r="AT169" s="228" t="s">
        <v>165</v>
      </c>
      <c r="AU169" s="228" t="s">
        <v>92</v>
      </c>
      <c r="AY169" s="19" t="s">
        <v>162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9" t="s">
        <v>90</v>
      </c>
      <c r="BK169" s="229">
        <f>ROUND(I169*H169,2)</f>
        <v>0</v>
      </c>
      <c r="BL169" s="19" t="s">
        <v>170</v>
      </c>
      <c r="BM169" s="228" t="s">
        <v>297</v>
      </c>
    </row>
    <row r="170" spans="1:47" s="2" customFormat="1" ht="12">
      <c r="A170" s="41"/>
      <c r="B170" s="42"/>
      <c r="C170" s="43"/>
      <c r="D170" s="230" t="s">
        <v>172</v>
      </c>
      <c r="E170" s="43"/>
      <c r="F170" s="231" t="s">
        <v>298</v>
      </c>
      <c r="G170" s="43"/>
      <c r="H170" s="43"/>
      <c r="I170" s="232"/>
      <c r="J170" s="43"/>
      <c r="K170" s="43"/>
      <c r="L170" s="47"/>
      <c r="M170" s="233"/>
      <c r="N170" s="234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19" t="s">
        <v>172</v>
      </c>
      <c r="AU170" s="19" t="s">
        <v>92</v>
      </c>
    </row>
    <row r="171" spans="1:51" s="13" customFormat="1" ht="12">
      <c r="A171" s="13"/>
      <c r="B171" s="235"/>
      <c r="C171" s="236"/>
      <c r="D171" s="237" t="s">
        <v>174</v>
      </c>
      <c r="E171" s="238" t="s">
        <v>44</v>
      </c>
      <c r="F171" s="239" t="s">
        <v>299</v>
      </c>
      <c r="G171" s="236"/>
      <c r="H171" s="240">
        <v>6377.1</v>
      </c>
      <c r="I171" s="241"/>
      <c r="J171" s="236"/>
      <c r="K171" s="236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174</v>
      </c>
      <c r="AU171" s="246" t="s">
        <v>92</v>
      </c>
      <c r="AV171" s="13" t="s">
        <v>92</v>
      </c>
      <c r="AW171" s="13" t="s">
        <v>42</v>
      </c>
      <c r="AX171" s="13" t="s">
        <v>82</v>
      </c>
      <c r="AY171" s="246" t="s">
        <v>162</v>
      </c>
    </row>
    <row r="172" spans="1:51" s="13" customFormat="1" ht="12">
      <c r="A172" s="13"/>
      <c r="B172" s="235"/>
      <c r="C172" s="236"/>
      <c r="D172" s="237" t="s">
        <v>174</v>
      </c>
      <c r="E172" s="238" t="s">
        <v>44</v>
      </c>
      <c r="F172" s="239" t="s">
        <v>300</v>
      </c>
      <c r="G172" s="236"/>
      <c r="H172" s="240">
        <v>3980.4</v>
      </c>
      <c r="I172" s="241"/>
      <c r="J172" s="236"/>
      <c r="K172" s="236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174</v>
      </c>
      <c r="AU172" s="246" t="s">
        <v>92</v>
      </c>
      <c r="AV172" s="13" t="s">
        <v>92</v>
      </c>
      <c r="AW172" s="13" t="s">
        <v>42</v>
      </c>
      <c r="AX172" s="13" t="s">
        <v>82</v>
      </c>
      <c r="AY172" s="246" t="s">
        <v>162</v>
      </c>
    </row>
    <row r="173" spans="1:51" s="15" customFormat="1" ht="12">
      <c r="A173" s="15"/>
      <c r="B173" s="259"/>
      <c r="C173" s="260"/>
      <c r="D173" s="237" t="s">
        <v>174</v>
      </c>
      <c r="E173" s="261" t="s">
        <v>44</v>
      </c>
      <c r="F173" s="262" t="s">
        <v>185</v>
      </c>
      <c r="G173" s="260"/>
      <c r="H173" s="263">
        <v>10357.5</v>
      </c>
      <c r="I173" s="264"/>
      <c r="J173" s="260"/>
      <c r="K173" s="260"/>
      <c r="L173" s="265"/>
      <c r="M173" s="266"/>
      <c r="N173" s="267"/>
      <c r="O173" s="267"/>
      <c r="P173" s="267"/>
      <c r="Q173" s="267"/>
      <c r="R173" s="267"/>
      <c r="S173" s="267"/>
      <c r="T173" s="268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69" t="s">
        <v>174</v>
      </c>
      <c r="AU173" s="269" t="s">
        <v>92</v>
      </c>
      <c r="AV173" s="15" t="s">
        <v>170</v>
      </c>
      <c r="AW173" s="15" t="s">
        <v>42</v>
      </c>
      <c r="AX173" s="15" t="s">
        <v>90</v>
      </c>
      <c r="AY173" s="269" t="s">
        <v>162</v>
      </c>
    </row>
    <row r="174" spans="1:65" s="2" customFormat="1" ht="24.15" customHeight="1">
      <c r="A174" s="41"/>
      <c r="B174" s="42"/>
      <c r="C174" s="216" t="s">
        <v>301</v>
      </c>
      <c r="D174" s="217" t="s">
        <v>165</v>
      </c>
      <c r="E174" s="218" t="s">
        <v>302</v>
      </c>
      <c r="F174" s="219" t="s">
        <v>303</v>
      </c>
      <c r="G174" s="220" t="s">
        <v>168</v>
      </c>
      <c r="H174" s="221">
        <v>8490</v>
      </c>
      <c r="I174" s="222"/>
      <c r="J174" s="223">
        <f>ROUND(I174*H174,2)</f>
        <v>0</v>
      </c>
      <c r="K174" s="219" t="s">
        <v>169</v>
      </c>
      <c r="L174" s="47"/>
      <c r="M174" s="224" t="s">
        <v>44</v>
      </c>
      <c r="N174" s="225" t="s">
        <v>53</v>
      </c>
      <c r="O174" s="87"/>
      <c r="P174" s="226">
        <f>O174*H174</f>
        <v>0</v>
      </c>
      <c r="Q174" s="226">
        <v>0.216</v>
      </c>
      <c r="R174" s="226">
        <f>Q174*H174</f>
        <v>1833.84</v>
      </c>
      <c r="S174" s="226">
        <v>0</v>
      </c>
      <c r="T174" s="227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28" t="s">
        <v>170</v>
      </c>
      <c r="AT174" s="228" t="s">
        <v>165</v>
      </c>
      <c r="AU174" s="228" t="s">
        <v>92</v>
      </c>
      <c r="AY174" s="19" t="s">
        <v>162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9" t="s">
        <v>90</v>
      </c>
      <c r="BK174" s="229">
        <f>ROUND(I174*H174,2)</f>
        <v>0</v>
      </c>
      <c r="BL174" s="19" t="s">
        <v>170</v>
      </c>
      <c r="BM174" s="228" t="s">
        <v>304</v>
      </c>
    </row>
    <row r="175" spans="1:47" s="2" customFormat="1" ht="12">
      <c r="A175" s="41"/>
      <c r="B175" s="42"/>
      <c r="C175" s="43"/>
      <c r="D175" s="230" t="s">
        <v>172</v>
      </c>
      <c r="E175" s="43"/>
      <c r="F175" s="231" t="s">
        <v>305</v>
      </c>
      <c r="G175" s="43"/>
      <c r="H175" s="43"/>
      <c r="I175" s="232"/>
      <c r="J175" s="43"/>
      <c r="K175" s="43"/>
      <c r="L175" s="47"/>
      <c r="M175" s="233"/>
      <c r="N175" s="234"/>
      <c r="O175" s="87"/>
      <c r="P175" s="87"/>
      <c r="Q175" s="87"/>
      <c r="R175" s="87"/>
      <c r="S175" s="87"/>
      <c r="T175" s="88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T175" s="19" t="s">
        <v>172</v>
      </c>
      <c r="AU175" s="19" t="s">
        <v>92</v>
      </c>
    </row>
    <row r="176" spans="1:51" s="13" customFormat="1" ht="12">
      <c r="A176" s="13"/>
      <c r="B176" s="235"/>
      <c r="C176" s="236"/>
      <c r="D176" s="237" t="s">
        <v>174</v>
      </c>
      <c r="E176" s="238" t="s">
        <v>44</v>
      </c>
      <c r="F176" s="239" t="s">
        <v>306</v>
      </c>
      <c r="G176" s="236"/>
      <c r="H176" s="240">
        <v>4400</v>
      </c>
      <c r="I176" s="241"/>
      <c r="J176" s="236"/>
      <c r="K176" s="236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174</v>
      </c>
      <c r="AU176" s="246" t="s">
        <v>92</v>
      </c>
      <c r="AV176" s="13" t="s">
        <v>92</v>
      </c>
      <c r="AW176" s="13" t="s">
        <v>42</v>
      </c>
      <c r="AX176" s="13" t="s">
        <v>82</v>
      </c>
      <c r="AY176" s="246" t="s">
        <v>162</v>
      </c>
    </row>
    <row r="177" spans="1:51" s="16" customFormat="1" ht="12">
      <c r="A177" s="16"/>
      <c r="B177" s="270"/>
      <c r="C177" s="271"/>
      <c r="D177" s="237" t="s">
        <v>174</v>
      </c>
      <c r="E177" s="272" t="s">
        <v>44</v>
      </c>
      <c r="F177" s="273" t="s">
        <v>307</v>
      </c>
      <c r="G177" s="271"/>
      <c r="H177" s="272" t="s">
        <v>44</v>
      </c>
      <c r="I177" s="274"/>
      <c r="J177" s="271"/>
      <c r="K177" s="271"/>
      <c r="L177" s="275"/>
      <c r="M177" s="276"/>
      <c r="N177" s="277"/>
      <c r="O177" s="277"/>
      <c r="P177" s="277"/>
      <c r="Q177" s="277"/>
      <c r="R177" s="277"/>
      <c r="S177" s="277"/>
      <c r="T177" s="278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T177" s="279" t="s">
        <v>174</v>
      </c>
      <c r="AU177" s="279" t="s">
        <v>92</v>
      </c>
      <c r="AV177" s="16" t="s">
        <v>90</v>
      </c>
      <c r="AW177" s="16" t="s">
        <v>42</v>
      </c>
      <c r="AX177" s="16" t="s">
        <v>82</v>
      </c>
      <c r="AY177" s="279" t="s">
        <v>162</v>
      </c>
    </row>
    <row r="178" spans="1:51" s="13" customFormat="1" ht="12">
      <c r="A178" s="13"/>
      <c r="B178" s="235"/>
      <c r="C178" s="236"/>
      <c r="D178" s="237" t="s">
        <v>174</v>
      </c>
      <c r="E178" s="238" t="s">
        <v>44</v>
      </c>
      <c r="F178" s="239" t="s">
        <v>308</v>
      </c>
      <c r="G178" s="236"/>
      <c r="H178" s="240">
        <v>4090</v>
      </c>
      <c r="I178" s="241"/>
      <c r="J178" s="236"/>
      <c r="K178" s="236"/>
      <c r="L178" s="242"/>
      <c r="M178" s="243"/>
      <c r="N178" s="244"/>
      <c r="O178" s="244"/>
      <c r="P178" s="244"/>
      <c r="Q178" s="244"/>
      <c r="R178" s="244"/>
      <c r="S178" s="244"/>
      <c r="T178" s="24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6" t="s">
        <v>174</v>
      </c>
      <c r="AU178" s="246" t="s">
        <v>92</v>
      </c>
      <c r="AV178" s="13" t="s">
        <v>92</v>
      </c>
      <c r="AW178" s="13" t="s">
        <v>42</v>
      </c>
      <c r="AX178" s="13" t="s">
        <v>82</v>
      </c>
      <c r="AY178" s="246" t="s">
        <v>162</v>
      </c>
    </row>
    <row r="179" spans="1:51" s="15" customFormat="1" ht="12">
      <c r="A179" s="15"/>
      <c r="B179" s="259"/>
      <c r="C179" s="260"/>
      <c r="D179" s="237" t="s">
        <v>174</v>
      </c>
      <c r="E179" s="261" t="s">
        <v>44</v>
      </c>
      <c r="F179" s="262" t="s">
        <v>185</v>
      </c>
      <c r="G179" s="260"/>
      <c r="H179" s="263">
        <v>8490</v>
      </c>
      <c r="I179" s="264"/>
      <c r="J179" s="260"/>
      <c r="K179" s="260"/>
      <c r="L179" s="265"/>
      <c r="M179" s="266"/>
      <c r="N179" s="267"/>
      <c r="O179" s="267"/>
      <c r="P179" s="267"/>
      <c r="Q179" s="267"/>
      <c r="R179" s="267"/>
      <c r="S179" s="267"/>
      <c r="T179" s="268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9" t="s">
        <v>174</v>
      </c>
      <c r="AU179" s="269" t="s">
        <v>92</v>
      </c>
      <c r="AV179" s="15" t="s">
        <v>170</v>
      </c>
      <c r="AW179" s="15" t="s">
        <v>42</v>
      </c>
      <c r="AX179" s="15" t="s">
        <v>90</v>
      </c>
      <c r="AY179" s="269" t="s">
        <v>162</v>
      </c>
    </row>
    <row r="180" spans="1:51" s="16" customFormat="1" ht="12">
      <c r="A180" s="16"/>
      <c r="B180" s="270"/>
      <c r="C180" s="271"/>
      <c r="D180" s="237" t="s">
        <v>174</v>
      </c>
      <c r="E180" s="272" t="s">
        <v>44</v>
      </c>
      <c r="F180" s="273" t="s">
        <v>309</v>
      </c>
      <c r="G180" s="271"/>
      <c r="H180" s="272" t="s">
        <v>44</v>
      </c>
      <c r="I180" s="274"/>
      <c r="J180" s="271"/>
      <c r="K180" s="271"/>
      <c r="L180" s="275"/>
      <c r="M180" s="276"/>
      <c r="N180" s="277"/>
      <c r="O180" s="277"/>
      <c r="P180" s="277"/>
      <c r="Q180" s="277"/>
      <c r="R180" s="277"/>
      <c r="S180" s="277"/>
      <c r="T180" s="278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T180" s="279" t="s">
        <v>174</v>
      </c>
      <c r="AU180" s="279" t="s">
        <v>92</v>
      </c>
      <c r="AV180" s="16" t="s">
        <v>90</v>
      </c>
      <c r="AW180" s="16" t="s">
        <v>42</v>
      </c>
      <c r="AX180" s="16" t="s">
        <v>82</v>
      </c>
      <c r="AY180" s="279" t="s">
        <v>162</v>
      </c>
    </row>
    <row r="181" spans="1:65" s="2" customFormat="1" ht="24.15" customHeight="1">
      <c r="A181" s="41"/>
      <c r="B181" s="42"/>
      <c r="C181" s="216" t="s">
        <v>310</v>
      </c>
      <c r="D181" s="217" t="s">
        <v>165</v>
      </c>
      <c r="E181" s="218" t="s">
        <v>311</v>
      </c>
      <c r="F181" s="219" t="s">
        <v>312</v>
      </c>
      <c r="G181" s="220" t="s">
        <v>168</v>
      </c>
      <c r="H181" s="221">
        <v>4400</v>
      </c>
      <c r="I181" s="222"/>
      <c r="J181" s="223">
        <f>ROUND(I181*H181,2)</f>
        <v>0</v>
      </c>
      <c r="K181" s="219" t="s">
        <v>169</v>
      </c>
      <c r="L181" s="47"/>
      <c r="M181" s="224" t="s">
        <v>44</v>
      </c>
      <c r="N181" s="225" t="s">
        <v>53</v>
      </c>
      <c r="O181" s="87"/>
      <c r="P181" s="226">
        <f>O181*H181</f>
        <v>0</v>
      </c>
      <c r="Q181" s="226">
        <v>0.324</v>
      </c>
      <c r="R181" s="226">
        <f>Q181*H181</f>
        <v>1425.6000000000001</v>
      </c>
      <c r="S181" s="226">
        <v>0</v>
      </c>
      <c r="T181" s="227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28" t="s">
        <v>170</v>
      </c>
      <c r="AT181" s="228" t="s">
        <v>165</v>
      </c>
      <c r="AU181" s="228" t="s">
        <v>92</v>
      </c>
      <c r="AY181" s="19" t="s">
        <v>162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9" t="s">
        <v>90</v>
      </c>
      <c r="BK181" s="229">
        <f>ROUND(I181*H181,2)</f>
        <v>0</v>
      </c>
      <c r="BL181" s="19" t="s">
        <v>170</v>
      </c>
      <c r="BM181" s="228" t="s">
        <v>313</v>
      </c>
    </row>
    <row r="182" spans="1:47" s="2" customFormat="1" ht="12">
      <c r="A182" s="41"/>
      <c r="B182" s="42"/>
      <c r="C182" s="43"/>
      <c r="D182" s="230" t="s">
        <v>172</v>
      </c>
      <c r="E182" s="43"/>
      <c r="F182" s="231" t="s">
        <v>314</v>
      </c>
      <c r="G182" s="43"/>
      <c r="H182" s="43"/>
      <c r="I182" s="232"/>
      <c r="J182" s="43"/>
      <c r="K182" s="43"/>
      <c r="L182" s="47"/>
      <c r="M182" s="233"/>
      <c r="N182" s="234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19" t="s">
        <v>172</v>
      </c>
      <c r="AU182" s="19" t="s">
        <v>92</v>
      </c>
    </row>
    <row r="183" spans="1:51" s="13" customFormat="1" ht="12">
      <c r="A183" s="13"/>
      <c r="B183" s="235"/>
      <c r="C183" s="236"/>
      <c r="D183" s="237" t="s">
        <v>174</v>
      </c>
      <c r="E183" s="238" t="s">
        <v>44</v>
      </c>
      <c r="F183" s="239" t="s">
        <v>315</v>
      </c>
      <c r="G183" s="236"/>
      <c r="H183" s="240">
        <v>4400</v>
      </c>
      <c r="I183" s="241"/>
      <c r="J183" s="236"/>
      <c r="K183" s="236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174</v>
      </c>
      <c r="AU183" s="246" t="s">
        <v>92</v>
      </c>
      <c r="AV183" s="13" t="s">
        <v>92</v>
      </c>
      <c r="AW183" s="13" t="s">
        <v>42</v>
      </c>
      <c r="AX183" s="13" t="s">
        <v>90</v>
      </c>
      <c r="AY183" s="246" t="s">
        <v>162</v>
      </c>
    </row>
    <row r="184" spans="1:51" s="16" customFormat="1" ht="12">
      <c r="A184" s="16"/>
      <c r="B184" s="270"/>
      <c r="C184" s="271"/>
      <c r="D184" s="237" t="s">
        <v>174</v>
      </c>
      <c r="E184" s="272" t="s">
        <v>44</v>
      </c>
      <c r="F184" s="273" t="s">
        <v>307</v>
      </c>
      <c r="G184" s="271"/>
      <c r="H184" s="272" t="s">
        <v>44</v>
      </c>
      <c r="I184" s="274"/>
      <c r="J184" s="271"/>
      <c r="K184" s="271"/>
      <c r="L184" s="275"/>
      <c r="M184" s="276"/>
      <c r="N184" s="277"/>
      <c r="O184" s="277"/>
      <c r="P184" s="277"/>
      <c r="Q184" s="277"/>
      <c r="R184" s="277"/>
      <c r="S184" s="277"/>
      <c r="T184" s="278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T184" s="279" t="s">
        <v>174</v>
      </c>
      <c r="AU184" s="279" t="s">
        <v>92</v>
      </c>
      <c r="AV184" s="16" t="s">
        <v>90</v>
      </c>
      <c r="AW184" s="16" t="s">
        <v>42</v>
      </c>
      <c r="AX184" s="16" t="s">
        <v>82</v>
      </c>
      <c r="AY184" s="279" t="s">
        <v>162</v>
      </c>
    </row>
    <row r="185" spans="1:51" s="16" customFormat="1" ht="12">
      <c r="A185" s="16"/>
      <c r="B185" s="270"/>
      <c r="C185" s="271"/>
      <c r="D185" s="237" t="s">
        <v>174</v>
      </c>
      <c r="E185" s="272" t="s">
        <v>44</v>
      </c>
      <c r="F185" s="273" t="s">
        <v>309</v>
      </c>
      <c r="G185" s="271"/>
      <c r="H185" s="272" t="s">
        <v>44</v>
      </c>
      <c r="I185" s="274"/>
      <c r="J185" s="271"/>
      <c r="K185" s="271"/>
      <c r="L185" s="275"/>
      <c r="M185" s="276"/>
      <c r="N185" s="277"/>
      <c r="O185" s="277"/>
      <c r="P185" s="277"/>
      <c r="Q185" s="277"/>
      <c r="R185" s="277"/>
      <c r="S185" s="277"/>
      <c r="T185" s="278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T185" s="279" t="s">
        <v>174</v>
      </c>
      <c r="AU185" s="279" t="s">
        <v>92</v>
      </c>
      <c r="AV185" s="16" t="s">
        <v>90</v>
      </c>
      <c r="AW185" s="16" t="s">
        <v>42</v>
      </c>
      <c r="AX185" s="16" t="s">
        <v>82</v>
      </c>
      <c r="AY185" s="279" t="s">
        <v>162</v>
      </c>
    </row>
    <row r="186" spans="1:65" s="2" customFormat="1" ht="24.15" customHeight="1">
      <c r="A186" s="41"/>
      <c r="B186" s="42"/>
      <c r="C186" s="216" t="s">
        <v>316</v>
      </c>
      <c r="D186" s="247" t="s">
        <v>165</v>
      </c>
      <c r="E186" s="218" t="s">
        <v>317</v>
      </c>
      <c r="F186" s="219" t="s">
        <v>318</v>
      </c>
      <c r="G186" s="220" t="s">
        <v>168</v>
      </c>
      <c r="H186" s="221">
        <v>8490</v>
      </c>
      <c r="I186" s="222"/>
      <c r="J186" s="223">
        <f>ROUND(I186*H186,2)</f>
        <v>0</v>
      </c>
      <c r="K186" s="219" t="s">
        <v>169</v>
      </c>
      <c r="L186" s="47"/>
      <c r="M186" s="224" t="s">
        <v>44</v>
      </c>
      <c r="N186" s="225" t="s">
        <v>53</v>
      </c>
      <c r="O186" s="87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28" t="s">
        <v>170</v>
      </c>
      <c r="AT186" s="228" t="s">
        <v>165</v>
      </c>
      <c r="AU186" s="228" t="s">
        <v>92</v>
      </c>
      <c r="AY186" s="19" t="s">
        <v>162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9" t="s">
        <v>90</v>
      </c>
      <c r="BK186" s="229">
        <f>ROUND(I186*H186,2)</f>
        <v>0</v>
      </c>
      <c r="BL186" s="19" t="s">
        <v>170</v>
      </c>
      <c r="BM186" s="228" t="s">
        <v>319</v>
      </c>
    </row>
    <row r="187" spans="1:47" s="2" customFormat="1" ht="12">
      <c r="A187" s="41"/>
      <c r="B187" s="42"/>
      <c r="C187" s="43"/>
      <c r="D187" s="230" t="s">
        <v>172</v>
      </c>
      <c r="E187" s="43"/>
      <c r="F187" s="231" t="s">
        <v>320</v>
      </c>
      <c r="G187" s="43"/>
      <c r="H187" s="43"/>
      <c r="I187" s="232"/>
      <c r="J187" s="43"/>
      <c r="K187" s="43"/>
      <c r="L187" s="47"/>
      <c r="M187" s="233"/>
      <c r="N187" s="234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19" t="s">
        <v>172</v>
      </c>
      <c r="AU187" s="19" t="s">
        <v>92</v>
      </c>
    </row>
    <row r="188" spans="1:47" s="2" customFormat="1" ht="12">
      <c r="A188" s="41"/>
      <c r="B188" s="42"/>
      <c r="C188" s="43"/>
      <c r="D188" s="237" t="s">
        <v>231</v>
      </c>
      <c r="E188" s="43"/>
      <c r="F188" s="280" t="s">
        <v>321</v>
      </c>
      <c r="G188" s="43"/>
      <c r="H188" s="43"/>
      <c r="I188" s="232"/>
      <c r="J188" s="43"/>
      <c r="K188" s="43"/>
      <c r="L188" s="47"/>
      <c r="M188" s="233"/>
      <c r="N188" s="234"/>
      <c r="O188" s="87"/>
      <c r="P188" s="87"/>
      <c r="Q188" s="87"/>
      <c r="R188" s="87"/>
      <c r="S188" s="87"/>
      <c r="T188" s="88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T188" s="19" t="s">
        <v>231</v>
      </c>
      <c r="AU188" s="19" t="s">
        <v>92</v>
      </c>
    </row>
    <row r="189" spans="1:51" s="13" customFormat="1" ht="12">
      <c r="A189" s="13"/>
      <c r="B189" s="235"/>
      <c r="C189" s="236"/>
      <c r="D189" s="237" t="s">
        <v>174</v>
      </c>
      <c r="E189" s="238" t="s">
        <v>44</v>
      </c>
      <c r="F189" s="239" t="s">
        <v>322</v>
      </c>
      <c r="G189" s="236"/>
      <c r="H189" s="240">
        <v>4400</v>
      </c>
      <c r="I189" s="241"/>
      <c r="J189" s="236"/>
      <c r="K189" s="236"/>
      <c r="L189" s="242"/>
      <c r="M189" s="243"/>
      <c r="N189" s="244"/>
      <c r="O189" s="244"/>
      <c r="P189" s="244"/>
      <c r="Q189" s="244"/>
      <c r="R189" s="244"/>
      <c r="S189" s="244"/>
      <c r="T189" s="24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6" t="s">
        <v>174</v>
      </c>
      <c r="AU189" s="246" t="s">
        <v>92</v>
      </c>
      <c r="AV189" s="13" t="s">
        <v>92</v>
      </c>
      <c r="AW189" s="13" t="s">
        <v>42</v>
      </c>
      <c r="AX189" s="13" t="s">
        <v>82</v>
      </c>
      <c r="AY189" s="246" t="s">
        <v>162</v>
      </c>
    </row>
    <row r="190" spans="1:51" s="13" customFormat="1" ht="12">
      <c r="A190" s="13"/>
      <c r="B190" s="235"/>
      <c r="C190" s="236"/>
      <c r="D190" s="237" t="s">
        <v>174</v>
      </c>
      <c r="E190" s="238" t="s">
        <v>44</v>
      </c>
      <c r="F190" s="239" t="s">
        <v>323</v>
      </c>
      <c r="G190" s="236"/>
      <c r="H190" s="240">
        <v>4090</v>
      </c>
      <c r="I190" s="241"/>
      <c r="J190" s="236"/>
      <c r="K190" s="236"/>
      <c r="L190" s="242"/>
      <c r="M190" s="243"/>
      <c r="N190" s="244"/>
      <c r="O190" s="244"/>
      <c r="P190" s="244"/>
      <c r="Q190" s="244"/>
      <c r="R190" s="244"/>
      <c r="S190" s="244"/>
      <c r="T190" s="24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6" t="s">
        <v>174</v>
      </c>
      <c r="AU190" s="246" t="s">
        <v>92</v>
      </c>
      <c r="AV190" s="13" t="s">
        <v>92</v>
      </c>
      <c r="AW190" s="13" t="s">
        <v>42</v>
      </c>
      <c r="AX190" s="13" t="s">
        <v>82</v>
      </c>
      <c r="AY190" s="246" t="s">
        <v>162</v>
      </c>
    </row>
    <row r="191" spans="1:51" s="15" customFormat="1" ht="12">
      <c r="A191" s="15"/>
      <c r="B191" s="259"/>
      <c r="C191" s="260"/>
      <c r="D191" s="237" t="s">
        <v>174</v>
      </c>
      <c r="E191" s="261" t="s">
        <v>44</v>
      </c>
      <c r="F191" s="262" t="s">
        <v>185</v>
      </c>
      <c r="G191" s="260"/>
      <c r="H191" s="263">
        <v>8490</v>
      </c>
      <c r="I191" s="264"/>
      <c r="J191" s="260"/>
      <c r="K191" s="260"/>
      <c r="L191" s="265"/>
      <c r="M191" s="266"/>
      <c r="N191" s="267"/>
      <c r="O191" s="267"/>
      <c r="P191" s="267"/>
      <c r="Q191" s="267"/>
      <c r="R191" s="267"/>
      <c r="S191" s="267"/>
      <c r="T191" s="268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9" t="s">
        <v>174</v>
      </c>
      <c r="AU191" s="269" t="s">
        <v>92</v>
      </c>
      <c r="AV191" s="15" t="s">
        <v>170</v>
      </c>
      <c r="AW191" s="15" t="s">
        <v>42</v>
      </c>
      <c r="AX191" s="15" t="s">
        <v>90</v>
      </c>
      <c r="AY191" s="269" t="s">
        <v>162</v>
      </c>
    </row>
    <row r="192" spans="1:65" s="2" customFormat="1" ht="37.8" customHeight="1">
      <c r="A192" s="41"/>
      <c r="B192" s="42"/>
      <c r="C192" s="216" t="s">
        <v>324</v>
      </c>
      <c r="D192" s="217" t="s">
        <v>165</v>
      </c>
      <c r="E192" s="218" t="s">
        <v>325</v>
      </c>
      <c r="F192" s="219" t="s">
        <v>326</v>
      </c>
      <c r="G192" s="220" t="s">
        <v>168</v>
      </c>
      <c r="H192" s="221">
        <v>8490</v>
      </c>
      <c r="I192" s="222"/>
      <c r="J192" s="223">
        <f>ROUND(I192*H192,2)</f>
        <v>0</v>
      </c>
      <c r="K192" s="219" t="s">
        <v>169</v>
      </c>
      <c r="L192" s="47"/>
      <c r="M192" s="224" t="s">
        <v>44</v>
      </c>
      <c r="N192" s="225" t="s">
        <v>53</v>
      </c>
      <c r="O192" s="87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28" t="s">
        <v>170</v>
      </c>
      <c r="AT192" s="228" t="s">
        <v>165</v>
      </c>
      <c r="AU192" s="228" t="s">
        <v>92</v>
      </c>
      <c r="AY192" s="19" t="s">
        <v>162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9" t="s">
        <v>90</v>
      </c>
      <c r="BK192" s="229">
        <f>ROUND(I192*H192,2)</f>
        <v>0</v>
      </c>
      <c r="BL192" s="19" t="s">
        <v>170</v>
      </c>
      <c r="BM192" s="228" t="s">
        <v>327</v>
      </c>
    </row>
    <row r="193" spans="1:47" s="2" customFormat="1" ht="12">
      <c r="A193" s="41"/>
      <c r="B193" s="42"/>
      <c r="C193" s="43"/>
      <c r="D193" s="230" t="s">
        <v>172</v>
      </c>
      <c r="E193" s="43"/>
      <c r="F193" s="231" t="s">
        <v>328</v>
      </c>
      <c r="G193" s="43"/>
      <c r="H193" s="43"/>
      <c r="I193" s="232"/>
      <c r="J193" s="43"/>
      <c r="K193" s="43"/>
      <c r="L193" s="47"/>
      <c r="M193" s="233"/>
      <c r="N193" s="234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19" t="s">
        <v>172</v>
      </c>
      <c r="AU193" s="19" t="s">
        <v>92</v>
      </c>
    </row>
    <row r="194" spans="1:51" s="13" customFormat="1" ht="12">
      <c r="A194" s="13"/>
      <c r="B194" s="235"/>
      <c r="C194" s="236"/>
      <c r="D194" s="237" t="s">
        <v>174</v>
      </c>
      <c r="E194" s="238" t="s">
        <v>44</v>
      </c>
      <c r="F194" s="239" t="s">
        <v>322</v>
      </c>
      <c r="G194" s="236"/>
      <c r="H194" s="240">
        <v>4400</v>
      </c>
      <c r="I194" s="241"/>
      <c r="J194" s="236"/>
      <c r="K194" s="236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174</v>
      </c>
      <c r="AU194" s="246" t="s">
        <v>92</v>
      </c>
      <c r="AV194" s="13" t="s">
        <v>92</v>
      </c>
      <c r="AW194" s="13" t="s">
        <v>42</v>
      </c>
      <c r="AX194" s="13" t="s">
        <v>82</v>
      </c>
      <c r="AY194" s="246" t="s">
        <v>162</v>
      </c>
    </row>
    <row r="195" spans="1:51" s="13" customFormat="1" ht="12">
      <c r="A195" s="13"/>
      <c r="B195" s="235"/>
      <c r="C195" s="236"/>
      <c r="D195" s="237" t="s">
        <v>174</v>
      </c>
      <c r="E195" s="238" t="s">
        <v>44</v>
      </c>
      <c r="F195" s="239" t="s">
        <v>323</v>
      </c>
      <c r="G195" s="236"/>
      <c r="H195" s="240">
        <v>4090</v>
      </c>
      <c r="I195" s="241"/>
      <c r="J195" s="236"/>
      <c r="K195" s="236"/>
      <c r="L195" s="242"/>
      <c r="M195" s="243"/>
      <c r="N195" s="244"/>
      <c r="O195" s="244"/>
      <c r="P195" s="244"/>
      <c r="Q195" s="244"/>
      <c r="R195" s="244"/>
      <c r="S195" s="244"/>
      <c r="T195" s="24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6" t="s">
        <v>174</v>
      </c>
      <c r="AU195" s="246" t="s">
        <v>92</v>
      </c>
      <c r="AV195" s="13" t="s">
        <v>92</v>
      </c>
      <c r="AW195" s="13" t="s">
        <v>42</v>
      </c>
      <c r="AX195" s="13" t="s">
        <v>82</v>
      </c>
      <c r="AY195" s="246" t="s">
        <v>162</v>
      </c>
    </row>
    <row r="196" spans="1:51" s="15" customFormat="1" ht="12">
      <c r="A196" s="15"/>
      <c r="B196" s="259"/>
      <c r="C196" s="260"/>
      <c r="D196" s="237" t="s">
        <v>174</v>
      </c>
      <c r="E196" s="261" t="s">
        <v>44</v>
      </c>
      <c r="F196" s="262" t="s">
        <v>185</v>
      </c>
      <c r="G196" s="260"/>
      <c r="H196" s="263">
        <v>8490</v>
      </c>
      <c r="I196" s="264"/>
      <c r="J196" s="260"/>
      <c r="K196" s="260"/>
      <c r="L196" s="265"/>
      <c r="M196" s="266"/>
      <c r="N196" s="267"/>
      <c r="O196" s="267"/>
      <c r="P196" s="267"/>
      <c r="Q196" s="267"/>
      <c r="R196" s="267"/>
      <c r="S196" s="267"/>
      <c r="T196" s="268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69" t="s">
        <v>174</v>
      </c>
      <c r="AU196" s="269" t="s">
        <v>92</v>
      </c>
      <c r="AV196" s="15" t="s">
        <v>170</v>
      </c>
      <c r="AW196" s="15" t="s">
        <v>42</v>
      </c>
      <c r="AX196" s="15" t="s">
        <v>90</v>
      </c>
      <c r="AY196" s="269" t="s">
        <v>162</v>
      </c>
    </row>
    <row r="197" spans="1:65" s="2" customFormat="1" ht="16.5" customHeight="1">
      <c r="A197" s="41"/>
      <c r="B197" s="42"/>
      <c r="C197" s="281" t="s">
        <v>329</v>
      </c>
      <c r="D197" s="291" t="s">
        <v>248</v>
      </c>
      <c r="E197" s="282" t="s">
        <v>330</v>
      </c>
      <c r="F197" s="283" t="s">
        <v>331</v>
      </c>
      <c r="G197" s="284" t="s">
        <v>123</v>
      </c>
      <c r="H197" s="285">
        <v>318.375</v>
      </c>
      <c r="I197" s="286"/>
      <c r="J197" s="287">
        <f>ROUND(I197*H197,2)</f>
        <v>0</v>
      </c>
      <c r="K197" s="283" t="s">
        <v>169</v>
      </c>
      <c r="L197" s="288"/>
      <c r="M197" s="289" t="s">
        <v>44</v>
      </c>
      <c r="N197" s="290" t="s">
        <v>53</v>
      </c>
      <c r="O197" s="87"/>
      <c r="P197" s="226">
        <f>O197*H197</f>
        <v>0</v>
      </c>
      <c r="Q197" s="226">
        <v>1</v>
      </c>
      <c r="R197" s="226">
        <f>Q197*H197</f>
        <v>318.375</v>
      </c>
      <c r="S197" s="226">
        <v>0</v>
      </c>
      <c r="T197" s="227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28" t="s">
        <v>226</v>
      </c>
      <c r="AT197" s="228" t="s">
        <v>248</v>
      </c>
      <c r="AU197" s="228" t="s">
        <v>92</v>
      </c>
      <c r="AY197" s="19" t="s">
        <v>162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9" t="s">
        <v>90</v>
      </c>
      <c r="BK197" s="229">
        <f>ROUND(I197*H197,2)</f>
        <v>0</v>
      </c>
      <c r="BL197" s="19" t="s">
        <v>170</v>
      </c>
      <c r="BM197" s="228" t="s">
        <v>332</v>
      </c>
    </row>
    <row r="198" spans="1:51" s="13" customFormat="1" ht="12">
      <c r="A198" s="13"/>
      <c r="B198" s="235"/>
      <c r="C198" s="236"/>
      <c r="D198" s="237" t="s">
        <v>174</v>
      </c>
      <c r="E198" s="238" t="s">
        <v>44</v>
      </c>
      <c r="F198" s="239" t="s">
        <v>333</v>
      </c>
      <c r="G198" s="236"/>
      <c r="H198" s="240">
        <v>55</v>
      </c>
      <c r="I198" s="241"/>
      <c r="J198" s="236"/>
      <c r="K198" s="236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174</v>
      </c>
      <c r="AU198" s="246" t="s">
        <v>92</v>
      </c>
      <c r="AV198" s="13" t="s">
        <v>92</v>
      </c>
      <c r="AW198" s="13" t="s">
        <v>42</v>
      </c>
      <c r="AX198" s="13" t="s">
        <v>82</v>
      </c>
      <c r="AY198" s="246" t="s">
        <v>162</v>
      </c>
    </row>
    <row r="199" spans="1:51" s="13" customFormat="1" ht="12">
      <c r="A199" s="13"/>
      <c r="B199" s="235"/>
      <c r="C199" s="236"/>
      <c r="D199" s="237" t="s">
        <v>174</v>
      </c>
      <c r="E199" s="238" t="s">
        <v>44</v>
      </c>
      <c r="F199" s="239" t="s">
        <v>334</v>
      </c>
      <c r="G199" s="236"/>
      <c r="H199" s="240">
        <v>51.125</v>
      </c>
      <c r="I199" s="241"/>
      <c r="J199" s="236"/>
      <c r="K199" s="236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174</v>
      </c>
      <c r="AU199" s="246" t="s">
        <v>92</v>
      </c>
      <c r="AV199" s="13" t="s">
        <v>92</v>
      </c>
      <c r="AW199" s="13" t="s">
        <v>42</v>
      </c>
      <c r="AX199" s="13" t="s">
        <v>82</v>
      </c>
      <c r="AY199" s="246" t="s">
        <v>162</v>
      </c>
    </row>
    <row r="200" spans="1:51" s="15" customFormat="1" ht="12">
      <c r="A200" s="15"/>
      <c r="B200" s="259"/>
      <c r="C200" s="260"/>
      <c r="D200" s="237" t="s">
        <v>174</v>
      </c>
      <c r="E200" s="261" t="s">
        <v>44</v>
      </c>
      <c r="F200" s="262" t="s">
        <v>185</v>
      </c>
      <c r="G200" s="260"/>
      <c r="H200" s="263">
        <v>106.125</v>
      </c>
      <c r="I200" s="264"/>
      <c r="J200" s="260"/>
      <c r="K200" s="260"/>
      <c r="L200" s="265"/>
      <c r="M200" s="266"/>
      <c r="N200" s="267"/>
      <c r="O200" s="267"/>
      <c r="P200" s="267"/>
      <c r="Q200" s="267"/>
      <c r="R200" s="267"/>
      <c r="S200" s="267"/>
      <c r="T200" s="268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69" t="s">
        <v>174</v>
      </c>
      <c r="AU200" s="269" t="s">
        <v>92</v>
      </c>
      <c r="AV200" s="15" t="s">
        <v>170</v>
      </c>
      <c r="AW200" s="15" t="s">
        <v>42</v>
      </c>
      <c r="AX200" s="15" t="s">
        <v>90</v>
      </c>
      <c r="AY200" s="269" t="s">
        <v>162</v>
      </c>
    </row>
    <row r="201" spans="1:51" s="13" customFormat="1" ht="12">
      <c r="A201" s="13"/>
      <c r="B201" s="235"/>
      <c r="C201" s="236"/>
      <c r="D201" s="237" t="s">
        <v>174</v>
      </c>
      <c r="E201" s="236"/>
      <c r="F201" s="239" t="s">
        <v>335</v>
      </c>
      <c r="G201" s="236"/>
      <c r="H201" s="240">
        <v>318.375</v>
      </c>
      <c r="I201" s="241"/>
      <c r="J201" s="236"/>
      <c r="K201" s="236"/>
      <c r="L201" s="242"/>
      <c r="M201" s="243"/>
      <c r="N201" s="244"/>
      <c r="O201" s="244"/>
      <c r="P201" s="244"/>
      <c r="Q201" s="244"/>
      <c r="R201" s="244"/>
      <c r="S201" s="244"/>
      <c r="T201" s="24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6" t="s">
        <v>174</v>
      </c>
      <c r="AU201" s="246" t="s">
        <v>92</v>
      </c>
      <c r="AV201" s="13" t="s">
        <v>92</v>
      </c>
      <c r="AW201" s="13" t="s">
        <v>4</v>
      </c>
      <c r="AX201" s="13" t="s">
        <v>90</v>
      </c>
      <c r="AY201" s="246" t="s">
        <v>162</v>
      </c>
    </row>
    <row r="202" spans="1:65" s="2" customFormat="1" ht="16.5" customHeight="1">
      <c r="A202" s="41"/>
      <c r="B202" s="42"/>
      <c r="C202" s="281" t="s">
        <v>336</v>
      </c>
      <c r="D202" s="291" t="s">
        <v>248</v>
      </c>
      <c r="E202" s="282" t="s">
        <v>337</v>
      </c>
      <c r="F202" s="283" t="s">
        <v>338</v>
      </c>
      <c r="G202" s="284" t="s">
        <v>123</v>
      </c>
      <c r="H202" s="285">
        <v>170.862</v>
      </c>
      <c r="I202" s="286"/>
      <c r="J202" s="287">
        <f>ROUND(I202*H202,2)</f>
        <v>0</v>
      </c>
      <c r="K202" s="283" t="s">
        <v>169</v>
      </c>
      <c r="L202" s="288"/>
      <c r="M202" s="289" t="s">
        <v>44</v>
      </c>
      <c r="N202" s="290" t="s">
        <v>53</v>
      </c>
      <c r="O202" s="87"/>
      <c r="P202" s="226">
        <f>O202*H202</f>
        <v>0</v>
      </c>
      <c r="Q202" s="226">
        <v>1</v>
      </c>
      <c r="R202" s="226">
        <f>Q202*H202</f>
        <v>170.862</v>
      </c>
      <c r="S202" s="226">
        <v>0</v>
      </c>
      <c r="T202" s="227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28" t="s">
        <v>226</v>
      </c>
      <c r="AT202" s="228" t="s">
        <v>248</v>
      </c>
      <c r="AU202" s="228" t="s">
        <v>92</v>
      </c>
      <c r="AY202" s="19" t="s">
        <v>162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9" t="s">
        <v>90</v>
      </c>
      <c r="BK202" s="229">
        <f>ROUND(I202*H202,2)</f>
        <v>0</v>
      </c>
      <c r="BL202" s="19" t="s">
        <v>170</v>
      </c>
      <c r="BM202" s="228" t="s">
        <v>339</v>
      </c>
    </row>
    <row r="203" spans="1:51" s="13" customFormat="1" ht="12">
      <c r="A203" s="13"/>
      <c r="B203" s="235"/>
      <c r="C203" s="236"/>
      <c r="D203" s="237" t="s">
        <v>174</v>
      </c>
      <c r="E203" s="238" t="s">
        <v>44</v>
      </c>
      <c r="F203" s="239" t="s">
        <v>340</v>
      </c>
      <c r="G203" s="236"/>
      <c r="H203" s="240">
        <v>38.5</v>
      </c>
      <c r="I203" s="241"/>
      <c r="J203" s="236"/>
      <c r="K203" s="236"/>
      <c r="L203" s="242"/>
      <c r="M203" s="243"/>
      <c r="N203" s="244"/>
      <c r="O203" s="244"/>
      <c r="P203" s="244"/>
      <c r="Q203" s="244"/>
      <c r="R203" s="244"/>
      <c r="S203" s="244"/>
      <c r="T203" s="24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6" t="s">
        <v>174</v>
      </c>
      <c r="AU203" s="246" t="s">
        <v>92</v>
      </c>
      <c r="AV203" s="13" t="s">
        <v>92</v>
      </c>
      <c r="AW203" s="13" t="s">
        <v>42</v>
      </c>
      <c r="AX203" s="13" t="s">
        <v>82</v>
      </c>
      <c r="AY203" s="246" t="s">
        <v>162</v>
      </c>
    </row>
    <row r="204" spans="1:51" s="13" customFormat="1" ht="12">
      <c r="A204" s="13"/>
      <c r="B204" s="235"/>
      <c r="C204" s="236"/>
      <c r="D204" s="237" t="s">
        <v>174</v>
      </c>
      <c r="E204" s="238" t="s">
        <v>44</v>
      </c>
      <c r="F204" s="239" t="s">
        <v>341</v>
      </c>
      <c r="G204" s="236"/>
      <c r="H204" s="240">
        <v>35.788</v>
      </c>
      <c r="I204" s="241"/>
      <c r="J204" s="236"/>
      <c r="K204" s="236"/>
      <c r="L204" s="242"/>
      <c r="M204" s="243"/>
      <c r="N204" s="244"/>
      <c r="O204" s="244"/>
      <c r="P204" s="244"/>
      <c r="Q204" s="244"/>
      <c r="R204" s="244"/>
      <c r="S204" s="244"/>
      <c r="T204" s="24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6" t="s">
        <v>174</v>
      </c>
      <c r="AU204" s="246" t="s">
        <v>92</v>
      </c>
      <c r="AV204" s="13" t="s">
        <v>92</v>
      </c>
      <c r="AW204" s="13" t="s">
        <v>42</v>
      </c>
      <c r="AX204" s="13" t="s">
        <v>82</v>
      </c>
      <c r="AY204" s="246" t="s">
        <v>162</v>
      </c>
    </row>
    <row r="205" spans="1:51" s="15" customFormat="1" ht="12">
      <c r="A205" s="15"/>
      <c r="B205" s="259"/>
      <c r="C205" s="260"/>
      <c r="D205" s="237" t="s">
        <v>174</v>
      </c>
      <c r="E205" s="261" t="s">
        <v>44</v>
      </c>
      <c r="F205" s="262" t="s">
        <v>185</v>
      </c>
      <c r="G205" s="260"/>
      <c r="H205" s="263">
        <v>74.288</v>
      </c>
      <c r="I205" s="264"/>
      <c r="J205" s="260"/>
      <c r="K205" s="260"/>
      <c r="L205" s="265"/>
      <c r="M205" s="266"/>
      <c r="N205" s="267"/>
      <c r="O205" s="267"/>
      <c r="P205" s="267"/>
      <c r="Q205" s="267"/>
      <c r="R205" s="267"/>
      <c r="S205" s="267"/>
      <c r="T205" s="268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69" t="s">
        <v>174</v>
      </c>
      <c r="AU205" s="269" t="s">
        <v>92</v>
      </c>
      <c r="AV205" s="15" t="s">
        <v>170</v>
      </c>
      <c r="AW205" s="15" t="s">
        <v>42</v>
      </c>
      <c r="AX205" s="15" t="s">
        <v>90</v>
      </c>
      <c r="AY205" s="269" t="s">
        <v>162</v>
      </c>
    </row>
    <row r="206" spans="1:51" s="13" customFormat="1" ht="12">
      <c r="A206" s="13"/>
      <c r="B206" s="235"/>
      <c r="C206" s="236"/>
      <c r="D206" s="237" t="s">
        <v>174</v>
      </c>
      <c r="E206" s="236"/>
      <c r="F206" s="239" t="s">
        <v>342</v>
      </c>
      <c r="G206" s="236"/>
      <c r="H206" s="240">
        <v>170.862</v>
      </c>
      <c r="I206" s="241"/>
      <c r="J206" s="236"/>
      <c r="K206" s="236"/>
      <c r="L206" s="242"/>
      <c r="M206" s="243"/>
      <c r="N206" s="244"/>
      <c r="O206" s="244"/>
      <c r="P206" s="244"/>
      <c r="Q206" s="244"/>
      <c r="R206" s="244"/>
      <c r="S206" s="244"/>
      <c r="T206" s="24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6" t="s">
        <v>174</v>
      </c>
      <c r="AU206" s="246" t="s">
        <v>92</v>
      </c>
      <c r="AV206" s="13" t="s">
        <v>92</v>
      </c>
      <c r="AW206" s="13" t="s">
        <v>4</v>
      </c>
      <c r="AX206" s="13" t="s">
        <v>90</v>
      </c>
      <c r="AY206" s="246" t="s">
        <v>162</v>
      </c>
    </row>
    <row r="207" spans="1:65" s="2" customFormat="1" ht="16.5" customHeight="1">
      <c r="A207" s="41"/>
      <c r="B207" s="42"/>
      <c r="C207" s="281" t="s">
        <v>343</v>
      </c>
      <c r="D207" s="291" t="s">
        <v>248</v>
      </c>
      <c r="E207" s="282" t="s">
        <v>344</v>
      </c>
      <c r="F207" s="283" t="s">
        <v>345</v>
      </c>
      <c r="G207" s="284" t="s">
        <v>123</v>
      </c>
      <c r="H207" s="285">
        <v>849</v>
      </c>
      <c r="I207" s="286"/>
      <c r="J207" s="287">
        <f>ROUND(I207*H207,2)</f>
        <v>0</v>
      </c>
      <c r="K207" s="283" t="s">
        <v>169</v>
      </c>
      <c r="L207" s="288"/>
      <c r="M207" s="289" t="s">
        <v>44</v>
      </c>
      <c r="N207" s="290" t="s">
        <v>53</v>
      </c>
      <c r="O207" s="87"/>
      <c r="P207" s="226">
        <f>O207*H207</f>
        <v>0</v>
      </c>
      <c r="Q207" s="226">
        <v>1</v>
      </c>
      <c r="R207" s="226">
        <f>Q207*H207</f>
        <v>849</v>
      </c>
      <c r="S207" s="226">
        <v>0</v>
      </c>
      <c r="T207" s="227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28" t="s">
        <v>226</v>
      </c>
      <c r="AT207" s="228" t="s">
        <v>248</v>
      </c>
      <c r="AU207" s="228" t="s">
        <v>92</v>
      </c>
      <c r="AY207" s="19" t="s">
        <v>162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9" t="s">
        <v>90</v>
      </c>
      <c r="BK207" s="229">
        <f>ROUND(I207*H207,2)</f>
        <v>0</v>
      </c>
      <c r="BL207" s="19" t="s">
        <v>170</v>
      </c>
      <c r="BM207" s="228" t="s">
        <v>346</v>
      </c>
    </row>
    <row r="208" spans="1:51" s="13" customFormat="1" ht="12">
      <c r="A208" s="13"/>
      <c r="B208" s="235"/>
      <c r="C208" s="236"/>
      <c r="D208" s="237" t="s">
        <v>174</v>
      </c>
      <c r="E208" s="238" t="s">
        <v>44</v>
      </c>
      <c r="F208" s="239" t="s">
        <v>347</v>
      </c>
      <c r="G208" s="236"/>
      <c r="H208" s="240">
        <v>440</v>
      </c>
      <c r="I208" s="241"/>
      <c r="J208" s="236"/>
      <c r="K208" s="236"/>
      <c r="L208" s="242"/>
      <c r="M208" s="243"/>
      <c r="N208" s="244"/>
      <c r="O208" s="244"/>
      <c r="P208" s="244"/>
      <c r="Q208" s="244"/>
      <c r="R208" s="244"/>
      <c r="S208" s="244"/>
      <c r="T208" s="24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6" t="s">
        <v>174</v>
      </c>
      <c r="AU208" s="246" t="s">
        <v>92</v>
      </c>
      <c r="AV208" s="13" t="s">
        <v>92</v>
      </c>
      <c r="AW208" s="13" t="s">
        <v>42</v>
      </c>
      <c r="AX208" s="13" t="s">
        <v>82</v>
      </c>
      <c r="AY208" s="246" t="s">
        <v>162</v>
      </c>
    </row>
    <row r="209" spans="1:51" s="13" customFormat="1" ht="12">
      <c r="A209" s="13"/>
      <c r="B209" s="235"/>
      <c r="C209" s="236"/>
      <c r="D209" s="237" t="s">
        <v>174</v>
      </c>
      <c r="E209" s="238" t="s">
        <v>44</v>
      </c>
      <c r="F209" s="239" t="s">
        <v>348</v>
      </c>
      <c r="G209" s="236"/>
      <c r="H209" s="240">
        <v>409</v>
      </c>
      <c r="I209" s="241"/>
      <c r="J209" s="236"/>
      <c r="K209" s="236"/>
      <c r="L209" s="242"/>
      <c r="M209" s="243"/>
      <c r="N209" s="244"/>
      <c r="O209" s="244"/>
      <c r="P209" s="244"/>
      <c r="Q209" s="244"/>
      <c r="R209" s="244"/>
      <c r="S209" s="244"/>
      <c r="T209" s="24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6" t="s">
        <v>174</v>
      </c>
      <c r="AU209" s="246" t="s">
        <v>92</v>
      </c>
      <c r="AV209" s="13" t="s">
        <v>92</v>
      </c>
      <c r="AW209" s="13" t="s">
        <v>42</v>
      </c>
      <c r="AX209" s="13" t="s">
        <v>82</v>
      </c>
      <c r="AY209" s="246" t="s">
        <v>162</v>
      </c>
    </row>
    <row r="210" spans="1:51" s="15" customFormat="1" ht="12">
      <c r="A210" s="15"/>
      <c r="B210" s="259"/>
      <c r="C210" s="260"/>
      <c r="D210" s="237" t="s">
        <v>174</v>
      </c>
      <c r="E210" s="261" t="s">
        <v>44</v>
      </c>
      <c r="F210" s="262" t="s">
        <v>185</v>
      </c>
      <c r="G210" s="260"/>
      <c r="H210" s="263">
        <v>849</v>
      </c>
      <c r="I210" s="264"/>
      <c r="J210" s="260"/>
      <c r="K210" s="260"/>
      <c r="L210" s="265"/>
      <c r="M210" s="266"/>
      <c r="N210" s="267"/>
      <c r="O210" s="267"/>
      <c r="P210" s="267"/>
      <c r="Q210" s="267"/>
      <c r="R210" s="267"/>
      <c r="S210" s="267"/>
      <c r="T210" s="268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69" t="s">
        <v>174</v>
      </c>
      <c r="AU210" s="269" t="s">
        <v>92</v>
      </c>
      <c r="AV210" s="15" t="s">
        <v>170</v>
      </c>
      <c r="AW210" s="15" t="s">
        <v>42</v>
      </c>
      <c r="AX210" s="15" t="s">
        <v>90</v>
      </c>
      <c r="AY210" s="269" t="s">
        <v>162</v>
      </c>
    </row>
    <row r="211" spans="1:65" s="2" customFormat="1" ht="21.75" customHeight="1">
      <c r="A211" s="41"/>
      <c r="B211" s="42"/>
      <c r="C211" s="216" t="s">
        <v>7</v>
      </c>
      <c r="D211" s="216" t="s">
        <v>165</v>
      </c>
      <c r="E211" s="218" t="s">
        <v>349</v>
      </c>
      <c r="F211" s="219" t="s">
        <v>350</v>
      </c>
      <c r="G211" s="220" t="s">
        <v>168</v>
      </c>
      <c r="H211" s="221">
        <v>2062.5</v>
      </c>
      <c r="I211" s="222"/>
      <c r="J211" s="223">
        <f>ROUND(I211*H211,2)</f>
        <v>0</v>
      </c>
      <c r="K211" s="219" t="s">
        <v>169</v>
      </c>
      <c r="L211" s="47"/>
      <c r="M211" s="224" t="s">
        <v>44</v>
      </c>
      <c r="N211" s="225" t="s">
        <v>53</v>
      </c>
      <c r="O211" s="87"/>
      <c r="P211" s="226">
        <f>O211*H211</f>
        <v>0</v>
      </c>
      <c r="Q211" s="226">
        <v>0.299</v>
      </c>
      <c r="R211" s="226">
        <f>Q211*H211</f>
        <v>616.6875</v>
      </c>
      <c r="S211" s="226">
        <v>0</v>
      </c>
      <c r="T211" s="227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28" t="s">
        <v>170</v>
      </c>
      <c r="AT211" s="228" t="s">
        <v>165</v>
      </c>
      <c r="AU211" s="228" t="s">
        <v>92</v>
      </c>
      <c r="AY211" s="19" t="s">
        <v>162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19" t="s">
        <v>90</v>
      </c>
      <c r="BK211" s="229">
        <f>ROUND(I211*H211,2)</f>
        <v>0</v>
      </c>
      <c r="BL211" s="19" t="s">
        <v>170</v>
      </c>
      <c r="BM211" s="228" t="s">
        <v>351</v>
      </c>
    </row>
    <row r="212" spans="1:47" s="2" customFormat="1" ht="12">
      <c r="A212" s="41"/>
      <c r="B212" s="42"/>
      <c r="C212" s="43"/>
      <c r="D212" s="230" t="s">
        <v>172</v>
      </c>
      <c r="E212" s="43"/>
      <c r="F212" s="231" t="s">
        <v>352</v>
      </c>
      <c r="G212" s="43"/>
      <c r="H212" s="43"/>
      <c r="I212" s="232"/>
      <c r="J212" s="43"/>
      <c r="K212" s="43"/>
      <c r="L212" s="47"/>
      <c r="M212" s="233"/>
      <c r="N212" s="234"/>
      <c r="O212" s="87"/>
      <c r="P212" s="87"/>
      <c r="Q212" s="87"/>
      <c r="R212" s="87"/>
      <c r="S212" s="87"/>
      <c r="T212" s="88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T212" s="19" t="s">
        <v>172</v>
      </c>
      <c r="AU212" s="19" t="s">
        <v>92</v>
      </c>
    </row>
    <row r="213" spans="1:51" s="16" customFormat="1" ht="12">
      <c r="A213" s="16"/>
      <c r="B213" s="270"/>
      <c r="C213" s="271"/>
      <c r="D213" s="237" t="s">
        <v>174</v>
      </c>
      <c r="E213" s="272" t="s">
        <v>44</v>
      </c>
      <c r="F213" s="273" t="s">
        <v>353</v>
      </c>
      <c r="G213" s="271"/>
      <c r="H213" s="272" t="s">
        <v>44</v>
      </c>
      <c r="I213" s="274"/>
      <c r="J213" s="271"/>
      <c r="K213" s="271"/>
      <c r="L213" s="275"/>
      <c r="M213" s="276"/>
      <c r="N213" s="277"/>
      <c r="O213" s="277"/>
      <c r="P213" s="277"/>
      <c r="Q213" s="277"/>
      <c r="R213" s="277"/>
      <c r="S213" s="277"/>
      <c r="T213" s="278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T213" s="279" t="s">
        <v>174</v>
      </c>
      <c r="AU213" s="279" t="s">
        <v>92</v>
      </c>
      <c r="AV213" s="16" t="s">
        <v>90</v>
      </c>
      <c r="AW213" s="16" t="s">
        <v>42</v>
      </c>
      <c r="AX213" s="16" t="s">
        <v>82</v>
      </c>
      <c r="AY213" s="279" t="s">
        <v>162</v>
      </c>
    </row>
    <row r="214" spans="1:51" s="13" customFormat="1" ht="12">
      <c r="A214" s="13"/>
      <c r="B214" s="235"/>
      <c r="C214" s="236"/>
      <c r="D214" s="237" t="s">
        <v>174</v>
      </c>
      <c r="E214" s="238" t="s">
        <v>44</v>
      </c>
      <c r="F214" s="239" t="s">
        <v>354</v>
      </c>
      <c r="G214" s="236"/>
      <c r="H214" s="240">
        <v>1099.5</v>
      </c>
      <c r="I214" s="241"/>
      <c r="J214" s="236"/>
      <c r="K214" s="236"/>
      <c r="L214" s="242"/>
      <c r="M214" s="243"/>
      <c r="N214" s="244"/>
      <c r="O214" s="244"/>
      <c r="P214" s="244"/>
      <c r="Q214" s="244"/>
      <c r="R214" s="244"/>
      <c r="S214" s="244"/>
      <c r="T214" s="24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6" t="s">
        <v>174</v>
      </c>
      <c r="AU214" s="246" t="s">
        <v>92</v>
      </c>
      <c r="AV214" s="13" t="s">
        <v>92</v>
      </c>
      <c r="AW214" s="13" t="s">
        <v>42</v>
      </c>
      <c r="AX214" s="13" t="s">
        <v>82</v>
      </c>
      <c r="AY214" s="246" t="s">
        <v>162</v>
      </c>
    </row>
    <row r="215" spans="1:51" s="13" customFormat="1" ht="12">
      <c r="A215" s="13"/>
      <c r="B215" s="235"/>
      <c r="C215" s="236"/>
      <c r="D215" s="237" t="s">
        <v>174</v>
      </c>
      <c r="E215" s="238" t="s">
        <v>44</v>
      </c>
      <c r="F215" s="239" t="s">
        <v>355</v>
      </c>
      <c r="G215" s="236"/>
      <c r="H215" s="240">
        <v>963</v>
      </c>
      <c r="I215" s="241"/>
      <c r="J215" s="236"/>
      <c r="K215" s="236"/>
      <c r="L215" s="242"/>
      <c r="M215" s="243"/>
      <c r="N215" s="244"/>
      <c r="O215" s="244"/>
      <c r="P215" s="244"/>
      <c r="Q215" s="244"/>
      <c r="R215" s="244"/>
      <c r="S215" s="244"/>
      <c r="T215" s="24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6" t="s">
        <v>174</v>
      </c>
      <c r="AU215" s="246" t="s">
        <v>92</v>
      </c>
      <c r="AV215" s="13" t="s">
        <v>92</v>
      </c>
      <c r="AW215" s="13" t="s">
        <v>42</v>
      </c>
      <c r="AX215" s="13" t="s">
        <v>82</v>
      </c>
      <c r="AY215" s="246" t="s">
        <v>162</v>
      </c>
    </row>
    <row r="216" spans="1:51" s="15" customFormat="1" ht="12">
      <c r="A216" s="15"/>
      <c r="B216" s="259"/>
      <c r="C216" s="260"/>
      <c r="D216" s="237" t="s">
        <v>174</v>
      </c>
      <c r="E216" s="261" t="s">
        <v>44</v>
      </c>
      <c r="F216" s="262" t="s">
        <v>185</v>
      </c>
      <c r="G216" s="260"/>
      <c r="H216" s="263">
        <v>2062.5</v>
      </c>
      <c r="I216" s="264"/>
      <c r="J216" s="260"/>
      <c r="K216" s="260"/>
      <c r="L216" s="265"/>
      <c r="M216" s="266"/>
      <c r="N216" s="267"/>
      <c r="O216" s="267"/>
      <c r="P216" s="267"/>
      <c r="Q216" s="267"/>
      <c r="R216" s="267"/>
      <c r="S216" s="267"/>
      <c r="T216" s="268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69" t="s">
        <v>174</v>
      </c>
      <c r="AU216" s="269" t="s">
        <v>92</v>
      </c>
      <c r="AV216" s="15" t="s">
        <v>170</v>
      </c>
      <c r="AW216" s="15" t="s">
        <v>42</v>
      </c>
      <c r="AX216" s="15" t="s">
        <v>90</v>
      </c>
      <c r="AY216" s="269" t="s">
        <v>162</v>
      </c>
    </row>
    <row r="217" spans="1:65" s="2" customFormat="1" ht="21.75" customHeight="1">
      <c r="A217" s="41"/>
      <c r="B217" s="42"/>
      <c r="C217" s="216" t="s">
        <v>356</v>
      </c>
      <c r="D217" s="216" t="s">
        <v>165</v>
      </c>
      <c r="E217" s="218" t="s">
        <v>357</v>
      </c>
      <c r="F217" s="219" t="s">
        <v>358</v>
      </c>
      <c r="G217" s="220" t="s">
        <v>168</v>
      </c>
      <c r="H217" s="221">
        <v>2062.5</v>
      </c>
      <c r="I217" s="222"/>
      <c r="J217" s="223">
        <f>ROUND(I217*H217,2)</f>
        <v>0</v>
      </c>
      <c r="K217" s="219" t="s">
        <v>169</v>
      </c>
      <c r="L217" s="47"/>
      <c r="M217" s="224" t="s">
        <v>44</v>
      </c>
      <c r="N217" s="225" t="s">
        <v>53</v>
      </c>
      <c r="O217" s="87"/>
      <c r="P217" s="226">
        <f>O217*H217</f>
        <v>0</v>
      </c>
      <c r="Q217" s="226">
        <v>0.138</v>
      </c>
      <c r="R217" s="226">
        <f>Q217*H217</f>
        <v>284.625</v>
      </c>
      <c r="S217" s="226">
        <v>0</v>
      </c>
      <c r="T217" s="227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28" t="s">
        <v>170</v>
      </c>
      <c r="AT217" s="228" t="s">
        <v>165</v>
      </c>
      <c r="AU217" s="228" t="s">
        <v>92</v>
      </c>
      <c r="AY217" s="19" t="s">
        <v>162</v>
      </c>
      <c r="BE217" s="229">
        <f>IF(N217="základní",J217,0)</f>
        <v>0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19" t="s">
        <v>90</v>
      </c>
      <c r="BK217" s="229">
        <f>ROUND(I217*H217,2)</f>
        <v>0</v>
      </c>
      <c r="BL217" s="19" t="s">
        <v>170</v>
      </c>
      <c r="BM217" s="228" t="s">
        <v>359</v>
      </c>
    </row>
    <row r="218" spans="1:47" s="2" customFormat="1" ht="12">
      <c r="A218" s="41"/>
      <c r="B218" s="42"/>
      <c r="C218" s="43"/>
      <c r="D218" s="230" t="s">
        <v>172</v>
      </c>
      <c r="E218" s="43"/>
      <c r="F218" s="231" t="s">
        <v>360</v>
      </c>
      <c r="G218" s="43"/>
      <c r="H218" s="43"/>
      <c r="I218" s="232"/>
      <c r="J218" s="43"/>
      <c r="K218" s="43"/>
      <c r="L218" s="47"/>
      <c r="M218" s="233"/>
      <c r="N218" s="234"/>
      <c r="O218" s="87"/>
      <c r="P218" s="87"/>
      <c r="Q218" s="87"/>
      <c r="R218" s="87"/>
      <c r="S218" s="87"/>
      <c r="T218" s="88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T218" s="19" t="s">
        <v>172</v>
      </c>
      <c r="AU218" s="19" t="s">
        <v>92</v>
      </c>
    </row>
    <row r="219" spans="1:51" s="16" customFormat="1" ht="12">
      <c r="A219" s="16"/>
      <c r="B219" s="270"/>
      <c r="C219" s="271"/>
      <c r="D219" s="237" t="s">
        <v>174</v>
      </c>
      <c r="E219" s="272" t="s">
        <v>44</v>
      </c>
      <c r="F219" s="273" t="s">
        <v>361</v>
      </c>
      <c r="G219" s="271"/>
      <c r="H219" s="272" t="s">
        <v>44</v>
      </c>
      <c r="I219" s="274"/>
      <c r="J219" s="271"/>
      <c r="K219" s="271"/>
      <c r="L219" s="275"/>
      <c r="M219" s="276"/>
      <c r="N219" s="277"/>
      <c r="O219" s="277"/>
      <c r="P219" s="277"/>
      <c r="Q219" s="277"/>
      <c r="R219" s="277"/>
      <c r="S219" s="277"/>
      <c r="T219" s="278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T219" s="279" t="s">
        <v>174</v>
      </c>
      <c r="AU219" s="279" t="s">
        <v>92</v>
      </c>
      <c r="AV219" s="16" t="s">
        <v>90</v>
      </c>
      <c r="AW219" s="16" t="s">
        <v>42</v>
      </c>
      <c r="AX219" s="16" t="s">
        <v>82</v>
      </c>
      <c r="AY219" s="279" t="s">
        <v>162</v>
      </c>
    </row>
    <row r="220" spans="1:51" s="13" customFormat="1" ht="12">
      <c r="A220" s="13"/>
      <c r="B220" s="235"/>
      <c r="C220" s="236"/>
      <c r="D220" s="237" t="s">
        <v>174</v>
      </c>
      <c r="E220" s="238" t="s">
        <v>44</v>
      </c>
      <c r="F220" s="239" t="s">
        <v>354</v>
      </c>
      <c r="G220" s="236"/>
      <c r="H220" s="240">
        <v>1099.5</v>
      </c>
      <c r="I220" s="241"/>
      <c r="J220" s="236"/>
      <c r="K220" s="236"/>
      <c r="L220" s="242"/>
      <c r="M220" s="243"/>
      <c r="N220" s="244"/>
      <c r="O220" s="244"/>
      <c r="P220" s="244"/>
      <c r="Q220" s="244"/>
      <c r="R220" s="244"/>
      <c r="S220" s="244"/>
      <c r="T220" s="24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6" t="s">
        <v>174</v>
      </c>
      <c r="AU220" s="246" t="s">
        <v>92</v>
      </c>
      <c r="AV220" s="13" t="s">
        <v>92</v>
      </c>
      <c r="AW220" s="13" t="s">
        <v>42</v>
      </c>
      <c r="AX220" s="13" t="s">
        <v>82</v>
      </c>
      <c r="AY220" s="246" t="s">
        <v>162</v>
      </c>
    </row>
    <row r="221" spans="1:51" s="13" customFormat="1" ht="12">
      <c r="A221" s="13"/>
      <c r="B221" s="235"/>
      <c r="C221" s="236"/>
      <c r="D221" s="237" t="s">
        <v>174</v>
      </c>
      <c r="E221" s="238" t="s">
        <v>44</v>
      </c>
      <c r="F221" s="239" t="s">
        <v>355</v>
      </c>
      <c r="G221" s="236"/>
      <c r="H221" s="240">
        <v>963</v>
      </c>
      <c r="I221" s="241"/>
      <c r="J221" s="236"/>
      <c r="K221" s="236"/>
      <c r="L221" s="242"/>
      <c r="M221" s="243"/>
      <c r="N221" s="244"/>
      <c r="O221" s="244"/>
      <c r="P221" s="244"/>
      <c r="Q221" s="244"/>
      <c r="R221" s="244"/>
      <c r="S221" s="244"/>
      <c r="T221" s="24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6" t="s">
        <v>174</v>
      </c>
      <c r="AU221" s="246" t="s">
        <v>92</v>
      </c>
      <c r="AV221" s="13" t="s">
        <v>92</v>
      </c>
      <c r="AW221" s="13" t="s">
        <v>42</v>
      </c>
      <c r="AX221" s="13" t="s">
        <v>82</v>
      </c>
      <c r="AY221" s="246" t="s">
        <v>162</v>
      </c>
    </row>
    <row r="222" spans="1:51" s="15" customFormat="1" ht="12">
      <c r="A222" s="15"/>
      <c r="B222" s="259"/>
      <c r="C222" s="260"/>
      <c r="D222" s="237" t="s">
        <v>174</v>
      </c>
      <c r="E222" s="261" t="s">
        <v>44</v>
      </c>
      <c r="F222" s="262" t="s">
        <v>185</v>
      </c>
      <c r="G222" s="260"/>
      <c r="H222" s="263">
        <v>2062.5</v>
      </c>
      <c r="I222" s="264"/>
      <c r="J222" s="260"/>
      <c r="K222" s="260"/>
      <c r="L222" s="265"/>
      <c r="M222" s="266"/>
      <c r="N222" s="267"/>
      <c r="O222" s="267"/>
      <c r="P222" s="267"/>
      <c r="Q222" s="267"/>
      <c r="R222" s="267"/>
      <c r="S222" s="267"/>
      <c r="T222" s="268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69" t="s">
        <v>174</v>
      </c>
      <c r="AU222" s="269" t="s">
        <v>92</v>
      </c>
      <c r="AV222" s="15" t="s">
        <v>170</v>
      </c>
      <c r="AW222" s="15" t="s">
        <v>42</v>
      </c>
      <c r="AX222" s="15" t="s">
        <v>90</v>
      </c>
      <c r="AY222" s="269" t="s">
        <v>162</v>
      </c>
    </row>
    <row r="223" spans="1:65" s="2" customFormat="1" ht="16.5" customHeight="1">
      <c r="A223" s="41"/>
      <c r="B223" s="42"/>
      <c r="C223" s="216" t="s">
        <v>362</v>
      </c>
      <c r="D223" s="216" t="s">
        <v>165</v>
      </c>
      <c r="E223" s="218" t="s">
        <v>363</v>
      </c>
      <c r="F223" s="219" t="s">
        <v>364</v>
      </c>
      <c r="G223" s="220" t="s">
        <v>168</v>
      </c>
      <c r="H223" s="221">
        <v>27292</v>
      </c>
      <c r="I223" s="222"/>
      <c r="J223" s="223">
        <f>ROUND(I223*H223,2)</f>
        <v>0</v>
      </c>
      <c r="K223" s="219" t="s">
        <v>169</v>
      </c>
      <c r="L223" s="47"/>
      <c r="M223" s="224" t="s">
        <v>44</v>
      </c>
      <c r="N223" s="225" t="s">
        <v>53</v>
      </c>
      <c r="O223" s="87"/>
      <c r="P223" s="226">
        <f>O223*H223</f>
        <v>0</v>
      </c>
      <c r="Q223" s="226">
        <v>0</v>
      </c>
      <c r="R223" s="226">
        <f>Q223*H223</f>
        <v>0</v>
      </c>
      <c r="S223" s="226">
        <v>0</v>
      </c>
      <c r="T223" s="227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28" t="s">
        <v>170</v>
      </c>
      <c r="AT223" s="228" t="s">
        <v>165</v>
      </c>
      <c r="AU223" s="228" t="s">
        <v>92</v>
      </c>
      <c r="AY223" s="19" t="s">
        <v>162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19" t="s">
        <v>90</v>
      </c>
      <c r="BK223" s="229">
        <f>ROUND(I223*H223,2)</f>
        <v>0</v>
      </c>
      <c r="BL223" s="19" t="s">
        <v>170</v>
      </c>
      <c r="BM223" s="228" t="s">
        <v>365</v>
      </c>
    </row>
    <row r="224" spans="1:47" s="2" customFormat="1" ht="12">
      <c r="A224" s="41"/>
      <c r="B224" s="42"/>
      <c r="C224" s="43"/>
      <c r="D224" s="230" t="s">
        <v>172</v>
      </c>
      <c r="E224" s="43"/>
      <c r="F224" s="231" t="s">
        <v>366</v>
      </c>
      <c r="G224" s="43"/>
      <c r="H224" s="43"/>
      <c r="I224" s="232"/>
      <c r="J224" s="43"/>
      <c r="K224" s="43"/>
      <c r="L224" s="47"/>
      <c r="M224" s="233"/>
      <c r="N224" s="234"/>
      <c r="O224" s="87"/>
      <c r="P224" s="87"/>
      <c r="Q224" s="87"/>
      <c r="R224" s="87"/>
      <c r="S224" s="87"/>
      <c r="T224" s="88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T224" s="19" t="s">
        <v>172</v>
      </c>
      <c r="AU224" s="19" t="s">
        <v>92</v>
      </c>
    </row>
    <row r="225" spans="1:51" s="13" customFormat="1" ht="12">
      <c r="A225" s="13"/>
      <c r="B225" s="235"/>
      <c r="C225" s="236"/>
      <c r="D225" s="237" t="s">
        <v>174</v>
      </c>
      <c r="E225" s="238" t="s">
        <v>44</v>
      </c>
      <c r="F225" s="239" t="s">
        <v>367</v>
      </c>
      <c r="G225" s="236"/>
      <c r="H225" s="240">
        <v>8800</v>
      </c>
      <c r="I225" s="241"/>
      <c r="J225" s="236"/>
      <c r="K225" s="236"/>
      <c r="L225" s="242"/>
      <c r="M225" s="243"/>
      <c r="N225" s="244"/>
      <c r="O225" s="244"/>
      <c r="P225" s="244"/>
      <c r="Q225" s="244"/>
      <c r="R225" s="244"/>
      <c r="S225" s="244"/>
      <c r="T225" s="24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6" t="s">
        <v>174</v>
      </c>
      <c r="AU225" s="246" t="s">
        <v>92</v>
      </c>
      <c r="AV225" s="13" t="s">
        <v>92</v>
      </c>
      <c r="AW225" s="13" t="s">
        <v>42</v>
      </c>
      <c r="AX225" s="13" t="s">
        <v>82</v>
      </c>
      <c r="AY225" s="246" t="s">
        <v>162</v>
      </c>
    </row>
    <row r="226" spans="1:51" s="13" customFormat="1" ht="12">
      <c r="A226" s="13"/>
      <c r="B226" s="235"/>
      <c r="C226" s="236"/>
      <c r="D226" s="237" t="s">
        <v>174</v>
      </c>
      <c r="E226" s="238" t="s">
        <v>44</v>
      </c>
      <c r="F226" s="239" t="s">
        <v>368</v>
      </c>
      <c r="G226" s="236"/>
      <c r="H226" s="240">
        <v>8180</v>
      </c>
      <c r="I226" s="241"/>
      <c r="J226" s="236"/>
      <c r="K226" s="236"/>
      <c r="L226" s="242"/>
      <c r="M226" s="243"/>
      <c r="N226" s="244"/>
      <c r="O226" s="244"/>
      <c r="P226" s="244"/>
      <c r="Q226" s="244"/>
      <c r="R226" s="244"/>
      <c r="S226" s="244"/>
      <c r="T226" s="24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6" t="s">
        <v>174</v>
      </c>
      <c r="AU226" s="246" t="s">
        <v>92</v>
      </c>
      <c r="AV226" s="13" t="s">
        <v>92</v>
      </c>
      <c r="AW226" s="13" t="s">
        <v>42</v>
      </c>
      <c r="AX226" s="13" t="s">
        <v>82</v>
      </c>
      <c r="AY226" s="246" t="s">
        <v>162</v>
      </c>
    </row>
    <row r="227" spans="1:51" s="13" customFormat="1" ht="12">
      <c r="A227" s="13"/>
      <c r="B227" s="235"/>
      <c r="C227" s="236"/>
      <c r="D227" s="237" t="s">
        <v>174</v>
      </c>
      <c r="E227" s="238" t="s">
        <v>44</v>
      </c>
      <c r="F227" s="239" t="s">
        <v>369</v>
      </c>
      <c r="G227" s="236"/>
      <c r="H227" s="240">
        <v>10312</v>
      </c>
      <c r="I227" s="241"/>
      <c r="J227" s="236"/>
      <c r="K227" s="236"/>
      <c r="L227" s="242"/>
      <c r="M227" s="243"/>
      <c r="N227" s="244"/>
      <c r="O227" s="244"/>
      <c r="P227" s="244"/>
      <c r="Q227" s="244"/>
      <c r="R227" s="244"/>
      <c r="S227" s="244"/>
      <c r="T227" s="24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6" t="s">
        <v>174</v>
      </c>
      <c r="AU227" s="246" t="s">
        <v>92</v>
      </c>
      <c r="AV227" s="13" t="s">
        <v>92</v>
      </c>
      <c r="AW227" s="13" t="s">
        <v>42</v>
      </c>
      <c r="AX227" s="13" t="s">
        <v>82</v>
      </c>
      <c r="AY227" s="246" t="s">
        <v>162</v>
      </c>
    </row>
    <row r="228" spans="1:51" s="15" customFormat="1" ht="12">
      <c r="A228" s="15"/>
      <c r="B228" s="259"/>
      <c r="C228" s="260"/>
      <c r="D228" s="237" t="s">
        <v>174</v>
      </c>
      <c r="E228" s="261" t="s">
        <v>44</v>
      </c>
      <c r="F228" s="262" t="s">
        <v>185</v>
      </c>
      <c r="G228" s="260"/>
      <c r="H228" s="263">
        <v>27292</v>
      </c>
      <c r="I228" s="264"/>
      <c r="J228" s="260"/>
      <c r="K228" s="260"/>
      <c r="L228" s="265"/>
      <c r="M228" s="266"/>
      <c r="N228" s="267"/>
      <c r="O228" s="267"/>
      <c r="P228" s="267"/>
      <c r="Q228" s="267"/>
      <c r="R228" s="267"/>
      <c r="S228" s="267"/>
      <c r="T228" s="268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69" t="s">
        <v>174</v>
      </c>
      <c r="AU228" s="269" t="s">
        <v>92</v>
      </c>
      <c r="AV228" s="15" t="s">
        <v>170</v>
      </c>
      <c r="AW228" s="15" t="s">
        <v>42</v>
      </c>
      <c r="AX228" s="15" t="s">
        <v>90</v>
      </c>
      <c r="AY228" s="269" t="s">
        <v>162</v>
      </c>
    </row>
    <row r="229" spans="1:65" s="2" customFormat="1" ht="24.15" customHeight="1">
      <c r="A229" s="41"/>
      <c r="B229" s="42"/>
      <c r="C229" s="216" t="s">
        <v>370</v>
      </c>
      <c r="D229" s="216" t="s">
        <v>165</v>
      </c>
      <c r="E229" s="218" t="s">
        <v>371</v>
      </c>
      <c r="F229" s="219" t="s">
        <v>372</v>
      </c>
      <c r="G229" s="220" t="s">
        <v>168</v>
      </c>
      <c r="H229" s="221">
        <v>13646</v>
      </c>
      <c r="I229" s="222"/>
      <c r="J229" s="223">
        <f>ROUND(I229*H229,2)</f>
        <v>0</v>
      </c>
      <c r="K229" s="219" t="s">
        <v>169</v>
      </c>
      <c r="L229" s="47"/>
      <c r="M229" s="224" t="s">
        <v>44</v>
      </c>
      <c r="N229" s="225" t="s">
        <v>53</v>
      </c>
      <c r="O229" s="87"/>
      <c r="P229" s="226">
        <f>O229*H229</f>
        <v>0</v>
      </c>
      <c r="Q229" s="226">
        <v>0</v>
      </c>
      <c r="R229" s="226">
        <f>Q229*H229</f>
        <v>0</v>
      </c>
      <c r="S229" s="226">
        <v>0</v>
      </c>
      <c r="T229" s="227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28" t="s">
        <v>170</v>
      </c>
      <c r="AT229" s="228" t="s">
        <v>165</v>
      </c>
      <c r="AU229" s="228" t="s">
        <v>92</v>
      </c>
      <c r="AY229" s="19" t="s">
        <v>162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19" t="s">
        <v>90</v>
      </c>
      <c r="BK229" s="229">
        <f>ROUND(I229*H229,2)</f>
        <v>0</v>
      </c>
      <c r="BL229" s="19" t="s">
        <v>170</v>
      </c>
      <c r="BM229" s="228" t="s">
        <v>373</v>
      </c>
    </row>
    <row r="230" spans="1:47" s="2" customFormat="1" ht="12">
      <c r="A230" s="41"/>
      <c r="B230" s="42"/>
      <c r="C230" s="43"/>
      <c r="D230" s="230" t="s">
        <v>172</v>
      </c>
      <c r="E230" s="43"/>
      <c r="F230" s="231" t="s">
        <v>374</v>
      </c>
      <c r="G230" s="43"/>
      <c r="H230" s="43"/>
      <c r="I230" s="232"/>
      <c r="J230" s="43"/>
      <c r="K230" s="43"/>
      <c r="L230" s="47"/>
      <c r="M230" s="233"/>
      <c r="N230" s="234"/>
      <c r="O230" s="87"/>
      <c r="P230" s="87"/>
      <c r="Q230" s="87"/>
      <c r="R230" s="87"/>
      <c r="S230" s="87"/>
      <c r="T230" s="88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T230" s="19" t="s">
        <v>172</v>
      </c>
      <c r="AU230" s="19" t="s">
        <v>92</v>
      </c>
    </row>
    <row r="231" spans="1:51" s="13" customFormat="1" ht="12">
      <c r="A231" s="13"/>
      <c r="B231" s="235"/>
      <c r="C231" s="236"/>
      <c r="D231" s="237" t="s">
        <v>174</v>
      </c>
      <c r="E231" s="238" t="s">
        <v>44</v>
      </c>
      <c r="F231" s="239" t="s">
        <v>375</v>
      </c>
      <c r="G231" s="236"/>
      <c r="H231" s="240">
        <v>4400</v>
      </c>
      <c r="I231" s="241"/>
      <c r="J231" s="236"/>
      <c r="K231" s="236"/>
      <c r="L231" s="242"/>
      <c r="M231" s="243"/>
      <c r="N231" s="244"/>
      <c r="O231" s="244"/>
      <c r="P231" s="244"/>
      <c r="Q231" s="244"/>
      <c r="R231" s="244"/>
      <c r="S231" s="244"/>
      <c r="T231" s="24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6" t="s">
        <v>174</v>
      </c>
      <c r="AU231" s="246" t="s">
        <v>92</v>
      </c>
      <c r="AV231" s="13" t="s">
        <v>92</v>
      </c>
      <c r="AW231" s="13" t="s">
        <v>42</v>
      </c>
      <c r="AX231" s="13" t="s">
        <v>82</v>
      </c>
      <c r="AY231" s="246" t="s">
        <v>162</v>
      </c>
    </row>
    <row r="232" spans="1:51" s="13" customFormat="1" ht="12">
      <c r="A232" s="13"/>
      <c r="B232" s="235"/>
      <c r="C232" s="236"/>
      <c r="D232" s="237" t="s">
        <v>174</v>
      </c>
      <c r="E232" s="238" t="s">
        <v>44</v>
      </c>
      <c r="F232" s="239" t="s">
        <v>376</v>
      </c>
      <c r="G232" s="236"/>
      <c r="H232" s="240">
        <v>4090</v>
      </c>
      <c r="I232" s="241"/>
      <c r="J232" s="236"/>
      <c r="K232" s="236"/>
      <c r="L232" s="242"/>
      <c r="M232" s="243"/>
      <c r="N232" s="244"/>
      <c r="O232" s="244"/>
      <c r="P232" s="244"/>
      <c r="Q232" s="244"/>
      <c r="R232" s="244"/>
      <c r="S232" s="244"/>
      <c r="T232" s="24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6" t="s">
        <v>174</v>
      </c>
      <c r="AU232" s="246" t="s">
        <v>92</v>
      </c>
      <c r="AV232" s="13" t="s">
        <v>92</v>
      </c>
      <c r="AW232" s="13" t="s">
        <v>42</v>
      </c>
      <c r="AX232" s="13" t="s">
        <v>82</v>
      </c>
      <c r="AY232" s="246" t="s">
        <v>162</v>
      </c>
    </row>
    <row r="233" spans="1:51" s="13" customFormat="1" ht="12">
      <c r="A233" s="13"/>
      <c r="B233" s="235"/>
      <c r="C233" s="236"/>
      <c r="D233" s="237" t="s">
        <v>174</v>
      </c>
      <c r="E233" s="238" t="s">
        <v>44</v>
      </c>
      <c r="F233" s="239" t="s">
        <v>377</v>
      </c>
      <c r="G233" s="236"/>
      <c r="H233" s="240">
        <v>5156</v>
      </c>
      <c r="I233" s="241"/>
      <c r="J233" s="236"/>
      <c r="K233" s="236"/>
      <c r="L233" s="242"/>
      <c r="M233" s="243"/>
      <c r="N233" s="244"/>
      <c r="O233" s="244"/>
      <c r="P233" s="244"/>
      <c r="Q233" s="244"/>
      <c r="R233" s="244"/>
      <c r="S233" s="244"/>
      <c r="T233" s="24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6" t="s">
        <v>174</v>
      </c>
      <c r="AU233" s="246" t="s">
        <v>92</v>
      </c>
      <c r="AV233" s="13" t="s">
        <v>92</v>
      </c>
      <c r="AW233" s="13" t="s">
        <v>42</v>
      </c>
      <c r="AX233" s="13" t="s">
        <v>82</v>
      </c>
      <c r="AY233" s="246" t="s">
        <v>162</v>
      </c>
    </row>
    <row r="234" spans="1:51" s="15" customFormat="1" ht="12">
      <c r="A234" s="15"/>
      <c r="B234" s="259"/>
      <c r="C234" s="260"/>
      <c r="D234" s="237" t="s">
        <v>174</v>
      </c>
      <c r="E234" s="261" t="s">
        <v>44</v>
      </c>
      <c r="F234" s="262" t="s">
        <v>185</v>
      </c>
      <c r="G234" s="260"/>
      <c r="H234" s="263">
        <v>13646</v>
      </c>
      <c r="I234" s="264"/>
      <c r="J234" s="260"/>
      <c r="K234" s="260"/>
      <c r="L234" s="265"/>
      <c r="M234" s="266"/>
      <c r="N234" s="267"/>
      <c r="O234" s="267"/>
      <c r="P234" s="267"/>
      <c r="Q234" s="267"/>
      <c r="R234" s="267"/>
      <c r="S234" s="267"/>
      <c r="T234" s="268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69" t="s">
        <v>174</v>
      </c>
      <c r="AU234" s="269" t="s">
        <v>92</v>
      </c>
      <c r="AV234" s="15" t="s">
        <v>170</v>
      </c>
      <c r="AW234" s="15" t="s">
        <v>42</v>
      </c>
      <c r="AX234" s="15" t="s">
        <v>90</v>
      </c>
      <c r="AY234" s="269" t="s">
        <v>162</v>
      </c>
    </row>
    <row r="235" spans="1:65" s="2" customFormat="1" ht="24.15" customHeight="1">
      <c r="A235" s="41"/>
      <c r="B235" s="42"/>
      <c r="C235" s="216" t="s">
        <v>378</v>
      </c>
      <c r="D235" s="216" t="s">
        <v>165</v>
      </c>
      <c r="E235" s="218" t="s">
        <v>379</v>
      </c>
      <c r="F235" s="219" t="s">
        <v>380</v>
      </c>
      <c r="G235" s="220" t="s">
        <v>168</v>
      </c>
      <c r="H235" s="221">
        <v>4400</v>
      </c>
      <c r="I235" s="222"/>
      <c r="J235" s="223">
        <f>ROUND(I235*H235,2)</f>
        <v>0</v>
      </c>
      <c r="K235" s="219" t="s">
        <v>169</v>
      </c>
      <c r="L235" s="47"/>
      <c r="M235" s="224" t="s">
        <v>44</v>
      </c>
      <c r="N235" s="225" t="s">
        <v>53</v>
      </c>
      <c r="O235" s="87"/>
      <c r="P235" s="226">
        <f>O235*H235</f>
        <v>0</v>
      </c>
      <c r="Q235" s="226">
        <v>0</v>
      </c>
      <c r="R235" s="226">
        <f>Q235*H235</f>
        <v>0</v>
      </c>
      <c r="S235" s="226">
        <v>0</v>
      </c>
      <c r="T235" s="227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28" t="s">
        <v>170</v>
      </c>
      <c r="AT235" s="228" t="s">
        <v>165</v>
      </c>
      <c r="AU235" s="228" t="s">
        <v>92</v>
      </c>
      <c r="AY235" s="19" t="s">
        <v>162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19" t="s">
        <v>90</v>
      </c>
      <c r="BK235" s="229">
        <f>ROUND(I235*H235,2)</f>
        <v>0</v>
      </c>
      <c r="BL235" s="19" t="s">
        <v>170</v>
      </c>
      <c r="BM235" s="228" t="s">
        <v>381</v>
      </c>
    </row>
    <row r="236" spans="1:47" s="2" customFormat="1" ht="12">
      <c r="A236" s="41"/>
      <c r="B236" s="42"/>
      <c r="C236" s="43"/>
      <c r="D236" s="230" t="s">
        <v>172</v>
      </c>
      <c r="E236" s="43"/>
      <c r="F236" s="231" t="s">
        <v>382</v>
      </c>
      <c r="G236" s="43"/>
      <c r="H236" s="43"/>
      <c r="I236" s="232"/>
      <c r="J236" s="43"/>
      <c r="K236" s="43"/>
      <c r="L236" s="47"/>
      <c r="M236" s="233"/>
      <c r="N236" s="234"/>
      <c r="O236" s="87"/>
      <c r="P236" s="87"/>
      <c r="Q236" s="87"/>
      <c r="R236" s="87"/>
      <c r="S236" s="87"/>
      <c r="T236" s="88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T236" s="19" t="s">
        <v>172</v>
      </c>
      <c r="AU236" s="19" t="s">
        <v>92</v>
      </c>
    </row>
    <row r="237" spans="1:51" s="13" customFormat="1" ht="12">
      <c r="A237" s="13"/>
      <c r="B237" s="235"/>
      <c r="C237" s="236"/>
      <c r="D237" s="237" t="s">
        <v>174</v>
      </c>
      <c r="E237" s="238" t="s">
        <v>44</v>
      </c>
      <c r="F237" s="239" t="s">
        <v>375</v>
      </c>
      <c r="G237" s="236"/>
      <c r="H237" s="240">
        <v>4400</v>
      </c>
      <c r="I237" s="241"/>
      <c r="J237" s="236"/>
      <c r="K237" s="236"/>
      <c r="L237" s="242"/>
      <c r="M237" s="243"/>
      <c r="N237" s="244"/>
      <c r="O237" s="244"/>
      <c r="P237" s="244"/>
      <c r="Q237" s="244"/>
      <c r="R237" s="244"/>
      <c r="S237" s="244"/>
      <c r="T237" s="24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6" t="s">
        <v>174</v>
      </c>
      <c r="AU237" s="246" t="s">
        <v>92</v>
      </c>
      <c r="AV237" s="13" t="s">
        <v>92</v>
      </c>
      <c r="AW237" s="13" t="s">
        <v>42</v>
      </c>
      <c r="AX237" s="13" t="s">
        <v>90</v>
      </c>
      <c r="AY237" s="246" t="s">
        <v>162</v>
      </c>
    </row>
    <row r="238" spans="1:65" s="2" customFormat="1" ht="24.15" customHeight="1">
      <c r="A238" s="41"/>
      <c r="B238" s="42"/>
      <c r="C238" s="216" t="s">
        <v>383</v>
      </c>
      <c r="D238" s="216" t="s">
        <v>165</v>
      </c>
      <c r="E238" s="218" t="s">
        <v>384</v>
      </c>
      <c r="F238" s="219" t="s">
        <v>385</v>
      </c>
      <c r="G238" s="220" t="s">
        <v>168</v>
      </c>
      <c r="H238" s="221">
        <v>9246</v>
      </c>
      <c r="I238" s="222"/>
      <c r="J238" s="223">
        <f>ROUND(I238*H238,2)</f>
        <v>0</v>
      </c>
      <c r="K238" s="219" t="s">
        <v>169</v>
      </c>
      <c r="L238" s="47"/>
      <c r="M238" s="224" t="s">
        <v>44</v>
      </c>
      <c r="N238" s="225" t="s">
        <v>53</v>
      </c>
      <c r="O238" s="87"/>
      <c r="P238" s="226">
        <f>O238*H238</f>
        <v>0</v>
      </c>
      <c r="Q238" s="226">
        <v>0</v>
      </c>
      <c r="R238" s="226">
        <f>Q238*H238</f>
        <v>0</v>
      </c>
      <c r="S238" s="226">
        <v>0</v>
      </c>
      <c r="T238" s="227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28" t="s">
        <v>170</v>
      </c>
      <c r="AT238" s="228" t="s">
        <v>165</v>
      </c>
      <c r="AU238" s="228" t="s">
        <v>92</v>
      </c>
      <c r="AY238" s="19" t="s">
        <v>162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19" t="s">
        <v>90</v>
      </c>
      <c r="BK238" s="229">
        <f>ROUND(I238*H238,2)</f>
        <v>0</v>
      </c>
      <c r="BL238" s="19" t="s">
        <v>170</v>
      </c>
      <c r="BM238" s="228" t="s">
        <v>386</v>
      </c>
    </row>
    <row r="239" spans="1:47" s="2" customFormat="1" ht="12">
      <c r="A239" s="41"/>
      <c r="B239" s="42"/>
      <c r="C239" s="43"/>
      <c r="D239" s="230" t="s">
        <v>172</v>
      </c>
      <c r="E239" s="43"/>
      <c r="F239" s="231" t="s">
        <v>387</v>
      </c>
      <c r="G239" s="43"/>
      <c r="H239" s="43"/>
      <c r="I239" s="232"/>
      <c r="J239" s="43"/>
      <c r="K239" s="43"/>
      <c r="L239" s="47"/>
      <c r="M239" s="233"/>
      <c r="N239" s="234"/>
      <c r="O239" s="87"/>
      <c r="P239" s="87"/>
      <c r="Q239" s="87"/>
      <c r="R239" s="87"/>
      <c r="S239" s="87"/>
      <c r="T239" s="88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T239" s="19" t="s">
        <v>172</v>
      </c>
      <c r="AU239" s="19" t="s">
        <v>92</v>
      </c>
    </row>
    <row r="240" spans="1:51" s="13" customFormat="1" ht="12">
      <c r="A240" s="13"/>
      <c r="B240" s="235"/>
      <c r="C240" s="236"/>
      <c r="D240" s="237" t="s">
        <v>174</v>
      </c>
      <c r="E240" s="238" t="s">
        <v>44</v>
      </c>
      <c r="F240" s="239" t="s">
        <v>376</v>
      </c>
      <c r="G240" s="236"/>
      <c r="H240" s="240">
        <v>4090</v>
      </c>
      <c r="I240" s="241"/>
      <c r="J240" s="236"/>
      <c r="K240" s="236"/>
      <c r="L240" s="242"/>
      <c r="M240" s="243"/>
      <c r="N240" s="244"/>
      <c r="O240" s="244"/>
      <c r="P240" s="244"/>
      <c r="Q240" s="244"/>
      <c r="R240" s="244"/>
      <c r="S240" s="244"/>
      <c r="T240" s="24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6" t="s">
        <v>174</v>
      </c>
      <c r="AU240" s="246" t="s">
        <v>92</v>
      </c>
      <c r="AV240" s="13" t="s">
        <v>92</v>
      </c>
      <c r="AW240" s="13" t="s">
        <v>42</v>
      </c>
      <c r="AX240" s="13" t="s">
        <v>82</v>
      </c>
      <c r="AY240" s="246" t="s">
        <v>162</v>
      </c>
    </row>
    <row r="241" spans="1:51" s="13" customFormat="1" ht="12">
      <c r="A241" s="13"/>
      <c r="B241" s="235"/>
      <c r="C241" s="236"/>
      <c r="D241" s="237" t="s">
        <v>174</v>
      </c>
      <c r="E241" s="238" t="s">
        <v>44</v>
      </c>
      <c r="F241" s="239" t="s">
        <v>377</v>
      </c>
      <c r="G241" s="236"/>
      <c r="H241" s="240">
        <v>5156</v>
      </c>
      <c r="I241" s="241"/>
      <c r="J241" s="236"/>
      <c r="K241" s="236"/>
      <c r="L241" s="242"/>
      <c r="M241" s="243"/>
      <c r="N241" s="244"/>
      <c r="O241" s="244"/>
      <c r="P241" s="244"/>
      <c r="Q241" s="244"/>
      <c r="R241" s="244"/>
      <c r="S241" s="244"/>
      <c r="T241" s="24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6" t="s">
        <v>174</v>
      </c>
      <c r="AU241" s="246" t="s">
        <v>92</v>
      </c>
      <c r="AV241" s="13" t="s">
        <v>92</v>
      </c>
      <c r="AW241" s="13" t="s">
        <v>42</v>
      </c>
      <c r="AX241" s="13" t="s">
        <v>82</v>
      </c>
      <c r="AY241" s="246" t="s">
        <v>162</v>
      </c>
    </row>
    <row r="242" spans="1:51" s="15" customFormat="1" ht="12">
      <c r="A242" s="15"/>
      <c r="B242" s="259"/>
      <c r="C242" s="260"/>
      <c r="D242" s="237" t="s">
        <v>174</v>
      </c>
      <c r="E242" s="261" t="s">
        <v>44</v>
      </c>
      <c r="F242" s="262" t="s">
        <v>185</v>
      </c>
      <c r="G242" s="260"/>
      <c r="H242" s="263">
        <v>9246</v>
      </c>
      <c r="I242" s="264"/>
      <c r="J242" s="260"/>
      <c r="K242" s="260"/>
      <c r="L242" s="265"/>
      <c r="M242" s="266"/>
      <c r="N242" s="267"/>
      <c r="O242" s="267"/>
      <c r="P242" s="267"/>
      <c r="Q242" s="267"/>
      <c r="R242" s="267"/>
      <c r="S242" s="267"/>
      <c r="T242" s="268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69" t="s">
        <v>174</v>
      </c>
      <c r="AU242" s="269" t="s">
        <v>92</v>
      </c>
      <c r="AV242" s="15" t="s">
        <v>170</v>
      </c>
      <c r="AW242" s="15" t="s">
        <v>42</v>
      </c>
      <c r="AX242" s="15" t="s">
        <v>90</v>
      </c>
      <c r="AY242" s="269" t="s">
        <v>162</v>
      </c>
    </row>
    <row r="243" spans="1:63" s="12" customFormat="1" ht="22.8" customHeight="1">
      <c r="A243" s="12"/>
      <c r="B243" s="200"/>
      <c r="C243" s="201"/>
      <c r="D243" s="202" t="s">
        <v>81</v>
      </c>
      <c r="E243" s="214" t="s">
        <v>226</v>
      </c>
      <c r="F243" s="214" t="s">
        <v>388</v>
      </c>
      <c r="G243" s="201"/>
      <c r="H243" s="201"/>
      <c r="I243" s="204"/>
      <c r="J243" s="215">
        <f>BK243</f>
        <v>0</v>
      </c>
      <c r="K243" s="201"/>
      <c r="L243" s="206"/>
      <c r="M243" s="207"/>
      <c r="N243" s="208"/>
      <c r="O243" s="208"/>
      <c r="P243" s="209">
        <f>SUM(P244:P245)</f>
        <v>0</v>
      </c>
      <c r="Q243" s="208"/>
      <c r="R243" s="209">
        <f>SUM(R244:R245)</f>
        <v>8.416</v>
      </c>
      <c r="S243" s="208"/>
      <c r="T243" s="210">
        <f>SUM(T244:T245)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1" t="s">
        <v>90</v>
      </c>
      <c r="AT243" s="212" t="s">
        <v>81</v>
      </c>
      <c r="AU243" s="212" t="s">
        <v>90</v>
      </c>
      <c r="AY243" s="211" t="s">
        <v>162</v>
      </c>
      <c r="BK243" s="213">
        <f>SUM(BK244:BK245)</f>
        <v>0</v>
      </c>
    </row>
    <row r="244" spans="1:65" s="2" customFormat="1" ht="21.75" customHeight="1">
      <c r="A244" s="41"/>
      <c r="B244" s="42"/>
      <c r="C244" s="216" t="s">
        <v>389</v>
      </c>
      <c r="D244" s="216" t="s">
        <v>165</v>
      </c>
      <c r="E244" s="218" t="s">
        <v>390</v>
      </c>
      <c r="F244" s="219" t="s">
        <v>391</v>
      </c>
      <c r="G244" s="220" t="s">
        <v>392</v>
      </c>
      <c r="H244" s="221">
        <v>20</v>
      </c>
      <c r="I244" s="222"/>
      <c r="J244" s="223">
        <f>ROUND(I244*H244,2)</f>
        <v>0</v>
      </c>
      <c r="K244" s="219" t="s">
        <v>44</v>
      </c>
      <c r="L244" s="47"/>
      <c r="M244" s="224" t="s">
        <v>44</v>
      </c>
      <c r="N244" s="225" t="s">
        <v>53</v>
      </c>
      <c r="O244" s="87"/>
      <c r="P244" s="226">
        <f>O244*H244</f>
        <v>0</v>
      </c>
      <c r="Q244" s="226">
        <v>0.4208</v>
      </c>
      <c r="R244" s="226">
        <f>Q244*H244</f>
        <v>8.416</v>
      </c>
      <c r="S244" s="226">
        <v>0</v>
      </c>
      <c r="T244" s="227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28" t="s">
        <v>170</v>
      </c>
      <c r="AT244" s="228" t="s">
        <v>165</v>
      </c>
      <c r="AU244" s="228" t="s">
        <v>92</v>
      </c>
      <c r="AY244" s="19" t="s">
        <v>162</v>
      </c>
      <c r="BE244" s="229">
        <f>IF(N244="základní",J244,0)</f>
        <v>0</v>
      </c>
      <c r="BF244" s="229">
        <f>IF(N244="snížená",J244,0)</f>
        <v>0</v>
      </c>
      <c r="BG244" s="229">
        <f>IF(N244="zákl. přenesená",J244,0)</f>
        <v>0</v>
      </c>
      <c r="BH244" s="229">
        <f>IF(N244="sníž. přenesená",J244,0)</f>
        <v>0</v>
      </c>
      <c r="BI244" s="229">
        <f>IF(N244="nulová",J244,0)</f>
        <v>0</v>
      </c>
      <c r="BJ244" s="19" t="s">
        <v>90</v>
      </c>
      <c r="BK244" s="229">
        <f>ROUND(I244*H244,2)</f>
        <v>0</v>
      </c>
      <c r="BL244" s="19" t="s">
        <v>170</v>
      </c>
      <c r="BM244" s="228" t="s">
        <v>393</v>
      </c>
    </row>
    <row r="245" spans="1:51" s="13" customFormat="1" ht="12">
      <c r="A245" s="13"/>
      <c r="B245" s="235"/>
      <c r="C245" s="236"/>
      <c r="D245" s="237" t="s">
        <v>174</v>
      </c>
      <c r="E245" s="238" t="s">
        <v>44</v>
      </c>
      <c r="F245" s="239" t="s">
        <v>394</v>
      </c>
      <c r="G245" s="236"/>
      <c r="H245" s="240">
        <v>20</v>
      </c>
      <c r="I245" s="241"/>
      <c r="J245" s="236"/>
      <c r="K245" s="236"/>
      <c r="L245" s="242"/>
      <c r="M245" s="243"/>
      <c r="N245" s="244"/>
      <c r="O245" s="244"/>
      <c r="P245" s="244"/>
      <c r="Q245" s="244"/>
      <c r="R245" s="244"/>
      <c r="S245" s="244"/>
      <c r="T245" s="24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6" t="s">
        <v>174</v>
      </c>
      <c r="AU245" s="246" t="s">
        <v>92</v>
      </c>
      <c r="AV245" s="13" t="s">
        <v>92</v>
      </c>
      <c r="AW245" s="13" t="s">
        <v>42</v>
      </c>
      <c r="AX245" s="13" t="s">
        <v>90</v>
      </c>
      <c r="AY245" s="246" t="s">
        <v>162</v>
      </c>
    </row>
    <row r="246" spans="1:63" s="12" customFormat="1" ht="22.8" customHeight="1">
      <c r="A246" s="12"/>
      <c r="B246" s="200"/>
      <c r="C246" s="201"/>
      <c r="D246" s="202" t="s">
        <v>81</v>
      </c>
      <c r="E246" s="214" t="s">
        <v>234</v>
      </c>
      <c r="F246" s="214" t="s">
        <v>395</v>
      </c>
      <c r="G246" s="201"/>
      <c r="H246" s="201"/>
      <c r="I246" s="204"/>
      <c r="J246" s="215">
        <f>BK246</f>
        <v>0</v>
      </c>
      <c r="K246" s="201"/>
      <c r="L246" s="206"/>
      <c r="M246" s="207"/>
      <c r="N246" s="208"/>
      <c r="O246" s="208"/>
      <c r="P246" s="209">
        <f>SUM(P247:P273)</f>
        <v>0</v>
      </c>
      <c r="Q246" s="208"/>
      <c r="R246" s="209">
        <f>SUM(R247:R273)</f>
        <v>292.670541926</v>
      </c>
      <c r="S246" s="208"/>
      <c r="T246" s="210">
        <f>SUM(T247:T273)</f>
        <v>416.016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11" t="s">
        <v>90</v>
      </c>
      <c r="AT246" s="212" t="s">
        <v>81</v>
      </c>
      <c r="AU246" s="212" t="s">
        <v>90</v>
      </c>
      <c r="AY246" s="211" t="s">
        <v>162</v>
      </c>
      <c r="BK246" s="213">
        <f>SUM(BK247:BK273)</f>
        <v>0</v>
      </c>
    </row>
    <row r="247" spans="1:65" s="2" customFormat="1" ht="24.15" customHeight="1">
      <c r="A247" s="41"/>
      <c r="B247" s="42"/>
      <c r="C247" s="216" t="s">
        <v>396</v>
      </c>
      <c r="D247" s="216" t="s">
        <v>165</v>
      </c>
      <c r="E247" s="218" t="s">
        <v>397</v>
      </c>
      <c r="F247" s="219" t="s">
        <v>398</v>
      </c>
      <c r="G247" s="220" t="s">
        <v>207</v>
      </c>
      <c r="H247" s="221">
        <v>1478</v>
      </c>
      <c r="I247" s="222"/>
      <c r="J247" s="223">
        <f>ROUND(I247*H247,2)</f>
        <v>0</v>
      </c>
      <c r="K247" s="219" t="s">
        <v>169</v>
      </c>
      <c r="L247" s="47"/>
      <c r="M247" s="224" t="s">
        <v>44</v>
      </c>
      <c r="N247" s="225" t="s">
        <v>53</v>
      </c>
      <c r="O247" s="87"/>
      <c r="P247" s="226">
        <f>O247*H247</f>
        <v>0</v>
      </c>
      <c r="Q247" s="226">
        <v>0.15539952</v>
      </c>
      <c r="R247" s="226">
        <f>Q247*H247</f>
        <v>229.68049056</v>
      </c>
      <c r="S247" s="226">
        <v>0</v>
      </c>
      <c r="T247" s="227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28" t="s">
        <v>170</v>
      </c>
      <c r="AT247" s="228" t="s">
        <v>165</v>
      </c>
      <c r="AU247" s="228" t="s">
        <v>92</v>
      </c>
      <c r="AY247" s="19" t="s">
        <v>162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19" t="s">
        <v>90</v>
      </c>
      <c r="BK247" s="229">
        <f>ROUND(I247*H247,2)</f>
        <v>0</v>
      </c>
      <c r="BL247" s="19" t="s">
        <v>170</v>
      </c>
      <c r="BM247" s="228" t="s">
        <v>399</v>
      </c>
    </row>
    <row r="248" spans="1:47" s="2" customFormat="1" ht="12">
      <c r="A248" s="41"/>
      <c r="B248" s="42"/>
      <c r="C248" s="43"/>
      <c r="D248" s="230" t="s">
        <v>172</v>
      </c>
      <c r="E248" s="43"/>
      <c r="F248" s="231" t="s">
        <v>400</v>
      </c>
      <c r="G248" s="43"/>
      <c r="H248" s="43"/>
      <c r="I248" s="232"/>
      <c r="J248" s="43"/>
      <c r="K248" s="43"/>
      <c r="L248" s="47"/>
      <c r="M248" s="233"/>
      <c r="N248" s="234"/>
      <c r="O248" s="87"/>
      <c r="P248" s="87"/>
      <c r="Q248" s="87"/>
      <c r="R248" s="87"/>
      <c r="S248" s="87"/>
      <c r="T248" s="88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T248" s="19" t="s">
        <v>172</v>
      </c>
      <c r="AU248" s="19" t="s">
        <v>92</v>
      </c>
    </row>
    <row r="249" spans="1:51" s="13" customFormat="1" ht="12">
      <c r="A249" s="13"/>
      <c r="B249" s="235"/>
      <c r="C249" s="236"/>
      <c r="D249" s="237" t="s">
        <v>174</v>
      </c>
      <c r="E249" s="238" t="s">
        <v>44</v>
      </c>
      <c r="F249" s="239" t="s">
        <v>401</v>
      </c>
      <c r="G249" s="236"/>
      <c r="H249" s="240">
        <v>739</v>
      </c>
      <c r="I249" s="241"/>
      <c r="J249" s="236"/>
      <c r="K249" s="236"/>
      <c r="L249" s="242"/>
      <c r="M249" s="243"/>
      <c r="N249" s="244"/>
      <c r="O249" s="244"/>
      <c r="P249" s="244"/>
      <c r="Q249" s="244"/>
      <c r="R249" s="244"/>
      <c r="S249" s="244"/>
      <c r="T249" s="24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6" t="s">
        <v>174</v>
      </c>
      <c r="AU249" s="246" t="s">
        <v>92</v>
      </c>
      <c r="AV249" s="13" t="s">
        <v>92</v>
      </c>
      <c r="AW249" s="13" t="s">
        <v>42</v>
      </c>
      <c r="AX249" s="13" t="s">
        <v>82</v>
      </c>
      <c r="AY249" s="246" t="s">
        <v>162</v>
      </c>
    </row>
    <row r="250" spans="1:51" s="13" customFormat="1" ht="12">
      <c r="A250" s="13"/>
      <c r="B250" s="235"/>
      <c r="C250" s="236"/>
      <c r="D250" s="237" t="s">
        <v>174</v>
      </c>
      <c r="E250" s="238" t="s">
        <v>44</v>
      </c>
      <c r="F250" s="239" t="s">
        <v>402</v>
      </c>
      <c r="G250" s="236"/>
      <c r="H250" s="240">
        <v>739</v>
      </c>
      <c r="I250" s="241"/>
      <c r="J250" s="236"/>
      <c r="K250" s="236"/>
      <c r="L250" s="242"/>
      <c r="M250" s="243"/>
      <c r="N250" s="244"/>
      <c r="O250" s="244"/>
      <c r="P250" s="244"/>
      <c r="Q250" s="244"/>
      <c r="R250" s="244"/>
      <c r="S250" s="244"/>
      <c r="T250" s="24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6" t="s">
        <v>174</v>
      </c>
      <c r="AU250" s="246" t="s">
        <v>92</v>
      </c>
      <c r="AV250" s="13" t="s">
        <v>92</v>
      </c>
      <c r="AW250" s="13" t="s">
        <v>42</v>
      </c>
      <c r="AX250" s="13" t="s">
        <v>82</v>
      </c>
      <c r="AY250" s="246" t="s">
        <v>162</v>
      </c>
    </row>
    <row r="251" spans="1:51" s="15" customFormat="1" ht="12">
      <c r="A251" s="15"/>
      <c r="B251" s="259"/>
      <c r="C251" s="260"/>
      <c r="D251" s="237" t="s">
        <v>174</v>
      </c>
      <c r="E251" s="261" t="s">
        <v>44</v>
      </c>
      <c r="F251" s="262" t="s">
        <v>185</v>
      </c>
      <c r="G251" s="260"/>
      <c r="H251" s="263">
        <v>1478</v>
      </c>
      <c r="I251" s="264"/>
      <c r="J251" s="260"/>
      <c r="K251" s="260"/>
      <c r="L251" s="265"/>
      <c r="M251" s="266"/>
      <c r="N251" s="267"/>
      <c r="O251" s="267"/>
      <c r="P251" s="267"/>
      <c r="Q251" s="267"/>
      <c r="R251" s="267"/>
      <c r="S251" s="267"/>
      <c r="T251" s="268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69" t="s">
        <v>174</v>
      </c>
      <c r="AU251" s="269" t="s">
        <v>92</v>
      </c>
      <c r="AV251" s="15" t="s">
        <v>170</v>
      </c>
      <c r="AW251" s="15" t="s">
        <v>42</v>
      </c>
      <c r="AX251" s="15" t="s">
        <v>90</v>
      </c>
      <c r="AY251" s="269" t="s">
        <v>162</v>
      </c>
    </row>
    <row r="252" spans="1:65" s="2" customFormat="1" ht="16.5" customHeight="1">
      <c r="A252" s="41"/>
      <c r="B252" s="42"/>
      <c r="C252" s="281" t="s">
        <v>403</v>
      </c>
      <c r="D252" s="281" t="s">
        <v>248</v>
      </c>
      <c r="E252" s="282" t="s">
        <v>404</v>
      </c>
      <c r="F252" s="283" t="s">
        <v>405</v>
      </c>
      <c r="G252" s="284" t="s">
        <v>207</v>
      </c>
      <c r="H252" s="285">
        <v>739</v>
      </c>
      <c r="I252" s="286"/>
      <c r="J252" s="287">
        <f>ROUND(I252*H252,2)</f>
        <v>0</v>
      </c>
      <c r="K252" s="283" t="s">
        <v>169</v>
      </c>
      <c r="L252" s="288"/>
      <c r="M252" s="289" t="s">
        <v>44</v>
      </c>
      <c r="N252" s="290" t="s">
        <v>53</v>
      </c>
      <c r="O252" s="87"/>
      <c r="P252" s="226">
        <f>O252*H252</f>
        <v>0</v>
      </c>
      <c r="Q252" s="226">
        <v>0.085</v>
      </c>
      <c r="R252" s="226">
        <f>Q252*H252</f>
        <v>62.815000000000005</v>
      </c>
      <c r="S252" s="226">
        <v>0</v>
      </c>
      <c r="T252" s="227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28" t="s">
        <v>226</v>
      </c>
      <c r="AT252" s="228" t="s">
        <v>248</v>
      </c>
      <c r="AU252" s="228" t="s">
        <v>92</v>
      </c>
      <c r="AY252" s="19" t="s">
        <v>162</v>
      </c>
      <c r="BE252" s="229">
        <f>IF(N252="základní",J252,0)</f>
        <v>0</v>
      </c>
      <c r="BF252" s="229">
        <f>IF(N252="snížená",J252,0)</f>
        <v>0</v>
      </c>
      <c r="BG252" s="229">
        <f>IF(N252="zákl. přenesená",J252,0)</f>
        <v>0</v>
      </c>
      <c r="BH252" s="229">
        <f>IF(N252="sníž. přenesená",J252,0)</f>
        <v>0</v>
      </c>
      <c r="BI252" s="229">
        <f>IF(N252="nulová",J252,0)</f>
        <v>0</v>
      </c>
      <c r="BJ252" s="19" t="s">
        <v>90</v>
      </c>
      <c r="BK252" s="229">
        <f>ROUND(I252*H252,2)</f>
        <v>0</v>
      </c>
      <c r="BL252" s="19" t="s">
        <v>170</v>
      </c>
      <c r="BM252" s="228" t="s">
        <v>406</v>
      </c>
    </row>
    <row r="253" spans="1:51" s="13" customFormat="1" ht="12">
      <c r="A253" s="13"/>
      <c r="B253" s="235"/>
      <c r="C253" s="236"/>
      <c r="D253" s="237" t="s">
        <v>174</v>
      </c>
      <c r="E253" s="236"/>
      <c r="F253" s="239" t="s">
        <v>407</v>
      </c>
      <c r="G253" s="236"/>
      <c r="H253" s="240">
        <v>739</v>
      </c>
      <c r="I253" s="241"/>
      <c r="J253" s="236"/>
      <c r="K253" s="236"/>
      <c r="L253" s="242"/>
      <c r="M253" s="243"/>
      <c r="N253" s="244"/>
      <c r="O253" s="244"/>
      <c r="P253" s="244"/>
      <c r="Q253" s="244"/>
      <c r="R253" s="244"/>
      <c r="S253" s="244"/>
      <c r="T253" s="24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6" t="s">
        <v>174</v>
      </c>
      <c r="AU253" s="246" t="s">
        <v>92</v>
      </c>
      <c r="AV253" s="13" t="s">
        <v>92</v>
      </c>
      <c r="AW253" s="13" t="s">
        <v>4</v>
      </c>
      <c r="AX253" s="13" t="s">
        <v>90</v>
      </c>
      <c r="AY253" s="246" t="s">
        <v>162</v>
      </c>
    </row>
    <row r="254" spans="1:65" s="2" customFormat="1" ht="21.75" customHeight="1">
      <c r="A254" s="41"/>
      <c r="B254" s="42"/>
      <c r="C254" s="216" t="s">
        <v>408</v>
      </c>
      <c r="D254" s="216" t="s">
        <v>165</v>
      </c>
      <c r="E254" s="218" t="s">
        <v>409</v>
      </c>
      <c r="F254" s="219" t="s">
        <v>410</v>
      </c>
      <c r="G254" s="220" t="s">
        <v>207</v>
      </c>
      <c r="H254" s="221">
        <v>498.8</v>
      </c>
      <c r="I254" s="222"/>
      <c r="J254" s="223">
        <f>ROUND(I254*H254,2)</f>
        <v>0</v>
      </c>
      <c r="K254" s="219" t="s">
        <v>169</v>
      </c>
      <c r="L254" s="47"/>
      <c r="M254" s="224" t="s">
        <v>44</v>
      </c>
      <c r="N254" s="225" t="s">
        <v>53</v>
      </c>
      <c r="O254" s="87"/>
      <c r="P254" s="226">
        <f>O254*H254</f>
        <v>0</v>
      </c>
      <c r="Q254" s="226">
        <v>8.05E-06</v>
      </c>
      <c r="R254" s="226">
        <f>Q254*H254</f>
        <v>0.00401534</v>
      </c>
      <c r="S254" s="226">
        <v>0</v>
      </c>
      <c r="T254" s="227">
        <f>S254*H254</f>
        <v>0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28" t="s">
        <v>170</v>
      </c>
      <c r="AT254" s="228" t="s">
        <v>165</v>
      </c>
      <c r="AU254" s="228" t="s">
        <v>92</v>
      </c>
      <c r="AY254" s="19" t="s">
        <v>162</v>
      </c>
      <c r="BE254" s="229">
        <f>IF(N254="základní",J254,0)</f>
        <v>0</v>
      </c>
      <c r="BF254" s="229">
        <f>IF(N254="snížená",J254,0)</f>
        <v>0</v>
      </c>
      <c r="BG254" s="229">
        <f>IF(N254="zákl. přenesená",J254,0)</f>
        <v>0</v>
      </c>
      <c r="BH254" s="229">
        <f>IF(N254="sníž. přenesená",J254,0)</f>
        <v>0</v>
      </c>
      <c r="BI254" s="229">
        <f>IF(N254="nulová",J254,0)</f>
        <v>0</v>
      </c>
      <c r="BJ254" s="19" t="s">
        <v>90</v>
      </c>
      <c r="BK254" s="229">
        <f>ROUND(I254*H254,2)</f>
        <v>0</v>
      </c>
      <c r="BL254" s="19" t="s">
        <v>170</v>
      </c>
      <c r="BM254" s="228" t="s">
        <v>411</v>
      </c>
    </row>
    <row r="255" spans="1:47" s="2" customFormat="1" ht="12">
      <c r="A255" s="41"/>
      <c r="B255" s="42"/>
      <c r="C255" s="43"/>
      <c r="D255" s="230" t="s">
        <v>172</v>
      </c>
      <c r="E255" s="43"/>
      <c r="F255" s="231" t="s">
        <v>412</v>
      </c>
      <c r="G255" s="43"/>
      <c r="H255" s="43"/>
      <c r="I255" s="232"/>
      <c r="J255" s="43"/>
      <c r="K255" s="43"/>
      <c r="L255" s="47"/>
      <c r="M255" s="233"/>
      <c r="N255" s="234"/>
      <c r="O255" s="87"/>
      <c r="P255" s="87"/>
      <c r="Q255" s="87"/>
      <c r="R255" s="87"/>
      <c r="S255" s="87"/>
      <c r="T255" s="88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T255" s="19" t="s">
        <v>172</v>
      </c>
      <c r="AU255" s="19" t="s">
        <v>92</v>
      </c>
    </row>
    <row r="256" spans="1:51" s="16" customFormat="1" ht="12">
      <c r="A256" s="16"/>
      <c r="B256" s="270"/>
      <c r="C256" s="271"/>
      <c r="D256" s="237" t="s">
        <v>174</v>
      </c>
      <c r="E256" s="272" t="s">
        <v>44</v>
      </c>
      <c r="F256" s="273" t="s">
        <v>413</v>
      </c>
      <c r="G256" s="271"/>
      <c r="H256" s="272" t="s">
        <v>44</v>
      </c>
      <c r="I256" s="274"/>
      <c r="J256" s="271"/>
      <c r="K256" s="271"/>
      <c r="L256" s="275"/>
      <c r="M256" s="276"/>
      <c r="N256" s="277"/>
      <c r="O256" s="277"/>
      <c r="P256" s="277"/>
      <c r="Q256" s="277"/>
      <c r="R256" s="277"/>
      <c r="S256" s="277"/>
      <c r="T256" s="278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T256" s="279" t="s">
        <v>174</v>
      </c>
      <c r="AU256" s="279" t="s">
        <v>92</v>
      </c>
      <c r="AV256" s="16" t="s">
        <v>90</v>
      </c>
      <c r="AW256" s="16" t="s">
        <v>42</v>
      </c>
      <c r="AX256" s="16" t="s">
        <v>82</v>
      </c>
      <c r="AY256" s="279" t="s">
        <v>162</v>
      </c>
    </row>
    <row r="257" spans="1:51" s="13" customFormat="1" ht="12">
      <c r="A257" s="13"/>
      <c r="B257" s="235"/>
      <c r="C257" s="236"/>
      <c r="D257" s="237" t="s">
        <v>174</v>
      </c>
      <c r="E257" s="238" t="s">
        <v>44</v>
      </c>
      <c r="F257" s="239" t="s">
        <v>414</v>
      </c>
      <c r="G257" s="236"/>
      <c r="H257" s="240">
        <v>434.9</v>
      </c>
      <c r="I257" s="241"/>
      <c r="J257" s="236"/>
      <c r="K257" s="236"/>
      <c r="L257" s="242"/>
      <c r="M257" s="243"/>
      <c r="N257" s="244"/>
      <c r="O257" s="244"/>
      <c r="P257" s="244"/>
      <c r="Q257" s="244"/>
      <c r="R257" s="244"/>
      <c r="S257" s="244"/>
      <c r="T257" s="24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6" t="s">
        <v>174</v>
      </c>
      <c r="AU257" s="246" t="s">
        <v>92</v>
      </c>
      <c r="AV257" s="13" t="s">
        <v>92</v>
      </c>
      <c r="AW257" s="13" t="s">
        <v>42</v>
      </c>
      <c r="AX257" s="13" t="s">
        <v>82</v>
      </c>
      <c r="AY257" s="246" t="s">
        <v>162</v>
      </c>
    </row>
    <row r="258" spans="1:51" s="13" customFormat="1" ht="12">
      <c r="A258" s="13"/>
      <c r="B258" s="235"/>
      <c r="C258" s="236"/>
      <c r="D258" s="237" t="s">
        <v>174</v>
      </c>
      <c r="E258" s="238" t="s">
        <v>44</v>
      </c>
      <c r="F258" s="239" t="s">
        <v>415</v>
      </c>
      <c r="G258" s="236"/>
      <c r="H258" s="240">
        <v>63.9</v>
      </c>
      <c r="I258" s="241"/>
      <c r="J258" s="236"/>
      <c r="K258" s="236"/>
      <c r="L258" s="242"/>
      <c r="M258" s="243"/>
      <c r="N258" s="244"/>
      <c r="O258" s="244"/>
      <c r="P258" s="244"/>
      <c r="Q258" s="244"/>
      <c r="R258" s="244"/>
      <c r="S258" s="244"/>
      <c r="T258" s="24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6" t="s">
        <v>174</v>
      </c>
      <c r="AU258" s="246" t="s">
        <v>92</v>
      </c>
      <c r="AV258" s="13" t="s">
        <v>92</v>
      </c>
      <c r="AW258" s="13" t="s">
        <v>42</v>
      </c>
      <c r="AX258" s="13" t="s">
        <v>82</v>
      </c>
      <c r="AY258" s="246" t="s">
        <v>162</v>
      </c>
    </row>
    <row r="259" spans="1:51" s="15" customFormat="1" ht="12">
      <c r="A259" s="15"/>
      <c r="B259" s="259"/>
      <c r="C259" s="260"/>
      <c r="D259" s="237" t="s">
        <v>174</v>
      </c>
      <c r="E259" s="261" t="s">
        <v>44</v>
      </c>
      <c r="F259" s="262" t="s">
        <v>185</v>
      </c>
      <c r="G259" s="260"/>
      <c r="H259" s="263">
        <v>498.8</v>
      </c>
      <c r="I259" s="264"/>
      <c r="J259" s="260"/>
      <c r="K259" s="260"/>
      <c r="L259" s="265"/>
      <c r="M259" s="266"/>
      <c r="N259" s="267"/>
      <c r="O259" s="267"/>
      <c r="P259" s="267"/>
      <c r="Q259" s="267"/>
      <c r="R259" s="267"/>
      <c r="S259" s="267"/>
      <c r="T259" s="268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69" t="s">
        <v>174</v>
      </c>
      <c r="AU259" s="269" t="s">
        <v>92</v>
      </c>
      <c r="AV259" s="15" t="s">
        <v>170</v>
      </c>
      <c r="AW259" s="15" t="s">
        <v>42</v>
      </c>
      <c r="AX259" s="15" t="s">
        <v>90</v>
      </c>
      <c r="AY259" s="269" t="s">
        <v>162</v>
      </c>
    </row>
    <row r="260" spans="1:65" s="2" customFormat="1" ht="24.15" customHeight="1">
      <c r="A260" s="41"/>
      <c r="B260" s="42"/>
      <c r="C260" s="216" t="s">
        <v>416</v>
      </c>
      <c r="D260" s="216" t="s">
        <v>165</v>
      </c>
      <c r="E260" s="218" t="s">
        <v>417</v>
      </c>
      <c r="F260" s="219" t="s">
        <v>418</v>
      </c>
      <c r="G260" s="220" t="s">
        <v>207</v>
      </c>
      <c r="H260" s="221">
        <v>498.8</v>
      </c>
      <c r="I260" s="222"/>
      <c r="J260" s="223">
        <f>ROUND(I260*H260,2)</f>
        <v>0</v>
      </c>
      <c r="K260" s="219" t="s">
        <v>169</v>
      </c>
      <c r="L260" s="47"/>
      <c r="M260" s="224" t="s">
        <v>44</v>
      </c>
      <c r="N260" s="225" t="s">
        <v>53</v>
      </c>
      <c r="O260" s="87"/>
      <c r="P260" s="226">
        <f>O260*H260</f>
        <v>0</v>
      </c>
      <c r="Q260" s="226">
        <v>0.0003409</v>
      </c>
      <c r="R260" s="226">
        <f>Q260*H260</f>
        <v>0.17004092</v>
      </c>
      <c r="S260" s="226">
        <v>0</v>
      </c>
      <c r="T260" s="227">
        <f>S260*H260</f>
        <v>0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28" t="s">
        <v>170</v>
      </c>
      <c r="AT260" s="228" t="s">
        <v>165</v>
      </c>
      <c r="AU260" s="228" t="s">
        <v>92</v>
      </c>
      <c r="AY260" s="19" t="s">
        <v>162</v>
      </c>
      <c r="BE260" s="229">
        <f>IF(N260="základní",J260,0)</f>
        <v>0</v>
      </c>
      <c r="BF260" s="229">
        <f>IF(N260="snížená",J260,0)</f>
        <v>0</v>
      </c>
      <c r="BG260" s="229">
        <f>IF(N260="zákl. přenesená",J260,0)</f>
        <v>0</v>
      </c>
      <c r="BH260" s="229">
        <f>IF(N260="sníž. přenesená",J260,0)</f>
        <v>0</v>
      </c>
      <c r="BI260" s="229">
        <f>IF(N260="nulová",J260,0)</f>
        <v>0</v>
      </c>
      <c r="BJ260" s="19" t="s">
        <v>90</v>
      </c>
      <c r="BK260" s="229">
        <f>ROUND(I260*H260,2)</f>
        <v>0</v>
      </c>
      <c r="BL260" s="19" t="s">
        <v>170</v>
      </c>
      <c r="BM260" s="228" t="s">
        <v>419</v>
      </c>
    </row>
    <row r="261" spans="1:47" s="2" customFormat="1" ht="12">
      <c r="A261" s="41"/>
      <c r="B261" s="42"/>
      <c r="C261" s="43"/>
      <c r="D261" s="230" t="s">
        <v>172</v>
      </c>
      <c r="E261" s="43"/>
      <c r="F261" s="231" t="s">
        <v>420</v>
      </c>
      <c r="G261" s="43"/>
      <c r="H261" s="43"/>
      <c r="I261" s="232"/>
      <c r="J261" s="43"/>
      <c r="K261" s="43"/>
      <c r="L261" s="47"/>
      <c r="M261" s="233"/>
      <c r="N261" s="234"/>
      <c r="O261" s="87"/>
      <c r="P261" s="87"/>
      <c r="Q261" s="87"/>
      <c r="R261" s="87"/>
      <c r="S261" s="87"/>
      <c r="T261" s="88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T261" s="19" t="s">
        <v>172</v>
      </c>
      <c r="AU261" s="19" t="s">
        <v>92</v>
      </c>
    </row>
    <row r="262" spans="1:65" s="2" customFormat="1" ht="16.5" customHeight="1">
      <c r="A262" s="41"/>
      <c r="B262" s="42"/>
      <c r="C262" s="216" t="s">
        <v>421</v>
      </c>
      <c r="D262" s="216" t="s">
        <v>165</v>
      </c>
      <c r="E262" s="218" t="s">
        <v>422</v>
      </c>
      <c r="F262" s="219" t="s">
        <v>423</v>
      </c>
      <c r="G262" s="220" t="s">
        <v>207</v>
      </c>
      <c r="H262" s="221">
        <v>498.8</v>
      </c>
      <c r="I262" s="222"/>
      <c r="J262" s="223">
        <f>ROUND(I262*H262,2)</f>
        <v>0</v>
      </c>
      <c r="K262" s="219" t="s">
        <v>169</v>
      </c>
      <c r="L262" s="47"/>
      <c r="M262" s="224" t="s">
        <v>44</v>
      </c>
      <c r="N262" s="225" t="s">
        <v>53</v>
      </c>
      <c r="O262" s="87"/>
      <c r="P262" s="226">
        <f>O262*H262</f>
        <v>0</v>
      </c>
      <c r="Q262" s="226">
        <v>1.995E-06</v>
      </c>
      <c r="R262" s="226">
        <f>Q262*H262</f>
        <v>0.000995106</v>
      </c>
      <c r="S262" s="226">
        <v>0</v>
      </c>
      <c r="T262" s="227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28" t="s">
        <v>170</v>
      </c>
      <c r="AT262" s="228" t="s">
        <v>165</v>
      </c>
      <c r="AU262" s="228" t="s">
        <v>92</v>
      </c>
      <c r="AY262" s="19" t="s">
        <v>162</v>
      </c>
      <c r="BE262" s="229">
        <f>IF(N262="základní",J262,0)</f>
        <v>0</v>
      </c>
      <c r="BF262" s="229">
        <f>IF(N262="snížená",J262,0)</f>
        <v>0</v>
      </c>
      <c r="BG262" s="229">
        <f>IF(N262="zákl. přenesená",J262,0)</f>
        <v>0</v>
      </c>
      <c r="BH262" s="229">
        <f>IF(N262="sníž. přenesená",J262,0)</f>
        <v>0</v>
      </c>
      <c r="BI262" s="229">
        <f>IF(N262="nulová",J262,0)</f>
        <v>0</v>
      </c>
      <c r="BJ262" s="19" t="s">
        <v>90</v>
      </c>
      <c r="BK262" s="229">
        <f>ROUND(I262*H262,2)</f>
        <v>0</v>
      </c>
      <c r="BL262" s="19" t="s">
        <v>170</v>
      </c>
      <c r="BM262" s="228" t="s">
        <v>424</v>
      </c>
    </row>
    <row r="263" spans="1:47" s="2" customFormat="1" ht="12">
      <c r="A263" s="41"/>
      <c r="B263" s="42"/>
      <c r="C263" s="43"/>
      <c r="D263" s="230" t="s">
        <v>172</v>
      </c>
      <c r="E263" s="43"/>
      <c r="F263" s="231" t="s">
        <v>425</v>
      </c>
      <c r="G263" s="43"/>
      <c r="H263" s="43"/>
      <c r="I263" s="232"/>
      <c r="J263" s="43"/>
      <c r="K263" s="43"/>
      <c r="L263" s="47"/>
      <c r="M263" s="233"/>
      <c r="N263" s="234"/>
      <c r="O263" s="87"/>
      <c r="P263" s="87"/>
      <c r="Q263" s="87"/>
      <c r="R263" s="87"/>
      <c r="S263" s="87"/>
      <c r="T263" s="88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T263" s="19" t="s">
        <v>172</v>
      </c>
      <c r="AU263" s="19" t="s">
        <v>92</v>
      </c>
    </row>
    <row r="264" spans="1:51" s="16" customFormat="1" ht="12">
      <c r="A264" s="16"/>
      <c r="B264" s="270"/>
      <c r="C264" s="271"/>
      <c r="D264" s="237" t="s">
        <v>174</v>
      </c>
      <c r="E264" s="272" t="s">
        <v>44</v>
      </c>
      <c r="F264" s="273" t="s">
        <v>413</v>
      </c>
      <c r="G264" s="271"/>
      <c r="H264" s="272" t="s">
        <v>44</v>
      </c>
      <c r="I264" s="274"/>
      <c r="J264" s="271"/>
      <c r="K264" s="271"/>
      <c r="L264" s="275"/>
      <c r="M264" s="276"/>
      <c r="N264" s="277"/>
      <c r="O264" s="277"/>
      <c r="P264" s="277"/>
      <c r="Q264" s="277"/>
      <c r="R264" s="277"/>
      <c r="S264" s="277"/>
      <c r="T264" s="278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T264" s="279" t="s">
        <v>174</v>
      </c>
      <c r="AU264" s="279" t="s">
        <v>92</v>
      </c>
      <c r="AV264" s="16" t="s">
        <v>90</v>
      </c>
      <c r="AW264" s="16" t="s">
        <v>42</v>
      </c>
      <c r="AX264" s="16" t="s">
        <v>82</v>
      </c>
      <c r="AY264" s="279" t="s">
        <v>162</v>
      </c>
    </row>
    <row r="265" spans="1:51" s="13" customFormat="1" ht="12">
      <c r="A265" s="13"/>
      <c r="B265" s="235"/>
      <c r="C265" s="236"/>
      <c r="D265" s="237" t="s">
        <v>174</v>
      </c>
      <c r="E265" s="238" t="s">
        <v>44</v>
      </c>
      <c r="F265" s="239" t="s">
        <v>414</v>
      </c>
      <c r="G265" s="236"/>
      <c r="H265" s="240">
        <v>434.9</v>
      </c>
      <c r="I265" s="241"/>
      <c r="J265" s="236"/>
      <c r="K265" s="236"/>
      <c r="L265" s="242"/>
      <c r="M265" s="243"/>
      <c r="N265" s="244"/>
      <c r="O265" s="244"/>
      <c r="P265" s="244"/>
      <c r="Q265" s="244"/>
      <c r="R265" s="244"/>
      <c r="S265" s="244"/>
      <c r="T265" s="24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6" t="s">
        <v>174</v>
      </c>
      <c r="AU265" s="246" t="s">
        <v>92</v>
      </c>
      <c r="AV265" s="13" t="s">
        <v>92</v>
      </c>
      <c r="AW265" s="13" t="s">
        <v>42</v>
      </c>
      <c r="AX265" s="13" t="s">
        <v>82</v>
      </c>
      <c r="AY265" s="246" t="s">
        <v>162</v>
      </c>
    </row>
    <row r="266" spans="1:51" s="13" customFormat="1" ht="12">
      <c r="A266" s="13"/>
      <c r="B266" s="235"/>
      <c r="C266" s="236"/>
      <c r="D266" s="237" t="s">
        <v>174</v>
      </c>
      <c r="E266" s="238" t="s">
        <v>44</v>
      </c>
      <c r="F266" s="239" t="s">
        <v>415</v>
      </c>
      <c r="G266" s="236"/>
      <c r="H266" s="240">
        <v>63.9</v>
      </c>
      <c r="I266" s="241"/>
      <c r="J266" s="236"/>
      <c r="K266" s="236"/>
      <c r="L266" s="242"/>
      <c r="M266" s="243"/>
      <c r="N266" s="244"/>
      <c r="O266" s="244"/>
      <c r="P266" s="244"/>
      <c r="Q266" s="244"/>
      <c r="R266" s="244"/>
      <c r="S266" s="244"/>
      <c r="T266" s="24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6" t="s">
        <v>174</v>
      </c>
      <c r="AU266" s="246" t="s">
        <v>92</v>
      </c>
      <c r="AV266" s="13" t="s">
        <v>92</v>
      </c>
      <c r="AW266" s="13" t="s">
        <v>42</v>
      </c>
      <c r="AX266" s="13" t="s">
        <v>82</v>
      </c>
      <c r="AY266" s="246" t="s">
        <v>162</v>
      </c>
    </row>
    <row r="267" spans="1:51" s="15" customFormat="1" ht="12">
      <c r="A267" s="15"/>
      <c r="B267" s="259"/>
      <c r="C267" s="260"/>
      <c r="D267" s="237" t="s">
        <v>174</v>
      </c>
      <c r="E267" s="261" t="s">
        <v>44</v>
      </c>
      <c r="F267" s="262" t="s">
        <v>185</v>
      </c>
      <c r="G267" s="260"/>
      <c r="H267" s="263">
        <v>498.8</v>
      </c>
      <c r="I267" s="264"/>
      <c r="J267" s="260"/>
      <c r="K267" s="260"/>
      <c r="L267" s="265"/>
      <c r="M267" s="266"/>
      <c r="N267" s="267"/>
      <c r="O267" s="267"/>
      <c r="P267" s="267"/>
      <c r="Q267" s="267"/>
      <c r="R267" s="267"/>
      <c r="S267" s="267"/>
      <c r="T267" s="268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69" t="s">
        <v>174</v>
      </c>
      <c r="AU267" s="269" t="s">
        <v>92</v>
      </c>
      <c r="AV267" s="15" t="s">
        <v>170</v>
      </c>
      <c r="AW267" s="15" t="s">
        <v>42</v>
      </c>
      <c r="AX267" s="15" t="s">
        <v>90</v>
      </c>
      <c r="AY267" s="269" t="s">
        <v>162</v>
      </c>
    </row>
    <row r="268" spans="1:65" s="2" customFormat="1" ht="44.25" customHeight="1">
      <c r="A268" s="41"/>
      <c r="B268" s="42"/>
      <c r="C268" s="216" t="s">
        <v>426</v>
      </c>
      <c r="D268" s="216" t="s">
        <v>165</v>
      </c>
      <c r="E268" s="218" t="s">
        <v>427</v>
      </c>
      <c r="F268" s="219" t="s">
        <v>428</v>
      </c>
      <c r="G268" s="220" t="s">
        <v>207</v>
      </c>
      <c r="H268" s="221">
        <v>1284</v>
      </c>
      <c r="I268" s="222"/>
      <c r="J268" s="223">
        <f>ROUND(I268*H268,2)</f>
        <v>0</v>
      </c>
      <c r="K268" s="219" t="s">
        <v>169</v>
      </c>
      <c r="L268" s="47"/>
      <c r="M268" s="224" t="s">
        <v>44</v>
      </c>
      <c r="N268" s="225" t="s">
        <v>53</v>
      </c>
      <c r="O268" s="87"/>
      <c r="P268" s="226">
        <f>O268*H268</f>
        <v>0</v>
      </c>
      <c r="Q268" s="226">
        <v>0</v>
      </c>
      <c r="R268" s="226">
        <f>Q268*H268</f>
        <v>0</v>
      </c>
      <c r="S268" s="226">
        <v>0.324</v>
      </c>
      <c r="T268" s="227">
        <f>S268*H268</f>
        <v>416.016</v>
      </c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R268" s="228" t="s">
        <v>170</v>
      </c>
      <c r="AT268" s="228" t="s">
        <v>165</v>
      </c>
      <c r="AU268" s="228" t="s">
        <v>92</v>
      </c>
      <c r="AY268" s="19" t="s">
        <v>162</v>
      </c>
      <c r="BE268" s="229">
        <f>IF(N268="základní",J268,0)</f>
        <v>0</v>
      </c>
      <c r="BF268" s="229">
        <f>IF(N268="snížená",J268,0)</f>
        <v>0</v>
      </c>
      <c r="BG268" s="229">
        <f>IF(N268="zákl. přenesená",J268,0)</f>
        <v>0</v>
      </c>
      <c r="BH268" s="229">
        <f>IF(N268="sníž. přenesená",J268,0)</f>
        <v>0</v>
      </c>
      <c r="BI268" s="229">
        <f>IF(N268="nulová",J268,0)</f>
        <v>0</v>
      </c>
      <c r="BJ268" s="19" t="s">
        <v>90</v>
      </c>
      <c r="BK268" s="229">
        <f>ROUND(I268*H268,2)</f>
        <v>0</v>
      </c>
      <c r="BL268" s="19" t="s">
        <v>170</v>
      </c>
      <c r="BM268" s="228" t="s">
        <v>429</v>
      </c>
    </row>
    <row r="269" spans="1:47" s="2" customFormat="1" ht="12">
      <c r="A269" s="41"/>
      <c r="B269" s="42"/>
      <c r="C269" s="43"/>
      <c r="D269" s="230" t="s">
        <v>172</v>
      </c>
      <c r="E269" s="43"/>
      <c r="F269" s="231" t="s">
        <v>430</v>
      </c>
      <c r="G269" s="43"/>
      <c r="H269" s="43"/>
      <c r="I269" s="232"/>
      <c r="J269" s="43"/>
      <c r="K269" s="43"/>
      <c r="L269" s="47"/>
      <c r="M269" s="233"/>
      <c r="N269" s="234"/>
      <c r="O269" s="87"/>
      <c r="P269" s="87"/>
      <c r="Q269" s="87"/>
      <c r="R269" s="87"/>
      <c r="S269" s="87"/>
      <c r="T269" s="88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T269" s="19" t="s">
        <v>172</v>
      </c>
      <c r="AU269" s="19" t="s">
        <v>92</v>
      </c>
    </row>
    <row r="270" spans="1:51" s="13" customFormat="1" ht="12">
      <c r="A270" s="13"/>
      <c r="B270" s="235"/>
      <c r="C270" s="236"/>
      <c r="D270" s="237" t="s">
        <v>174</v>
      </c>
      <c r="E270" s="238" t="s">
        <v>44</v>
      </c>
      <c r="F270" s="239" t="s">
        <v>431</v>
      </c>
      <c r="G270" s="236"/>
      <c r="H270" s="240">
        <v>1284</v>
      </c>
      <c r="I270" s="241"/>
      <c r="J270" s="236"/>
      <c r="K270" s="236"/>
      <c r="L270" s="242"/>
      <c r="M270" s="243"/>
      <c r="N270" s="244"/>
      <c r="O270" s="244"/>
      <c r="P270" s="244"/>
      <c r="Q270" s="244"/>
      <c r="R270" s="244"/>
      <c r="S270" s="244"/>
      <c r="T270" s="24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6" t="s">
        <v>174</v>
      </c>
      <c r="AU270" s="246" t="s">
        <v>92</v>
      </c>
      <c r="AV270" s="13" t="s">
        <v>92</v>
      </c>
      <c r="AW270" s="13" t="s">
        <v>42</v>
      </c>
      <c r="AX270" s="13" t="s">
        <v>90</v>
      </c>
      <c r="AY270" s="246" t="s">
        <v>162</v>
      </c>
    </row>
    <row r="271" spans="1:65" s="2" customFormat="1" ht="37.8" customHeight="1">
      <c r="A271" s="41"/>
      <c r="B271" s="42"/>
      <c r="C271" s="216" t="s">
        <v>432</v>
      </c>
      <c r="D271" s="216" t="s">
        <v>165</v>
      </c>
      <c r="E271" s="218" t="s">
        <v>433</v>
      </c>
      <c r="F271" s="219" t="s">
        <v>434</v>
      </c>
      <c r="G271" s="220" t="s">
        <v>207</v>
      </c>
      <c r="H271" s="221">
        <v>739</v>
      </c>
      <c r="I271" s="222"/>
      <c r="J271" s="223">
        <f>ROUND(I271*H271,2)</f>
        <v>0</v>
      </c>
      <c r="K271" s="219" t="s">
        <v>169</v>
      </c>
      <c r="L271" s="47"/>
      <c r="M271" s="224" t="s">
        <v>44</v>
      </c>
      <c r="N271" s="225" t="s">
        <v>53</v>
      </c>
      <c r="O271" s="87"/>
      <c r="P271" s="226">
        <f>O271*H271</f>
        <v>0</v>
      </c>
      <c r="Q271" s="226">
        <v>0</v>
      </c>
      <c r="R271" s="226">
        <f>Q271*H271</f>
        <v>0</v>
      </c>
      <c r="S271" s="226">
        <v>0</v>
      </c>
      <c r="T271" s="227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28" t="s">
        <v>170</v>
      </c>
      <c r="AT271" s="228" t="s">
        <v>165</v>
      </c>
      <c r="AU271" s="228" t="s">
        <v>92</v>
      </c>
      <c r="AY271" s="19" t="s">
        <v>162</v>
      </c>
      <c r="BE271" s="229">
        <f>IF(N271="základní",J271,0)</f>
        <v>0</v>
      </c>
      <c r="BF271" s="229">
        <f>IF(N271="snížená",J271,0)</f>
        <v>0</v>
      </c>
      <c r="BG271" s="229">
        <f>IF(N271="zákl. přenesená",J271,0)</f>
        <v>0</v>
      </c>
      <c r="BH271" s="229">
        <f>IF(N271="sníž. přenesená",J271,0)</f>
        <v>0</v>
      </c>
      <c r="BI271" s="229">
        <f>IF(N271="nulová",J271,0)</f>
        <v>0</v>
      </c>
      <c r="BJ271" s="19" t="s">
        <v>90</v>
      </c>
      <c r="BK271" s="229">
        <f>ROUND(I271*H271,2)</f>
        <v>0</v>
      </c>
      <c r="BL271" s="19" t="s">
        <v>170</v>
      </c>
      <c r="BM271" s="228" t="s">
        <v>435</v>
      </c>
    </row>
    <row r="272" spans="1:47" s="2" customFormat="1" ht="12">
      <c r="A272" s="41"/>
      <c r="B272" s="42"/>
      <c r="C272" s="43"/>
      <c r="D272" s="230" t="s">
        <v>172</v>
      </c>
      <c r="E272" s="43"/>
      <c r="F272" s="231" t="s">
        <v>436</v>
      </c>
      <c r="G272" s="43"/>
      <c r="H272" s="43"/>
      <c r="I272" s="232"/>
      <c r="J272" s="43"/>
      <c r="K272" s="43"/>
      <c r="L272" s="47"/>
      <c r="M272" s="233"/>
      <c r="N272" s="234"/>
      <c r="O272" s="87"/>
      <c r="P272" s="87"/>
      <c r="Q272" s="87"/>
      <c r="R272" s="87"/>
      <c r="S272" s="87"/>
      <c r="T272" s="88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T272" s="19" t="s">
        <v>172</v>
      </c>
      <c r="AU272" s="19" t="s">
        <v>92</v>
      </c>
    </row>
    <row r="273" spans="1:51" s="13" customFormat="1" ht="12">
      <c r="A273" s="13"/>
      <c r="B273" s="235"/>
      <c r="C273" s="236"/>
      <c r="D273" s="237" t="s">
        <v>174</v>
      </c>
      <c r="E273" s="238" t="s">
        <v>44</v>
      </c>
      <c r="F273" s="239" t="s">
        <v>437</v>
      </c>
      <c r="G273" s="236"/>
      <c r="H273" s="240">
        <v>739</v>
      </c>
      <c r="I273" s="241"/>
      <c r="J273" s="236"/>
      <c r="K273" s="236"/>
      <c r="L273" s="242"/>
      <c r="M273" s="243"/>
      <c r="N273" s="244"/>
      <c r="O273" s="244"/>
      <c r="P273" s="244"/>
      <c r="Q273" s="244"/>
      <c r="R273" s="244"/>
      <c r="S273" s="244"/>
      <c r="T273" s="245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6" t="s">
        <v>174</v>
      </c>
      <c r="AU273" s="246" t="s">
        <v>92</v>
      </c>
      <c r="AV273" s="13" t="s">
        <v>92</v>
      </c>
      <c r="AW273" s="13" t="s">
        <v>42</v>
      </c>
      <c r="AX273" s="13" t="s">
        <v>90</v>
      </c>
      <c r="AY273" s="246" t="s">
        <v>162</v>
      </c>
    </row>
    <row r="274" spans="1:63" s="12" customFormat="1" ht="22.8" customHeight="1">
      <c r="A274" s="12"/>
      <c r="B274" s="200"/>
      <c r="C274" s="201"/>
      <c r="D274" s="202" t="s">
        <v>81</v>
      </c>
      <c r="E274" s="214" t="s">
        <v>438</v>
      </c>
      <c r="F274" s="214" t="s">
        <v>439</v>
      </c>
      <c r="G274" s="201"/>
      <c r="H274" s="201"/>
      <c r="I274" s="204"/>
      <c r="J274" s="215">
        <f>BK274</f>
        <v>0</v>
      </c>
      <c r="K274" s="201"/>
      <c r="L274" s="206"/>
      <c r="M274" s="207"/>
      <c r="N274" s="208"/>
      <c r="O274" s="208"/>
      <c r="P274" s="209">
        <f>SUM(P275:P311)</f>
        <v>0</v>
      </c>
      <c r="Q274" s="208"/>
      <c r="R274" s="209">
        <f>SUM(R275:R311)</f>
        <v>0</v>
      </c>
      <c r="S274" s="208"/>
      <c r="T274" s="210">
        <f>SUM(T275:T311)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11" t="s">
        <v>90</v>
      </c>
      <c r="AT274" s="212" t="s">
        <v>81</v>
      </c>
      <c r="AU274" s="212" t="s">
        <v>90</v>
      </c>
      <c r="AY274" s="211" t="s">
        <v>162</v>
      </c>
      <c r="BK274" s="213">
        <f>SUM(BK275:BK311)</f>
        <v>0</v>
      </c>
    </row>
    <row r="275" spans="1:65" s="2" customFormat="1" ht="24.15" customHeight="1">
      <c r="A275" s="41"/>
      <c r="B275" s="42"/>
      <c r="C275" s="216" t="s">
        <v>440</v>
      </c>
      <c r="D275" s="247" t="s">
        <v>165</v>
      </c>
      <c r="E275" s="218" t="s">
        <v>441</v>
      </c>
      <c r="F275" s="219" t="s">
        <v>442</v>
      </c>
      <c r="G275" s="220" t="s">
        <v>123</v>
      </c>
      <c r="H275" s="221">
        <v>11556.835</v>
      </c>
      <c r="I275" s="222"/>
      <c r="J275" s="223">
        <f>ROUND(I275*H275,2)</f>
        <v>0</v>
      </c>
      <c r="K275" s="219" t="s">
        <v>169</v>
      </c>
      <c r="L275" s="47"/>
      <c r="M275" s="224" t="s">
        <v>44</v>
      </c>
      <c r="N275" s="225" t="s">
        <v>53</v>
      </c>
      <c r="O275" s="87"/>
      <c r="P275" s="226">
        <f>O275*H275</f>
        <v>0</v>
      </c>
      <c r="Q275" s="226">
        <v>0</v>
      </c>
      <c r="R275" s="226">
        <f>Q275*H275</f>
        <v>0</v>
      </c>
      <c r="S275" s="226">
        <v>0</v>
      </c>
      <c r="T275" s="227">
        <f>S275*H275</f>
        <v>0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28" t="s">
        <v>170</v>
      </c>
      <c r="AT275" s="228" t="s">
        <v>165</v>
      </c>
      <c r="AU275" s="228" t="s">
        <v>92</v>
      </c>
      <c r="AY275" s="19" t="s">
        <v>162</v>
      </c>
      <c r="BE275" s="229">
        <f>IF(N275="základní",J275,0)</f>
        <v>0</v>
      </c>
      <c r="BF275" s="229">
        <f>IF(N275="snížená",J275,0)</f>
        <v>0</v>
      </c>
      <c r="BG275" s="229">
        <f>IF(N275="zákl. přenesená",J275,0)</f>
        <v>0</v>
      </c>
      <c r="BH275" s="229">
        <f>IF(N275="sníž. přenesená",J275,0)</f>
        <v>0</v>
      </c>
      <c r="BI275" s="229">
        <f>IF(N275="nulová",J275,0)</f>
        <v>0</v>
      </c>
      <c r="BJ275" s="19" t="s">
        <v>90</v>
      </c>
      <c r="BK275" s="229">
        <f>ROUND(I275*H275,2)</f>
        <v>0</v>
      </c>
      <c r="BL275" s="19" t="s">
        <v>170</v>
      </c>
      <c r="BM275" s="228" t="s">
        <v>443</v>
      </c>
    </row>
    <row r="276" spans="1:47" s="2" customFormat="1" ht="12">
      <c r="A276" s="41"/>
      <c r="B276" s="42"/>
      <c r="C276" s="43"/>
      <c r="D276" s="230" t="s">
        <v>172</v>
      </c>
      <c r="E276" s="43"/>
      <c r="F276" s="231" t="s">
        <v>444</v>
      </c>
      <c r="G276" s="43"/>
      <c r="H276" s="43"/>
      <c r="I276" s="232"/>
      <c r="J276" s="43"/>
      <c r="K276" s="43"/>
      <c r="L276" s="47"/>
      <c r="M276" s="233"/>
      <c r="N276" s="234"/>
      <c r="O276" s="87"/>
      <c r="P276" s="87"/>
      <c r="Q276" s="87"/>
      <c r="R276" s="87"/>
      <c r="S276" s="87"/>
      <c r="T276" s="88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T276" s="19" t="s">
        <v>172</v>
      </c>
      <c r="AU276" s="19" t="s">
        <v>92</v>
      </c>
    </row>
    <row r="277" spans="1:51" s="13" customFormat="1" ht="12">
      <c r="A277" s="13"/>
      <c r="B277" s="235"/>
      <c r="C277" s="236"/>
      <c r="D277" s="237" t="s">
        <v>174</v>
      </c>
      <c r="E277" s="238" t="s">
        <v>44</v>
      </c>
      <c r="F277" s="239" t="s">
        <v>445</v>
      </c>
      <c r="G277" s="236"/>
      <c r="H277" s="240">
        <v>5282.828</v>
      </c>
      <c r="I277" s="241"/>
      <c r="J277" s="236"/>
      <c r="K277" s="236"/>
      <c r="L277" s="242"/>
      <c r="M277" s="243"/>
      <c r="N277" s="244"/>
      <c r="O277" s="244"/>
      <c r="P277" s="244"/>
      <c r="Q277" s="244"/>
      <c r="R277" s="244"/>
      <c r="S277" s="244"/>
      <c r="T277" s="24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6" t="s">
        <v>174</v>
      </c>
      <c r="AU277" s="246" t="s">
        <v>92</v>
      </c>
      <c r="AV277" s="13" t="s">
        <v>92</v>
      </c>
      <c r="AW277" s="13" t="s">
        <v>42</v>
      </c>
      <c r="AX277" s="13" t="s">
        <v>82</v>
      </c>
      <c r="AY277" s="246" t="s">
        <v>162</v>
      </c>
    </row>
    <row r="278" spans="1:51" s="13" customFormat="1" ht="12">
      <c r="A278" s="13"/>
      <c r="B278" s="235"/>
      <c r="C278" s="236"/>
      <c r="D278" s="237" t="s">
        <v>174</v>
      </c>
      <c r="E278" s="238" t="s">
        <v>44</v>
      </c>
      <c r="F278" s="239" t="s">
        <v>446</v>
      </c>
      <c r="G278" s="236"/>
      <c r="H278" s="240">
        <v>1843.456</v>
      </c>
      <c r="I278" s="241"/>
      <c r="J278" s="236"/>
      <c r="K278" s="236"/>
      <c r="L278" s="242"/>
      <c r="M278" s="243"/>
      <c r="N278" s="244"/>
      <c r="O278" s="244"/>
      <c r="P278" s="244"/>
      <c r="Q278" s="244"/>
      <c r="R278" s="244"/>
      <c r="S278" s="244"/>
      <c r="T278" s="245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6" t="s">
        <v>174</v>
      </c>
      <c r="AU278" s="246" t="s">
        <v>92</v>
      </c>
      <c r="AV278" s="13" t="s">
        <v>92</v>
      </c>
      <c r="AW278" s="13" t="s">
        <v>42</v>
      </c>
      <c r="AX278" s="13" t="s">
        <v>82</v>
      </c>
      <c r="AY278" s="246" t="s">
        <v>162</v>
      </c>
    </row>
    <row r="279" spans="1:51" s="13" customFormat="1" ht="12">
      <c r="A279" s="13"/>
      <c r="B279" s="235"/>
      <c r="C279" s="236"/>
      <c r="D279" s="237" t="s">
        <v>174</v>
      </c>
      <c r="E279" s="238" t="s">
        <v>44</v>
      </c>
      <c r="F279" s="239" t="s">
        <v>447</v>
      </c>
      <c r="G279" s="236"/>
      <c r="H279" s="240">
        <v>151.495</v>
      </c>
      <c r="I279" s="241"/>
      <c r="J279" s="236"/>
      <c r="K279" s="236"/>
      <c r="L279" s="242"/>
      <c r="M279" s="243"/>
      <c r="N279" s="244"/>
      <c r="O279" s="244"/>
      <c r="P279" s="244"/>
      <c r="Q279" s="244"/>
      <c r="R279" s="244"/>
      <c r="S279" s="244"/>
      <c r="T279" s="24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6" t="s">
        <v>174</v>
      </c>
      <c r="AU279" s="246" t="s">
        <v>92</v>
      </c>
      <c r="AV279" s="13" t="s">
        <v>92</v>
      </c>
      <c r="AW279" s="13" t="s">
        <v>42</v>
      </c>
      <c r="AX279" s="13" t="s">
        <v>82</v>
      </c>
      <c r="AY279" s="246" t="s">
        <v>162</v>
      </c>
    </row>
    <row r="280" spans="1:51" s="13" customFormat="1" ht="12">
      <c r="A280" s="13"/>
      <c r="B280" s="235"/>
      <c r="C280" s="236"/>
      <c r="D280" s="237" t="s">
        <v>174</v>
      </c>
      <c r="E280" s="238" t="s">
        <v>44</v>
      </c>
      <c r="F280" s="239" t="s">
        <v>448</v>
      </c>
      <c r="G280" s="236"/>
      <c r="H280" s="240">
        <v>416.016</v>
      </c>
      <c r="I280" s="241"/>
      <c r="J280" s="236"/>
      <c r="K280" s="236"/>
      <c r="L280" s="242"/>
      <c r="M280" s="243"/>
      <c r="N280" s="244"/>
      <c r="O280" s="244"/>
      <c r="P280" s="244"/>
      <c r="Q280" s="244"/>
      <c r="R280" s="244"/>
      <c r="S280" s="244"/>
      <c r="T280" s="24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6" t="s">
        <v>174</v>
      </c>
      <c r="AU280" s="246" t="s">
        <v>92</v>
      </c>
      <c r="AV280" s="13" t="s">
        <v>92</v>
      </c>
      <c r="AW280" s="13" t="s">
        <v>42</v>
      </c>
      <c r="AX280" s="13" t="s">
        <v>82</v>
      </c>
      <c r="AY280" s="246" t="s">
        <v>162</v>
      </c>
    </row>
    <row r="281" spans="1:51" s="14" customFormat="1" ht="12">
      <c r="A281" s="14"/>
      <c r="B281" s="248"/>
      <c r="C281" s="249"/>
      <c r="D281" s="237" t="s">
        <v>174</v>
      </c>
      <c r="E281" s="250" t="s">
        <v>125</v>
      </c>
      <c r="F281" s="251" t="s">
        <v>182</v>
      </c>
      <c r="G281" s="249"/>
      <c r="H281" s="252">
        <v>7693.795</v>
      </c>
      <c r="I281" s="253"/>
      <c r="J281" s="249"/>
      <c r="K281" s="249"/>
      <c r="L281" s="254"/>
      <c r="M281" s="255"/>
      <c r="N281" s="256"/>
      <c r="O281" s="256"/>
      <c r="P281" s="256"/>
      <c r="Q281" s="256"/>
      <c r="R281" s="256"/>
      <c r="S281" s="256"/>
      <c r="T281" s="257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8" t="s">
        <v>174</v>
      </c>
      <c r="AU281" s="258" t="s">
        <v>92</v>
      </c>
      <c r="AV281" s="14" t="s">
        <v>183</v>
      </c>
      <c r="AW281" s="14" t="s">
        <v>42</v>
      </c>
      <c r="AX281" s="14" t="s">
        <v>82</v>
      </c>
      <c r="AY281" s="258" t="s">
        <v>162</v>
      </c>
    </row>
    <row r="282" spans="1:51" s="13" customFormat="1" ht="12">
      <c r="A282" s="13"/>
      <c r="B282" s="235"/>
      <c r="C282" s="236"/>
      <c r="D282" s="237" t="s">
        <v>174</v>
      </c>
      <c r="E282" s="238" t="s">
        <v>121</v>
      </c>
      <c r="F282" s="239" t="s">
        <v>449</v>
      </c>
      <c r="G282" s="236"/>
      <c r="H282" s="240">
        <v>3863.04</v>
      </c>
      <c r="I282" s="241"/>
      <c r="J282" s="236"/>
      <c r="K282" s="236"/>
      <c r="L282" s="242"/>
      <c r="M282" s="243"/>
      <c r="N282" s="244"/>
      <c r="O282" s="244"/>
      <c r="P282" s="244"/>
      <c r="Q282" s="244"/>
      <c r="R282" s="244"/>
      <c r="S282" s="244"/>
      <c r="T282" s="24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6" t="s">
        <v>174</v>
      </c>
      <c r="AU282" s="246" t="s">
        <v>92</v>
      </c>
      <c r="AV282" s="13" t="s">
        <v>92</v>
      </c>
      <c r="AW282" s="13" t="s">
        <v>42</v>
      </c>
      <c r="AX282" s="13" t="s">
        <v>82</v>
      </c>
      <c r="AY282" s="246" t="s">
        <v>162</v>
      </c>
    </row>
    <row r="283" spans="1:51" s="15" customFormat="1" ht="12">
      <c r="A283" s="15"/>
      <c r="B283" s="259"/>
      <c r="C283" s="260"/>
      <c r="D283" s="237" t="s">
        <v>174</v>
      </c>
      <c r="E283" s="261" t="s">
        <v>44</v>
      </c>
      <c r="F283" s="262" t="s">
        <v>185</v>
      </c>
      <c r="G283" s="260"/>
      <c r="H283" s="263">
        <v>11556.835</v>
      </c>
      <c r="I283" s="264"/>
      <c r="J283" s="260"/>
      <c r="K283" s="260"/>
      <c r="L283" s="265"/>
      <c r="M283" s="266"/>
      <c r="N283" s="267"/>
      <c r="O283" s="267"/>
      <c r="P283" s="267"/>
      <c r="Q283" s="267"/>
      <c r="R283" s="267"/>
      <c r="S283" s="267"/>
      <c r="T283" s="268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69" t="s">
        <v>174</v>
      </c>
      <c r="AU283" s="269" t="s">
        <v>92</v>
      </c>
      <c r="AV283" s="15" t="s">
        <v>170</v>
      </c>
      <c r="AW283" s="15" t="s">
        <v>42</v>
      </c>
      <c r="AX283" s="15" t="s">
        <v>90</v>
      </c>
      <c r="AY283" s="269" t="s">
        <v>162</v>
      </c>
    </row>
    <row r="284" spans="1:65" s="2" customFormat="1" ht="24.15" customHeight="1">
      <c r="A284" s="41"/>
      <c r="B284" s="42"/>
      <c r="C284" s="216" t="s">
        <v>450</v>
      </c>
      <c r="D284" s="247" t="s">
        <v>165</v>
      </c>
      <c r="E284" s="218" t="s">
        <v>451</v>
      </c>
      <c r="F284" s="219" t="s">
        <v>452</v>
      </c>
      <c r="G284" s="220" t="s">
        <v>123</v>
      </c>
      <c r="H284" s="221">
        <v>192377.16</v>
      </c>
      <c r="I284" s="222"/>
      <c r="J284" s="223">
        <f>ROUND(I284*H284,2)</f>
        <v>0</v>
      </c>
      <c r="K284" s="219" t="s">
        <v>169</v>
      </c>
      <c r="L284" s="47"/>
      <c r="M284" s="224" t="s">
        <v>44</v>
      </c>
      <c r="N284" s="225" t="s">
        <v>53</v>
      </c>
      <c r="O284" s="87"/>
      <c r="P284" s="226">
        <f>O284*H284</f>
        <v>0</v>
      </c>
      <c r="Q284" s="226">
        <v>0</v>
      </c>
      <c r="R284" s="226">
        <f>Q284*H284</f>
        <v>0</v>
      </c>
      <c r="S284" s="226">
        <v>0</v>
      </c>
      <c r="T284" s="227">
        <f>S284*H284</f>
        <v>0</v>
      </c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R284" s="228" t="s">
        <v>170</v>
      </c>
      <c r="AT284" s="228" t="s">
        <v>165</v>
      </c>
      <c r="AU284" s="228" t="s">
        <v>92</v>
      </c>
      <c r="AY284" s="19" t="s">
        <v>162</v>
      </c>
      <c r="BE284" s="229">
        <f>IF(N284="základní",J284,0)</f>
        <v>0</v>
      </c>
      <c r="BF284" s="229">
        <f>IF(N284="snížená",J284,0)</f>
        <v>0</v>
      </c>
      <c r="BG284" s="229">
        <f>IF(N284="zákl. přenesená",J284,0)</f>
        <v>0</v>
      </c>
      <c r="BH284" s="229">
        <f>IF(N284="sníž. přenesená",J284,0)</f>
        <v>0</v>
      </c>
      <c r="BI284" s="229">
        <f>IF(N284="nulová",J284,0)</f>
        <v>0</v>
      </c>
      <c r="BJ284" s="19" t="s">
        <v>90</v>
      </c>
      <c r="BK284" s="229">
        <f>ROUND(I284*H284,2)</f>
        <v>0</v>
      </c>
      <c r="BL284" s="19" t="s">
        <v>170</v>
      </c>
      <c r="BM284" s="228" t="s">
        <v>453</v>
      </c>
    </row>
    <row r="285" spans="1:47" s="2" customFormat="1" ht="12">
      <c r="A285" s="41"/>
      <c r="B285" s="42"/>
      <c r="C285" s="43"/>
      <c r="D285" s="230" t="s">
        <v>172</v>
      </c>
      <c r="E285" s="43"/>
      <c r="F285" s="231" t="s">
        <v>454</v>
      </c>
      <c r="G285" s="43"/>
      <c r="H285" s="43"/>
      <c r="I285" s="232"/>
      <c r="J285" s="43"/>
      <c r="K285" s="43"/>
      <c r="L285" s="47"/>
      <c r="M285" s="233"/>
      <c r="N285" s="234"/>
      <c r="O285" s="87"/>
      <c r="P285" s="87"/>
      <c r="Q285" s="87"/>
      <c r="R285" s="87"/>
      <c r="S285" s="87"/>
      <c r="T285" s="88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T285" s="19" t="s">
        <v>172</v>
      </c>
      <c r="AU285" s="19" t="s">
        <v>92</v>
      </c>
    </row>
    <row r="286" spans="1:51" s="13" customFormat="1" ht="12">
      <c r="A286" s="13"/>
      <c r="B286" s="235"/>
      <c r="C286" s="236"/>
      <c r="D286" s="237" t="s">
        <v>174</v>
      </c>
      <c r="E286" s="238" t="s">
        <v>44</v>
      </c>
      <c r="F286" s="239" t="s">
        <v>455</v>
      </c>
      <c r="G286" s="236"/>
      <c r="H286" s="240">
        <v>184651.08</v>
      </c>
      <c r="I286" s="241"/>
      <c r="J286" s="236"/>
      <c r="K286" s="236"/>
      <c r="L286" s="242"/>
      <c r="M286" s="243"/>
      <c r="N286" s="244"/>
      <c r="O286" s="244"/>
      <c r="P286" s="244"/>
      <c r="Q286" s="244"/>
      <c r="R286" s="244"/>
      <c r="S286" s="244"/>
      <c r="T286" s="24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6" t="s">
        <v>174</v>
      </c>
      <c r="AU286" s="246" t="s">
        <v>92</v>
      </c>
      <c r="AV286" s="13" t="s">
        <v>92</v>
      </c>
      <c r="AW286" s="13" t="s">
        <v>42</v>
      </c>
      <c r="AX286" s="13" t="s">
        <v>82</v>
      </c>
      <c r="AY286" s="246" t="s">
        <v>162</v>
      </c>
    </row>
    <row r="287" spans="1:51" s="13" customFormat="1" ht="12">
      <c r="A287" s="13"/>
      <c r="B287" s="235"/>
      <c r="C287" s="236"/>
      <c r="D287" s="237" t="s">
        <v>174</v>
      </c>
      <c r="E287" s="238" t="s">
        <v>44</v>
      </c>
      <c r="F287" s="239" t="s">
        <v>456</v>
      </c>
      <c r="G287" s="236"/>
      <c r="H287" s="240">
        <v>7726.08</v>
      </c>
      <c r="I287" s="241"/>
      <c r="J287" s="236"/>
      <c r="K287" s="236"/>
      <c r="L287" s="242"/>
      <c r="M287" s="243"/>
      <c r="N287" s="244"/>
      <c r="O287" s="244"/>
      <c r="P287" s="244"/>
      <c r="Q287" s="244"/>
      <c r="R287" s="244"/>
      <c r="S287" s="244"/>
      <c r="T287" s="24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6" t="s">
        <v>174</v>
      </c>
      <c r="AU287" s="246" t="s">
        <v>92</v>
      </c>
      <c r="AV287" s="13" t="s">
        <v>92</v>
      </c>
      <c r="AW287" s="13" t="s">
        <v>42</v>
      </c>
      <c r="AX287" s="13" t="s">
        <v>82</v>
      </c>
      <c r="AY287" s="246" t="s">
        <v>162</v>
      </c>
    </row>
    <row r="288" spans="1:51" s="15" customFormat="1" ht="12">
      <c r="A288" s="15"/>
      <c r="B288" s="259"/>
      <c r="C288" s="260"/>
      <c r="D288" s="237" t="s">
        <v>174</v>
      </c>
      <c r="E288" s="261" t="s">
        <v>44</v>
      </c>
      <c r="F288" s="262" t="s">
        <v>185</v>
      </c>
      <c r="G288" s="260"/>
      <c r="H288" s="263">
        <v>192377.16</v>
      </c>
      <c r="I288" s="264"/>
      <c r="J288" s="260"/>
      <c r="K288" s="260"/>
      <c r="L288" s="265"/>
      <c r="M288" s="266"/>
      <c r="N288" s="267"/>
      <c r="O288" s="267"/>
      <c r="P288" s="267"/>
      <c r="Q288" s="267"/>
      <c r="R288" s="267"/>
      <c r="S288" s="267"/>
      <c r="T288" s="268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69" t="s">
        <v>174</v>
      </c>
      <c r="AU288" s="269" t="s">
        <v>92</v>
      </c>
      <c r="AV288" s="15" t="s">
        <v>170</v>
      </c>
      <c r="AW288" s="15" t="s">
        <v>42</v>
      </c>
      <c r="AX288" s="15" t="s">
        <v>90</v>
      </c>
      <c r="AY288" s="269" t="s">
        <v>162</v>
      </c>
    </row>
    <row r="289" spans="1:65" s="2" customFormat="1" ht="16.5" customHeight="1">
      <c r="A289" s="41"/>
      <c r="B289" s="42"/>
      <c r="C289" s="216" t="s">
        <v>457</v>
      </c>
      <c r="D289" s="216" t="s">
        <v>165</v>
      </c>
      <c r="E289" s="218" t="s">
        <v>458</v>
      </c>
      <c r="F289" s="219" t="s">
        <v>459</v>
      </c>
      <c r="G289" s="220" t="s">
        <v>123</v>
      </c>
      <c r="H289" s="221">
        <v>3863.04</v>
      </c>
      <c r="I289" s="222"/>
      <c r="J289" s="223">
        <f>ROUND(I289*H289,2)</f>
        <v>0</v>
      </c>
      <c r="K289" s="219" t="s">
        <v>169</v>
      </c>
      <c r="L289" s="47"/>
      <c r="M289" s="224" t="s">
        <v>44</v>
      </c>
      <c r="N289" s="225" t="s">
        <v>53</v>
      </c>
      <c r="O289" s="87"/>
      <c r="P289" s="226">
        <f>O289*H289</f>
        <v>0</v>
      </c>
      <c r="Q289" s="226">
        <v>0</v>
      </c>
      <c r="R289" s="226">
        <f>Q289*H289</f>
        <v>0</v>
      </c>
      <c r="S289" s="226">
        <v>0</v>
      </c>
      <c r="T289" s="227">
        <f>S289*H289</f>
        <v>0</v>
      </c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R289" s="228" t="s">
        <v>170</v>
      </c>
      <c r="AT289" s="228" t="s">
        <v>165</v>
      </c>
      <c r="AU289" s="228" t="s">
        <v>92</v>
      </c>
      <c r="AY289" s="19" t="s">
        <v>162</v>
      </c>
      <c r="BE289" s="229">
        <f>IF(N289="základní",J289,0)</f>
        <v>0</v>
      </c>
      <c r="BF289" s="229">
        <f>IF(N289="snížená",J289,0)</f>
        <v>0</v>
      </c>
      <c r="BG289" s="229">
        <f>IF(N289="zákl. přenesená",J289,0)</f>
        <v>0</v>
      </c>
      <c r="BH289" s="229">
        <f>IF(N289="sníž. přenesená",J289,0)</f>
        <v>0</v>
      </c>
      <c r="BI289" s="229">
        <f>IF(N289="nulová",J289,0)</f>
        <v>0</v>
      </c>
      <c r="BJ289" s="19" t="s">
        <v>90</v>
      </c>
      <c r="BK289" s="229">
        <f>ROUND(I289*H289,2)</f>
        <v>0</v>
      </c>
      <c r="BL289" s="19" t="s">
        <v>170</v>
      </c>
      <c r="BM289" s="228" t="s">
        <v>460</v>
      </c>
    </row>
    <row r="290" spans="1:47" s="2" customFormat="1" ht="12">
      <c r="A290" s="41"/>
      <c r="B290" s="42"/>
      <c r="C290" s="43"/>
      <c r="D290" s="230" t="s">
        <v>172</v>
      </c>
      <c r="E290" s="43"/>
      <c r="F290" s="231" t="s">
        <v>461</v>
      </c>
      <c r="G290" s="43"/>
      <c r="H290" s="43"/>
      <c r="I290" s="232"/>
      <c r="J290" s="43"/>
      <c r="K290" s="43"/>
      <c r="L290" s="47"/>
      <c r="M290" s="233"/>
      <c r="N290" s="234"/>
      <c r="O290" s="87"/>
      <c r="P290" s="87"/>
      <c r="Q290" s="87"/>
      <c r="R290" s="87"/>
      <c r="S290" s="87"/>
      <c r="T290" s="88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T290" s="19" t="s">
        <v>172</v>
      </c>
      <c r="AU290" s="19" t="s">
        <v>92</v>
      </c>
    </row>
    <row r="291" spans="1:51" s="13" customFormat="1" ht="12">
      <c r="A291" s="13"/>
      <c r="B291" s="235"/>
      <c r="C291" s="236"/>
      <c r="D291" s="237" t="s">
        <v>174</v>
      </c>
      <c r="E291" s="238" t="s">
        <v>44</v>
      </c>
      <c r="F291" s="239" t="s">
        <v>462</v>
      </c>
      <c r="G291" s="236"/>
      <c r="H291" s="240">
        <v>3863.04</v>
      </c>
      <c r="I291" s="241"/>
      <c r="J291" s="236"/>
      <c r="K291" s="236"/>
      <c r="L291" s="242"/>
      <c r="M291" s="243"/>
      <c r="N291" s="244"/>
      <c r="O291" s="244"/>
      <c r="P291" s="244"/>
      <c r="Q291" s="244"/>
      <c r="R291" s="244"/>
      <c r="S291" s="244"/>
      <c r="T291" s="245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6" t="s">
        <v>174</v>
      </c>
      <c r="AU291" s="246" t="s">
        <v>92</v>
      </c>
      <c r="AV291" s="13" t="s">
        <v>92</v>
      </c>
      <c r="AW291" s="13" t="s">
        <v>42</v>
      </c>
      <c r="AX291" s="13" t="s">
        <v>90</v>
      </c>
      <c r="AY291" s="246" t="s">
        <v>162</v>
      </c>
    </row>
    <row r="292" spans="1:65" s="2" customFormat="1" ht="24.15" customHeight="1">
      <c r="A292" s="41"/>
      <c r="B292" s="42"/>
      <c r="C292" s="216" t="s">
        <v>463</v>
      </c>
      <c r="D292" s="216" t="s">
        <v>165</v>
      </c>
      <c r="E292" s="218" t="s">
        <v>464</v>
      </c>
      <c r="F292" s="219" t="s">
        <v>465</v>
      </c>
      <c r="G292" s="220" t="s">
        <v>123</v>
      </c>
      <c r="H292" s="221">
        <v>151.495</v>
      </c>
      <c r="I292" s="222"/>
      <c r="J292" s="223">
        <f>ROUND(I292*H292,2)</f>
        <v>0</v>
      </c>
      <c r="K292" s="219" t="s">
        <v>169</v>
      </c>
      <c r="L292" s="47"/>
      <c r="M292" s="224" t="s">
        <v>44</v>
      </c>
      <c r="N292" s="225" t="s">
        <v>53</v>
      </c>
      <c r="O292" s="87"/>
      <c r="P292" s="226">
        <f>O292*H292</f>
        <v>0</v>
      </c>
      <c r="Q292" s="226">
        <v>0</v>
      </c>
      <c r="R292" s="226">
        <f>Q292*H292</f>
        <v>0</v>
      </c>
      <c r="S292" s="226">
        <v>0</v>
      </c>
      <c r="T292" s="227">
        <f>S292*H292</f>
        <v>0</v>
      </c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R292" s="228" t="s">
        <v>170</v>
      </c>
      <c r="AT292" s="228" t="s">
        <v>165</v>
      </c>
      <c r="AU292" s="228" t="s">
        <v>92</v>
      </c>
      <c r="AY292" s="19" t="s">
        <v>162</v>
      </c>
      <c r="BE292" s="229">
        <f>IF(N292="základní",J292,0)</f>
        <v>0</v>
      </c>
      <c r="BF292" s="229">
        <f>IF(N292="snížená",J292,0)</f>
        <v>0</v>
      </c>
      <c r="BG292" s="229">
        <f>IF(N292="zákl. přenesená",J292,0)</f>
        <v>0</v>
      </c>
      <c r="BH292" s="229">
        <f>IF(N292="sníž. přenesená",J292,0)</f>
        <v>0</v>
      </c>
      <c r="BI292" s="229">
        <f>IF(N292="nulová",J292,0)</f>
        <v>0</v>
      </c>
      <c r="BJ292" s="19" t="s">
        <v>90</v>
      </c>
      <c r="BK292" s="229">
        <f>ROUND(I292*H292,2)</f>
        <v>0</v>
      </c>
      <c r="BL292" s="19" t="s">
        <v>170</v>
      </c>
      <c r="BM292" s="228" t="s">
        <v>466</v>
      </c>
    </row>
    <row r="293" spans="1:47" s="2" customFormat="1" ht="12">
      <c r="A293" s="41"/>
      <c r="B293" s="42"/>
      <c r="C293" s="43"/>
      <c r="D293" s="230" t="s">
        <v>172</v>
      </c>
      <c r="E293" s="43"/>
      <c r="F293" s="231" t="s">
        <v>467</v>
      </c>
      <c r="G293" s="43"/>
      <c r="H293" s="43"/>
      <c r="I293" s="232"/>
      <c r="J293" s="43"/>
      <c r="K293" s="43"/>
      <c r="L293" s="47"/>
      <c r="M293" s="233"/>
      <c r="N293" s="234"/>
      <c r="O293" s="87"/>
      <c r="P293" s="87"/>
      <c r="Q293" s="87"/>
      <c r="R293" s="87"/>
      <c r="S293" s="87"/>
      <c r="T293" s="88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T293" s="19" t="s">
        <v>172</v>
      </c>
      <c r="AU293" s="19" t="s">
        <v>92</v>
      </c>
    </row>
    <row r="294" spans="1:51" s="13" customFormat="1" ht="12">
      <c r="A294" s="13"/>
      <c r="B294" s="235"/>
      <c r="C294" s="236"/>
      <c r="D294" s="237" t="s">
        <v>174</v>
      </c>
      <c r="E294" s="238" t="s">
        <v>44</v>
      </c>
      <c r="F294" s="239" t="s">
        <v>468</v>
      </c>
      <c r="G294" s="236"/>
      <c r="H294" s="240">
        <v>151.495</v>
      </c>
      <c r="I294" s="241"/>
      <c r="J294" s="236"/>
      <c r="K294" s="236"/>
      <c r="L294" s="242"/>
      <c r="M294" s="243"/>
      <c r="N294" s="244"/>
      <c r="O294" s="244"/>
      <c r="P294" s="244"/>
      <c r="Q294" s="244"/>
      <c r="R294" s="244"/>
      <c r="S294" s="244"/>
      <c r="T294" s="245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6" t="s">
        <v>174</v>
      </c>
      <c r="AU294" s="246" t="s">
        <v>92</v>
      </c>
      <c r="AV294" s="13" t="s">
        <v>92</v>
      </c>
      <c r="AW294" s="13" t="s">
        <v>42</v>
      </c>
      <c r="AX294" s="13" t="s">
        <v>90</v>
      </c>
      <c r="AY294" s="246" t="s">
        <v>162</v>
      </c>
    </row>
    <row r="295" spans="1:65" s="2" customFormat="1" ht="24.15" customHeight="1">
      <c r="A295" s="41"/>
      <c r="B295" s="42"/>
      <c r="C295" s="216" t="s">
        <v>469</v>
      </c>
      <c r="D295" s="247" t="s">
        <v>165</v>
      </c>
      <c r="E295" s="218" t="s">
        <v>470</v>
      </c>
      <c r="F295" s="219" t="s">
        <v>236</v>
      </c>
      <c r="G295" s="220" t="s">
        <v>123</v>
      </c>
      <c r="H295" s="221">
        <v>5698.844</v>
      </c>
      <c r="I295" s="222"/>
      <c r="J295" s="223">
        <f>ROUND(I295*H295,2)</f>
        <v>0</v>
      </c>
      <c r="K295" s="219" t="s">
        <v>169</v>
      </c>
      <c r="L295" s="47"/>
      <c r="M295" s="224" t="s">
        <v>44</v>
      </c>
      <c r="N295" s="225" t="s">
        <v>53</v>
      </c>
      <c r="O295" s="87"/>
      <c r="P295" s="226">
        <f>O295*H295</f>
        <v>0</v>
      </c>
      <c r="Q295" s="226">
        <v>0</v>
      </c>
      <c r="R295" s="226">
        <f>Q295*H295</f>
        <v>0</v>
      </c>
      <c r="S295" s="226">
        <v>0</v>
      </c>
      <c r="T295" s="227">
        <f>S295*H295</f>
        <v>0</v>
      </c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R295" s="228" t="s">
        <v>170</v>
      </c>
      <c r="AT295" s="228" t="s">
        <v>165</v>
      </c>
      <c r="AU295" s="228" t="s">
        <v>92</v>
      </c>
      <c r="AY295" s="19" t="s">
        <v>162</v>
      </c>
      <c r="BE295" s="229">
        <f>IF(N295="základní",J295,0)</f>
        <v>0</v>
      </c>
      <c r="BF295" s="229">
        <f>IF(N295="snížená",J295,0)</f>
        <v>0</v>
      </c>
      <c r="BG295" s="229">
        <f>IF(N295="zákl. přenesená",J295,0)</f>
        <v>0</v>
      </c>
      <c r="BH295" s="229">
        <f>IF(N295="sníž. přenesená",J295,0)</f>
        <v>0</v>
      </c>
      <c r="BI295" s="229">
        <f>IF(N295="nulová",J295,0)</f>
        <v>0</v>
      </c>
      <c r="BJ295" s="19" t="s">
        <v>90</v>
      </c>
      <c r="BK295" s="229">
        <f>ROUND(I295*H295,2)</f>
        <v>0</v>
      </c>
      <c r="BL295" s="19" t="s">
        <v>170</v>
      </c>
      <c r="BM295" s="228" t="s">
        <v>471</v>
      </c>
    </row>
    <row r="296" spans="1:47" s="2" customFormat="1" ht="12">
      <c r="A296" s="41"/>
      <c r="B296" s="42"/>
      <c r="C296" s="43"/>
      <c r="D296" s="230" t="s">
        <v>172</v>
      </c>
      <c r="E296" s="43"/>
      <c r="F296" s="231" t="s">
        <v>472</v>
      </c>
      <c r="G296" s="43"/>
      <c r="H296" s="43"/>
      <c r="I296" s="232"/>
      <c r="J296" s="43"/>
      <c r="K296" s="43"/>
      <c r="L296" s="47"/>
      <c r="M296" s="233"/>
      <c r="N296" s="234"/>
      <c r="O296" s="87"/>
      <c r="P296" s="87"/>
      <c r="Q296" s="87"/>
      <c r="R296" s="87"/>
      <c r="S296" s="87"/>
      <c r="T296" s="88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T296" s="19" t="s">
        <v>172</v>
      </c>
      <c r="AU296" s="19" t="s">
        <v>92</v>
      </c>
    </row>
    <row r="297" spans="1:51" s="13" customFormat="1" ht="12">
      <c r="A297" s="13"/>
      <c r="B297" s="235"/>
      <c r="C297" s="236"/>
      <c r="D297" s="237" t="s">
        <v>174</v>
      </c>
      <c r="E297" s="238" t="s">
        <v>44</v>
      </c>
      <c r="F297" s="239" t="s">
        <v>473</v>
      </c>
      <c r="G297" s="236"/>
      <c r="H297" s="240">
        <v>5282.828</v>
      </c>
      <c r="I297" s="241"/>
      <c r="J297" s="236"/>
      <c r="K297" s="236"/>
      <c r="L297" s="242"/>
      <c r="M297" s="243"/>
      <c r="N297" s="244"/>
      <c r="O297" s="244"/>
      <c r="P297" s="244"/>
      <c r="Q297" s="244"/>
      <c r="R297" s="244"/>
      <c r="S297" s="244"/>
      <c r="T297" s="245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6" t="s">
        <v>174</v>
      </c>
      <c r="AU297" s="246" t="s">
        <v>92</v>
      </c>
      <c r="AV297" s="13" t="s">
        <v>92</v>
      </c>
      <c r="AW297" s="13" t="s">
        <v>42</v>
      </c>
      <c r="AX297" s="13" t="s">
        <v>82</v>
      </c>
      <c r="AY297" s="246" t="s">
        <v>162</v>
      </c>
    </row>
    <row r="298" spans="1:51" s="13" customFormat="1" ht="12">
      <c r="A298" s="13"/>
      <c r="B298" s="235"/>
      <c r="C298" s="236"/>
      <c r="D298" s="237" t="s">
        <v>174</v>
      </c>
      <c r="E298" s="238" t="s">
        <v>44</v>
      </c>
      <c r="F298" s="239" t="s">
        <v>474</v>
      </c>
      <c r="G298" s="236"/>
      <c r="H298" s="240">
        <v>416.016</v>
      </c>
      <c r="I298" s="241"/>
      <c r="J298" s="236"/>
      <c r="K298" s="236"/>
      <c r="L298" s="242"/>
      <c r="M298" s="243"/>
      <c r="N298" s="244"/>
      <c r="O298" s="244"/>
      <c r="P298" s="244"/>
      <c r="Q298" s="244"/>
      <c r="R298" s="244"/>
      <c r="S298" s="244"/>
      <c r="T298" s="24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6" t="s">
        <v>174</v>
      </c>
      <c r="AU298" s="246" t="s">
        <v>92</v>
      </c>
      <c r="AV298" s="13" t="s">
        <v>92</v>
      </c>
      <c r="AW298" s="13" t="s">
        <v>42</v>
      </c>
      <c r="AX298" s="13" t="s">
        <v>82</v>
      </c>
      <c r="AY298" s="246" t="s">
        <v>162</v>
      </c>
    </row>
    <row r="299" spans="1:51" s="15" customFormat="1" ht="12">
      <c r="A299" s="15"/>
      <c r="B299" s="259"/>
      <c r="C299" s="260"/>
      <c r="D299" s="237" t="s">
        <v>174</v>
      </c>
      <c r="E299" s="261" t="s">
        <v>44</v>
      </c>
      <c r="F299" s="262" t="s">
        <v>185</v>
      </c>
      <c r="G299" s="260"/>
      <c r="H299" s="263">
        <v>5698.844</v>
      </c>
      <c r="I299" s="264"/>
      <c r="J299" s="260"/>
      <c r="K299" s="260"/>
      <c r="L299" s="265"/>
      <c r="M299" s="266"/>
      <c r="N299" s="267"/>
      <c r="O299" s="267"/>
      <c r="P299" s="267"/>
      <c r="Q299" s="267"/>
      <c r="R299" s="267"/>
      <c r="S299" s="267"/>
      <c r="T299" s="268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69" t="s">
        <v>174</v>
      </c>
      <c r="AU299" s="269" t="s">
        <v>92</v>
      </c>
      <c r="AV299" s="15" t="s">
        <v>170</v>
      </c>
      <c r="AW299" s="15" t="s">
        <v>42</v>
      </c>
      <c r="AX299" s="15" t="s">
        <v>90</v>
      </c>
      <c r="AY299" s="269" t="s">
        <v>162</v>
      </c>
    </row>
    <row r="300" spans="1:65" s="2" customFormat="1" ht="24.15" customHeight="1">
      <c r="A300" s="41"/>
      <c r="B300" s="42"/>
      <c r="C300" s="216" t="s">
        <v>475</v>
      </c>
      <c r="D300" s="247" t="s">
        <v>165</v>
      </c>
      <c r="E300" s="218" t="s">
        <v>476</v>
      </c>
      <c r="F300" s="219" t="s">
        <v>477</v>
      </c>
      <c r="G300" s="220" t="s">
        <v>123</v>
      </c>
      <c r="H300" s="221">
        <v>1843.456</v>
      </c>
      <c r="I300" s="222"/>
      <c r="J300" s="223">
        <f>ROUND(I300*H300,2)</f>
        <v>0</v>
      </c>
      <c r="K300" s="219" t="s">
        <v>169</v>
      </c>
      <c r="L300" s="47"/>
      <c r="M300" s="224" t="s">
        <v>44</v>
      </c>
      <c r="N300" s="225" t="s">
        <v>53</v>
      </c>
      <c r="O300" s="87"/>
      <c r="P300" s="226">
        <f>O300*H300</f>
        <v>0</v>
      </c>
      <c r="Q300" s="226">
        <v>0</v>
      </c>
      <c r="R300" s="226">
        <f>Q300*H300</f>
        <v>0</v>
      </c>
      <c r="S300" s="226">
        <v>0</v>
      </c>
      <c r="T300" s="227">
        <f>S300*H300</f>
        <v>0</v>
      </c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R300" s="228" t="s">
        <v>170</v>
      </c>
      <c r="AT300" s="228" t="s">
        <v>165</v>
      </c>
      <c r="AU300" s="228" t="s">
        <v>92</v>
      </c>
      <c r="AY300" s="19" t="s">
        <v>162</v>
      </c>
      <c r="BE300" s="229">
        <f>IF(N300="základní",J300,0)</f>
        <v>0</v>
      </c>
      <c r="BF300" s="229">
        <f>IF(N300="snížená",J300,0)</f>
        <v>0</v>
      </c>
      <c r="BG300" s="229">
        <f>IF(N300="zákl. přenesená",J300,0)</f>
        <v>0</v>
      </c>
      <c r="BH300" s="229">
        <f>IF(N300="sníž. přenesená",J300,0)</f>
        <v>0</v>
      </c>
      <c r="BI300" s="229">
        <f>IF(N300="nulová",J300,0)</f>
        <v>0</v>
      </c>
      <c r="BJ300" s="19" t="s">
        <v>90</v>
      </c>
      <c r="BK300" s="229">
        <f>ROUND(I300*H300,2)</f>
        <v>0</v>
      </c>
      <c r="BL300" s="19" t="s">
        <v>170</v>
      </c>
      <c r="BM300" s="228" t="s">
        <v>478</v>
      </c>
    </row>
    <row r="301" spans="1:47" s="2" customFormat="1" ht="12">
      <c r="A301" s="41"/>
      <c r="B301" s="42"/>
      <c r="C301" s="43"/>
      <c r="D301" s="230" t="s">
        <v>172</v>
      </c>
      <c r="E301" s="43"/>
      <c r="F301" s="231" t="s">
        <v>479</v>
      </c>
      <c r="G301" s="43"/>
      <c r="H301" s="43"/>
      <c r="I301" s="232"/>
      <c r="J301" s="43"/>
      <c r="K301" s="43"/>
      <c r="L301" s="47"/>
      <c r="M301" s="233"/>
      <c r="N301" s="234"/>
      <c r="O301" s="87"/>
      <c r="P301" s="87"/>
      <c r="Q301" s="87"/>
      <c r="R301" s="87"/>
      <c r="S301" s="87"/>
      <c r="T301" s="88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T301" s="19" t="s">
        <v>172</v>
      </c>
      <c r="AU301" s="19" t="s">
        <v>92</v>
      </c>
    </row>
    <row r="302" spans="1:51" s="16" customFormat="1" ht="12">
      <c r="A302" s="16"/>
      <c r="B302" s="270"/>
      <c r="C302" s="271"/>
      <c r="D302" s="237" t="s">
        <v>174</v>
      </c>
      <c r="E302" s="272" t="s">
        <v>44</v>
      </c>
      <c r="F302" s="273" t="s">
        <v>480</v>
      </c>
      <c r="G302" s="271"/>
      <c r="H302" s="272" t="s">
        <v>44</v>
      </c>
      <c r="I302" s="274"/>
      <c r="J302" s="271"/>
      <c r="K302" s="271"/>
      <c r="L302" s="275"/>
      <c r="M302" s="276"/>
      <c r="N302" s="277"/>
      <c r="O302" s="277"/>
      <c r="P302" s="277"/>
      <c r="Q302" s="277"/>
      <c r="R302" s="277"/>
      <c r="S302" s="277"/>
      <c r="T302" s="278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T302" s="279" t="s">
        <v>174</v>
      </c>
      <c r="AU302" s="279" t="s">
        <v>92</v>
      </c>
      <c r="AV302" s="16" t="s">
        <v>90</v>
      </c>
      <c r="AW302" s="16" t="s">
        <v>42</v>
      </c>
      <c r="AX302" s="16" t="s">
        <v>82</v>
      </c>
      <c r="AY302" s="279" t="s">
        <v>162</v>
      </c>
    </row>
    <row r="303" spans="1:51" s="13" customFormat="1" ht="12">
      <c r="A303" s="13"/>
      <c r="B303" s="235"/>
      <c r="C303" s="236"/>
      <c r="D303" s="237" t="s">
        <v>174</v>
      </c>
      <c r="E303" s="238" t="s">
        <v>44</v>
      </c>
      <c r="F303" s="239" t="s">
        <v>481</v>
      </c>
      <c r="G303" s="236"/>
      <c r="H303" s="240">
        <v>440</v>
      </c>
      <c r="I303" s="241"/>
      <c r="J303" s="236"/>
      <c r="K303" s="236"/>
      <c r="L303" s="242"/>
      <c r="M303" s="243"/>
      <c r="N303" s="244"/>
      <c r="O303" s="244"/>
      <c r="P303" s="244"/>
      <c r="Q303" s="244"/>
      <c r="R303" s="244"/>
      <c r="S303" s="244"/>
      <c r="T303" s="245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6" t="s">
        <v>174</v>
      </c>
      <c r="AU303" s="246" t="s">
        <v>92</v>
      </c>
      <c r="AV303" s="13" t="s">
        <v>92</v>
      </c>
      <c r="AW303" s="13" t="s">
        <v>42</v>
      </c>
      <c r="AX303" s="13" t="s">
        <v>82</v>
      </c>
      <c r="AY303" s="246" t="s">
        <v>162</v>
      </c>
    </row>
    <row r="304" spans="1:51" s="13" customFormat="1" ht="12">
      <c r="A304" s="13"/>
      <c r="B304" s="235"/>
      <c r="C304" s="236"/>
      <c r="D304" s="237" t="s">
        <v>174</v>
      </c>
      <c r="E304" s="238" t="s">
        <v>44</v>
      </c>
      <c r="F304" s="239" t="s">
        <v>482</v>
      </c>
      <c r="G304" s="236"/>
      <c r="H304" s="240">
        <v>409</v>
      </c>
      <c r="I304" s="241"/>
      <c r="J304" s="236"/>
      <c r="K304" s="236"/>
      <c r="L304" s="242"/>
      <c r="M304" s="243"/>
      <c r="N304" s="244"/>
      <c r="O304" s="244"/>
      <c r="P304" s="244"/>
      <c r="Q304" s="244"/>
      <c r="R304" s="244"/>
      <c r="S304" s="244"/>
      <c r="T304" s="245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6" t="s">
        <v>174</v>
      </c>
      <c r="AU304" s="246" t="s">
        <v>92</v>
      </c>
      <c r="AV304" s="13" t="s">
        <v>92</v>
      </c>
      <c r="AW304" s="13" t="s">
        <v>42</v>
      </c>
      <c r="AX304" s="13" t="s">
        <v>82</v>
      </c>
      <c r="AY304" s="246" t="s">
        <v>162</v>
      </c>
    </row>
    <row r="305" spans="1:51" s="13" customFormat="1" ht="12">
      <c r="A305" s="13"/>
      <c r="B305" s="235"/>
      <c r="C305" s="236"/>
      <c r="D305" s="237" t="s">
        <v>174</v>
      </c>
      <c r="E305" s="238" t="s">
        <v>44</v>
      </c>
      <c r="F305" s="239" t="s">
        <v>483</v>
      </c>
      <c r="G305" s="236"/>
      <c r="H305" s="240">
        <v>462.3</v>
      </c>
      <c r="I305" s="241"/>
      <c r="J305" s="236"/>
      <c r="K305" s="236"/>
      <c r="L305" s="242"/>
      <c r="M305" s="243"/>
      <c r="N305" s="244"/>
      <c r="O305" s="244"/>
      <c r="P305" s="244"/>
      <c r="Q305" s="244"/>
      <c r="R305" s="244"/>
      <c r="S305" s="244"/>
      <c r="T305" s="24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6" t="s">
        <v>174</v>
      </c>
      <c r="AU305" s="246" t="s">
        <v>92</v>
      </c>
      <c r="AV305" s="13" t="s">
        <v>92</v>
      </c>
      <c r="AW305" s="13" t="s">
        <v>42</v>
      </c>
      <c r="AX305" s="13" t="s">
        <v>82</v>
      </c>
      <c r="AY305" s="246" t="s">
        <v>162</v>
      </c>
    </row>
    <row r="306" spans="1:51" s="13" customFormat="1" ht="12">
      <c r="A306" s="13"/>
      <c r="B306" s="235"/>
      <c r="C306" s="236"/>
      <c r="D306" s="237" t="s">
        <v>174</v>
      </c>
      <c r="E306" s="238" t="s">
        <v>44</v>
      </c>
      <c r="F306" s="239" t="s">
        <v>484</v>
      </c>
      <c r="G306" s="236"/>
      <c r="H306" s="240">
        <v>917.8</v>
      </c>
      <c r="I306" s="241"/>
      <c r="J306" s="236"/>
      <c r="K306" s="236"/>
      <c r="L306" s="242"/>
      <c r="M306" s="243"/>
      <c r="N306" s="244"/>
      <c r="O306" s="244"/>
      <c r="P306" s="244"/>
      <c r="Q306" s="244"/>
      <c r="R306" s="244"/>
      <c r="S306" s="244"/>
      <c r="T306" s="245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6" t="s">
        <v>174</v>
      </c>
      <c r="AU306" s="246" t="s">
        <v>92</v>
      </c>
      <c r="AV306" s="13" t="s">
        <v>92</v>
      </c>
      <c r="AW306" s="13" t="s">
        <v>42</v>
      </c>
      <c r="AX306" s="13" t="s">
        <v>82</v>
      </c>
      <c r="AY306" s="246" t="s">
        <v>162</v>
      </c>
    </row>
    <row r="307" spans="1:51" s="14" customFormat="1" ht="12">
      <c r="A307" s="14"/>
      <c r="B307" s="248"/>
      <c r="C307" s="249"/>
      <c r="D307" s="237" t="s">
        <v>174</v>
      </c>
      <c r="E307" s="250" t="s">
        <v>44</v>
      </c>
      <c r="F307" s="251" t="s">
        <v>182</v>
      </c>
      <c r="G307" s="249"/>
      <c r="H307" s="252">
        <v>2229.1</v>
      </c>
      <c r="I307" s="253"/>
      <c r="J307" s="249"/>
      <c r="K307" s="249"/>
      <c r="L307" s="254"/>
      <c r="M307" s="255"/>
      <c r="N307" s="256"/>
      <c r="O307" s="256"/>
      <c r="P307" s="256"/>
      <c r="Q307" s="256"/>
      <c r="R307" s="256"/>
      <c r="S307" s="256"/>
      <c r="T307" s="257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8" t="s">
        <v>174</v>
      </c>
      <c r="AU307" s="258" t="s">
        <v>92</v>
      </c>
      <c r="AV307" s="14" t="s">
        <v>183</v>
      </c>
      <c r="AW307" s="14" t="s">
        <v>42</v>
      </c>
      <c r="AX307" s="14" t="s">
        <v>82</v>
      </c>
      <c r="AY307" s="258" t="s">
        <v>162</v>
      </c>
    </row>
    <row r="308" spans="1:51" s="13" customFormat="1" ht="12">
      <c r="A308" s="13"/>
      <c r="B308" s="235"/>
      <c r="C308" s="236"/>
      <c r="D308" s="237" t="s">
        <v>174</v>
      </c>
      <c r="E308" s="238" t="s">
        <v>44</v>
      </c>
      <c r="F308" s="239" t="s">
        <v>485</v>
      </c>
      <c r="G308" s="236"/>
      <c r="H308" s="240">
        <v>-1509</v>
      </c>
      <c r="I308" s="241"/>
      <c r="J308" s="236"/>
      <c r="K308" s="236"/>
      <c r="L308" s="242"/>
      <c r="M308" s="243"/>
      <c r="N308" s="244"/>
      <c r="O308" s="244"/>
      <c r="P308" s="244"/>
      <c r="Q308" s="244"/>
      <c r="R308" s="244"/>
      <c r="S308" s="244"/>
      <c r="T308" s="24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6" t="s">
        <v>174</v>
      </c>
      <c r="AU308" s="246" t="s">
        <v>92</v>
      </c>
      <c r="AV308" s="13" t="s">
        <v>92</v>
      </c>
      <c r="AW308" s="13" t="s">
        <v>42</v>
      </c>
      <c r="AX308" s="13" t="s">
        <v>82</v>
      </c>
      <c r="AY308" s="246" t="s">
        <v>162</v>
      </c>
    </row>
    <row r="309" spans="1:51" s="15" customFormat="1" ht="12">
      <c r="A309" s="15"/>
      <c r="B309" s="259"/>
      <c r="C309" s="260"/>
      <c r="D309" s="237" t="s">
        <v>174</v>
      </c>
      <c r="E309" s="261" t="s">
        <v>44</v>
      </c>
      <c r="F309" s="262" t="s">
        <v>185</v>
      </c>
      <c r="G309" s="260"/>
      <c r="H309" s="263">
        <v>720.1</v>
      </c>
      <c r="I309" s="264"/>
      <c r="J309" s="260"/>
      <c r="K309" s="260"/>
      <c r="L309" s="265"/>
      <c r="M309" s="266"/>
      <c r="N309" s="267"/>
      <c r="O309" s="267"/>
      <c r="P309" s="267"/>
      <c r="Q309" s="267"/>
      <c r="R309" s="267"/>
      <c r="S309" s="267"/>
      <c r="T309" s="268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69" t="s">
        <v>174</v>
      </c>
      <c r="AU309" s="269" t="s">
        <v>92</v>
      </c>
      <c r="AV309" s="15" t="s">
        <v>170</v>
      </c>
      <c r="AW309" s="15" t="s">
        <v>42</v>
      </c>
      <c r="AX309" s="15" t="s">
        <v>90</v>
      </c>
      <c r="AY309" s="269" t="s">
        <v>162</v>
      </c>
    </row>
    <row r="310" spans="1:51" s="16" customFormat="1" ht="12">
      <c r="A310" s="16"/>
      <c r="B310" s="270"/>
      <c r="C310" s="271"/>
      <c r="D310" s="237" t="s">
        <v>174</v>
      </c>
      <c r="E310" s="272" t="s">
        <v>44</v>
      </c>
      <c r="F310" s="273" t="s">
        <v>486</v>
      </c>
      <c r="G310" s="271"/>
      <c r="H310" s="272" t="s">
        <v>44</v>
      </c>
      <c r="I310" s="274"/>
      <c r="J310" s="271"/>
      <c r="K310" s="271"/>
      <c r="L310" s="275"/>
      <c r="M310" s="276"/>
      <c r="N310" s="277"/>
      <c r="O310" s="277"/>
      <c r="P310" s="277"/>
      <c r="Q310" s="277"/>
      <c r="R310" s="277"/>
      <c r="S310" s="277"/>
      <c r="T310" s="278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T310" s="279" t="s">
        <v>174</v>
      </c>
      <c r="AU310" s="279" t="s">
        <v>92</v>
      </c>
      <c r="AV310" s="16" t="s">
        <v>90</v>
      </c>
      <c r="AW310" s="16" t="s">
        <v>42</v>
      </c>
      <c r="AX310" s="16" t="s">
        <v>82</v>
      </c>
      <c r="AY310" s="279" t="s">
        <v>162</v>
      </c>
    </row>
    <row r="311" spans="1:51" s="13" customFormat="1" ht="12">
      <c r="A311" s="13"/>
      <c r="B311" s="235"/>
      <c r="C311" s="236"/>
      <c r="D311" s="237" t="s">
        <v>174</v>
      </c>
      <c r="E311" s="236"/>
      <c r="F311" s="239" t="s">
        <v>487</v>
      </c>
      <c r="G311" s="236"/>
      <c r="H311" s="240">
        <v>1843.456</v>
      </c>
      <c r="I311" s="241"/>
      <c r="J311" s="236"/>
      <c r="K311" s="236"/>
      <c r="L311" s="242"/>
      <c r="M311" s="243"/>
      <c r="N311" s="244"/>
      <c r="O311" s="244"/>
      <c r="P311" s="244"/>
      <c r="Q311" s="244"/>
      <c r="R311" s="244"/>
      <c r="S311" s="244"/>
      <c r="T311" s="245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6" t="s">
        <v>174</v>
      </c>
      <c r="AU311" s="246" t="s">
        <v>92</v>
      </c>
      <c r="AV311" s="13" t="s">
        <v>92</v>
      </c>
      <c r="AW311" s="13" t="s">
        <v>4</v>
      </c>
      <c r="AX311" s="13" t="s">
        <v>90</v>
      </c>
      <c r="AY311" s="246" t="s">
        <v>162</v>
      </c>
    </row>
    <row r="312" spans="1:63" s="12" customFormat="1" ht="22.8" customHeight="1">
      <c r="A312" s="12"/>
      <c r="B312" s="200"/>
      <c r="C312" s="201"/>
      <c r="D312" s="202" t="s">
        <v>81</v>
      </c>
      <c r="E312" s="214" t="s">
        <v>488</v>
      </c>
      <c r="F312" s="214" t="s">
        <v>489</v>
      </c>
      <c r="G312" s="201"/>
      <c r="H312" s="201"/>
      <c r="I312" s="204"/>
      <c r="J312" s="215">
        <f>BK312</f>
        <v>0</v>
      </c>
      <c r="K312" s="201"/>
      <c r="L312" s="206"/>
      <c r="M312" s="207"/>
      <c r="N312" s="208"/>
      <c r="O312" s="208"/>
      <c r="P312" s="209">
        <f>SUM(P313:P316)</f>
        <v>0</v>
      </c>
      <c r="Q312" s="208"/>
      <c r="R312" s="209">
        <f>SUM(R313:R316)</f>
        <v>0</v>
      </c>
      <c r="S312" s="208"/>
      <c r="T312" s="210">
        <f>SUM(T313:T316)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11" t="s">
        <v>90</v>
      </c>
      <c r="AT312" s="212" t="s">
        <v>81</v>
      </c>
      <c r="AU312" s="212" t="s">
        <v>90</v>
      </c>
      <c r="AY312" s="211" t="s">
        <v>162</v>
      </c>
      <c r="BK312" s="213">
        <f>SUM(BK313:BK316)</f>
        <v>0</v>
      </c>
    </row>
    <row r="313" spans="1:65" s="2" customFormat="1" ht="24.15" customHeight="1">
      <c r="A313" s="41"/>
      <c r="B313" s="42"/>
      <c r="C313" s="216" t="s">
        <v>490</v>
      </c>
      <c r="D313" s="247" t="s">
        <v>165</v>
      </c>
      <c r="E313" s="218" t="s">
        <v>491</v>
      </c>
      <c r="F313" s="219" t="s">
        <v>492</v>
      </c>
      <c r="G313" s="220" t="s">
        <v>123</v>
      </c>
      <c r="H313" s="221">
        <v>6769.32</v>
      </c>
      <c r="I313" s="222"/>
      <c r="J313" s="223">
        <f>ROUND(I313*H313,2)</f>
        <v>0</v>
      </c>
      <c r="K313" s="219" t="s">
        <v>169</v>
      </c>
      <c r="L313" s="47"/>
      <c r="M313" s="224" t="s">
        <v>44</v>
      </c>
      <c r="N313" s="225" t="s">
        <v>53</v>
      </c>
      <c r="O313" s="87"/>
      <c r="P313" s="226">
        <f>O313*H313</f>
        <v>0</v>
      </c>
      <c r="Q313" s="226">
        <v>0</v>
      </c>
      <c r="R313" s="226">
        <f>Q313*H313</f>
        <v>0</v>
      </c>
      <c r="S313" s="226">
        <v>0</v>
      </c>
      <c r="T313" s="227">
        <f>S313*H313</f>
        <v>0</v>
      </c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R313" s="228" t="s">
        <v>170</v>
      </c>
      <c r="AT313" s="228" t="s">
        <v>165</v>
      </c>
      <c r="AU313" s="228" t="s">
        <v>92</v>
      </c>
      <c r="AY313" s="19" t="s">
        <v>162</v>
      </c>
      <c r="BE313" s="229">
        <f>IF(N313="základní",J313,0)</f>
        <v>0</v>
      </c>
      <c r="BF313" s="229">
        <f>IF(N313="snížená",J313,0)</f>
        <v>0</v>
      </c>
      <c r="BG313" s="229">
        <f>IF(N313="zákl. přenesená",J313,0)</f>
        <v>0</v>
      </c>
      <c r="BH313" s="229">
        <f>IF(N313="sníž. přenesená",J313,0)</f>
        <v>0</v>
      </c>
      <c r="BI313" s="229">
        <f>IF(N313="nulová",J313,0)</f>
        <v>0</v>
      </c>
      <c r="BJ313" s="19" t="s">
        <v>90</v>
      </c>
      <c r="BK313" s="229">
        <f>ROUND(I313*H313,2)</f>
        <v>0</v>
      </c>
      <c r="BL313" s="19" t="s">
        <v>170</v>
      </c>
      <c r="BM313" s="228" t="s">
        <v>493</v>
      </c>
    </row>
    <row r="314" spans="1:47" s="2" customFormat="1" ht="12">
      <c r="A314" s="41"/>
      <c r="B314" s="42"/>
      <c r="C314" s="43"/>
      <c r="D314" s="230" t="s">
        <v>172</v>
      </c>
      <c r="E314" s="43"/>
      <c r="F314" s="231" t="s">
        <v>494</v>
      </c>
      <c r="G314" s="43"/>
      <c r="H314" s="43"/>
      <c r="I314" s="232"/>
      <c r="J314" s="43"/>
      <c r="K314" s="43"/>
      <c r="L314" s="47"/>
      <c r="M314" s="233"/>
      <c r="N314" s="234"/>
      <c r="O314" s="87"/>
      <c r="P314" s="87"/>
      <c r="Q314" s="87"/>
      <c r="R314" s="87"/>
      <c r="S314" s="87"/>
      <c r="T314" s="88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T314" s="19" t="s">
        <v>172</v>
      </c>
      <c r="AU314" s="19" t="s">
        <v>92</v>
      </c>
    </row>
    <row r="315" spans="1:65" s="2" customFormat="1" ht="24.15" customHeight="1">
      <c r="A315" s="41"/>
      <c r="B315" s="42"/>
      <c r="C315" s="216" t="s">
        <v>495</v>
      </c>
      <c r="D315" s="247" t="s">
        <v>165</v>
      </c>
      <c r="E315" s="218" t="s">
        <v>496</v>
      </c>
      <c r="F315" s="219" t="s">
        <v>497</v>
      </c>
      <c r="G315" s="220" t="s">
        <v>123</v>
      </c>
      <c r="H315" s="221">
        <v>6769.32</v>
      </c>
      <c r="I315" s="222"/>
      <c r="J315" s="223">
        <f>ROUND(I315*H315,2)</f>
        <v>0</v>
      </c>
      <c r="K315" s="219" t="s">
        <v>169</v>
      </c>
      <c r="L315" s="47"/>
      <c r="M315" s="224" t="s">
        <v>44</v>
      </c>
      <c r="N315" s="225" t="s">
        <v>53</v>
      </c>
      <c r="O315" s="87"/>
      <c r="P315" s="226">
        <f>O315*H315</f>
        <v>0</v>
      </c>
      <c r="Q315" s="226">
        <v>0</v>
      </c>
      <c r="R315" s="226">
        <f>Q315*H315</f>
        <v>0</v>
      </c>
      <c r="S315" s="226">
        <v>0</v>
      </c>
      <c r="T315" s="227">
        <f>S315*H315</f>
        <v>0</v>
      </c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R315" s="228" t="s">
        <v>170</v>
      </c>
      <c r="AT315" s="228" t="s">
        <v>165</v>
      </c>
      <c r="AU315" s="228" t="s">
        <v>92</v>
      </c>
      <c r="AY315" s="19" t="s">
        <v>162</v>
      </c>
      <c r="BE315" s="229">
        <f>IF(N315="základní",J315,0)</f>
        <v>0</v>
      </c>
      <c r="BF315" s="229">
        <f>IF(N315="snížená",J315,0)</f>
        <v>0</v>
      </c>
      <c r="BG315" s="229">
        <f>IF(N315="zákl. přenesená",J315,0)</f>
        <v>0</v>
      </c>
      <c r="BH315" s="229">
        <f>IF(N315="sníž. přenesená",J315,0)</f>
        <v>0</v>
      </c>
      <c r="BI315" s="229">
        <f>IF(N315="nulová",J315,0)</f>
        <v>0</v>
      </c>
      <c r="BJ315" s="19" t="s">
        <v>90</v>
      </c>
      <c r="BK315" s="229">
        <f>ROUND(I315*H315,2)</f>
        <v>0</v>
      </c>
      <c r="BL315" s="19" t="s">
        <v>170</v>
      </c>
      <c r="BM315" s="228" t="s">
        <v>498</v>
      </c>
    </row>
    <row r="316" spans="1:47" s="2" customFormat="1" ht="12">
      <c r="A316" s="41"/>
      <c r="B316" s="42"/>
      <c r="C316" s="43"/>
      <c r="D316" s="230" t="s">
        <v>172</v>
      </c>
      <c r="E316" s="43"/>
      <c r="F316" s="231" t="s">
        <v>499</v>
      </c>
      <c r="G316" s="43"/>
      <c r="H316" s="43"/>
      <c r="I316" s="232"/>
      <c r="J316" s="43"/>
      <c r="K316" s="43"/>
      <c r="L316" s="47"/>
      <c r="M316" s="292"/>
      <c r="N316" s="293"/>
      <c r="O316" s="294"/>
      <c r="P316" s="294"/>
      <c r="Q316" s="294"/>
      <c r="R316" s="294"/>
      <c r="S316" s="294"/>
      <c r="T316" s="295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T316" s="19" t="s">
        <v>172</v>
      </c>
      <c r="AU316" s="19" t="s">
        <v>92</v>
      </c>
    </row>
    <row r="317" spans="1:31" s="2" customFormat="1" ht="6.95" customHeight="1">
      <c r="A317" s="41"/>
      <c r="B317" s="62"/>
      <c r="C317" s="63"/>
      <c r="D317" s="63"/>
      <c r="E317" s="63"/>
      <c r="F317" s="63"/>
      <c r="G317" s="63"/>
      <c r="H317" s="63"/>
      <c r="I317" s="63"/>
      <c r="J317" s="63"/>
      <c r="K317" s="63"/>
      <c r="L317" s="47"/>
      <c r="M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</row>
  </sheetData>
  <sheetProtection password="CC35" sheet="1" objects="1" scenarios="1" formatColumns="0" formatRows="0" autoFilter="0"/>
  <autoFilter ref="C85:K316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2_02/113107221"/>
    <hyperlink ref="F93" r:id="rId2" display="https://podminky.urs.cz/item/CS_URS_2022_02/113107222"/>
    <hyperlink ref="F101" r:id="rId3" display="https://podminky.urs.cz/item/CS_URS_2022_02/113154463"/>
    <hyperlink ref="F107" r:id="rId4" display="https://podminky.urs.cz/item/CS_URS_2022_02/113154364"/>
    <hyperlink ref="F112" r:id="rId5" display="https://podminky.urs.cz/item/CS_URS_2022_02/113154365"/>
    <hyperlink ref="F115" r:id="rId6" display="https://podminky.urs.cz/item/CS_URS_2022_02/113202111"/>
    <hyperlink ref="F118" r:id="rId7" display="https://podminky.urs.cz/item/CS_URS_2022_02/122252206"/>
    <hyperlink ref="F128" r:id="rId8" display="https://podminky.urs.cz/item/CS_URS_2022_02/162751117"/>
    <hyperlink ref="F131" r:id="rId9" display="https://podminky.urs.cz/item/CS_URS_2022_02/162751119"/>
    <hyperlink ref="F135" r:id="rId10" display="https://podminky.urs.cz/item/CS_URS_2022_02/171201231"/>
    <hyperlink ref="F139" r:id="rId11" display="https://podminky.urs.cz/item/CS_URS_2022_02/181451121"/>
    <hyperlink ref="F146" r:id="rId12" display="https://podminky.urs.cz/item/CS_URS_2022_02/181951111"/>
    <hyperlink ref="F149" r:id="rId13" display="https://podminky.urs.cz/item/CS_URS_2022_02/181951112"/>
    <hyperlink ref="F154" r:id="rId14" display="https://podminky.urs.cz/item/CS_URS_2022_02/182351133"/>
    <hyperlink ref="F159" r:id="rId15" display="https://podminky.urs.cz/item/CS_URS_2022_02/183403161"/>
    <hyperlink ref="F162" r:id="rId16" display="https://podminky.urs.cz/item/CS_URS_2022_02/184853511"/>
    <hyperlink ref="F166" r:id="rId17" display="https://podminky.urs.cz/item/CS_URS_2022_02/564761111"/>
    <hyperlink ref="F170" r:id="rId18" display="https://podminky.urs.cz/item/CS_URS_2022_02/564851111"/>
    <hyperlink ref="F175" r:id="rId19" display="https://podminky.urs.cz/item/CS_URS_2022_02/564931412"/>
    <hyperlink ref="F182" r:id="rId20" display="https://podminky.urs.cz/item/CS_URS_2022_02/564951413"/>
    <hyperlink ref="F187" r:id="rId21" display="https://podminky.urs.cz/item/CS_URS_2022_02/567531131"/>
    <hyperlink ref="F193" r:id="rId22" display="https://podminky.urs.cz/item/CS_URS_2022_02/567533131"/>
    <hyperlink ref="F212" r:id="rId23" display="https://podminky.urs.cz/item/CS_URS_2022_02/569841112"/>
    <hyperlink ref="F218" r:id="rId24" display="https://podminky.urs.cz/item/CS_URS_2022_02/569811112"/>
    <hyperlink ref="F224" r:id="rId25" display="https://podminky.urs.cz/item/CS_URS_2022_02/573231108"/>
    <hyperlink ref="F230" r:id="rId26" display="https://podminky.urs.cz/item/CS_URS_2022_02/577134121"/>
    <hyperlink ref="F236" r:id="rId27" display="https://podminky.urs.cz/item/CS_URS_2022_02/577155122"/>
    <hyperlink ref="F239" r:id="rId28" display="https://podminky.urs.cz/item/CS_URS_2022_02/577165122"/>
    <hyperlink ref="F248" r:id="rId29" display="https://podminky.urs.cz/item/CS_URS_2022_02/916131213"/>
    <hyperlink ref="F255" r:id="rId30" display="https://podminky.urs.cz/item/CS_URS_2022_02/919112233"/>
    <hyperlink ref="F261" r:id="rId31" display="https://podminky.urs.cz/item/CS_URS_2022_02/919121132"/>
    <hyperlink ref="F263" r:id="rId32" display="https://podminky.urs.cz/item/CS_URS_2022_02/919735113"/>
    <hyperlink ref="F269" r:id="rId33" display="https://podminky.urs.cz/item/CS_URS_2022_02/938902113"/>
    <hyperlink ref="F272" r:id="rId34" display="https://podminky.urs.cz/item/CS_URS_2022_02/979024443"/>
    <hyperlink ref="F276" r:id="rId35" display="https://podminky.urs.cz/item/CS_URS_2022_02/997221551"/>
    <hyperlink ref="F285" r:id="rId36" display="https://podminky.urs.cz/item/CS_URS_2022_02/997221559"/>
    <hyperlink ref="F290" r:id="rId37" display="https://podminky.urs.cz/item/CS_URS_2022_02/997221611"/>
    <hyperlink ref="F293" r:id="rId38" display="https://podminky.urs.cz/item/CS_URS_2022_02/997221861"/>
    <hyperlink ref="F296" r:id="rId39" display="https://podminky.urs.cz/item/CS_URS_2022_02/997221873"/>
    <hyperlink ref="F301" r:id="rId40" display="https://podminky.urs.cz/item/CS_URS_2022_02/997221875"/>
    <hyperlink ref="F314" r:id="rId41" display="https://podminky.urs.cz/item/CS_URS_2022_02/998225111"/>
    <hyperlink ref="F316" r:id="rId42" display="https://podminky.urs.cz/item/CS_URS_2022_02/99822519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98</v>
      </c>
      <c r="AZ2" s="141" t="s">
        <v>121</v>
      </c>
      <c r="BA2" s="141" t="s">
        <v>500</v>
      </c>
      <c r="BB2" s="141" t="s">
        <v>123</v>
      </c>
      <c r="BC2" s="141" t="s">
        <v>501</v>
      </c>
      <c r="BD2" s="141" t="s">
        <v>92</v>
      </c>
    </row>
    <row r="3" spans="2:5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92</v>
      </c>
      <c r="AZ3" s="141" t="s">
        <v>125</v>
      </c>
      <c r="BA3" s="141" t="s">
        <v>502</v>
      </c>
      <c r="BB3" s="141" t="s">
        <v>123</v>
      </c>
      <c r="BC3" s="141" t="s">
        <v>503</v>
      </c>
      <c r="BD3" s="141" t="s">
        <v>92</v>
      </c>
    </row>
    <row r="4" spans="2:46" s="1" customFormat="1" ht="24.95" customHeight="1">
      <c r="B4" s="22"/>
      <c r="D4" s="144" t="s">
        <v>128</v>
      </c>
      <c r="L4" s="22"/>
      <c r="M4" s="145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6" t="s">
        <v>16</v>
      </c>
      <c r="L6" s="22"/>
    </row>
    <row r="7" spans="2:12" s="1" customFormat="1" ht="16.5" customHeight="1">
      <c r="B7" s="22"/>
      <c r="E7" s="147" t="str">
        <f>'Rekapitulace stavby'!K6</f>
        <v>1 soupis prací (II/116 Nová Ves pod Pleší, PD) - ZMĚNA 1</v>
      </c>
      <c r="F7" s="146"/>
      <c r="G7" s="146"/>
      <c r="H7" s="146"/>
      <c r="L7" s="22"/>
    </row>
    <row r="8" spans="2:12" s="1" customFormat="1" ht="12" customHeight="1">
      <c r="B8" s="22"/>
      <c r="D8" s="146" t="s">
        <v>133</v>
      </c>
      <c r="L8" s="22"/>
    </row>
    <row r="9" spans="1:31" s="2" customFormat="1" ht="16.5" customHeight="1">
      <c r="A9" s="41"/>
      <c r="B9" s="47"/>
      <c r="C9" s="41"/>
      <c r="D9" s="41"/>
      <c r="E9" s="147" t="s">
        <v>504</v>
      </c>
      <c r="F9" s="41"/>
      <c r="G9" s="41"/>
      <c r="H9" s="41"/>
      <c r="I9" s="41"/>
      <c r="J9" s="41"/>
      <c r="K9" s="41"/>
      <c r="L9" s="148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6" t="s">
        <v>505</v>
      </c>
      <c r="E10" s="41"/>
      <c r="F10" s="41"/>
      <c r="G10" s="41"/>
      <c r="H10" s="41"/>
      <c r="I10" s="41"/>
      <c r="J10" s="41"/>
      <c r="K10" s="41"/>
      <c r="L10" s="14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49" t="s">
        <v>506</v>
      </c>
      <c r="F11" s="41"/>
      <c r="G11" s="41"/>
      <c r="H11" s="41"/>
      <c r="I11" s="41"/>
      <c r="J11" s="41"/>
      <c r="K11" s="41"/>
      <c r="L11" s="148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8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6" t="s">
        <v>18</v>
      </c>
      <c r="E13" s="41"/>
      <c r="F13" s="136" t="s">
        <v>19</v>
      </c>
      <c r="G13" s="41"/>
      <c r="H13" s="41"/>
      <c r="I13" s="146" t="s">
        <v>20</v>
      </c>
      <c r="J13" s="136" t="s">
        <v>44</v>
      </c>
      <c r="K13" s="41"/>
      <c r="L13" s="148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6" t="s">
        <v>22</v>
      </c>
      <c r="E14" s="41"/>
      <c r="F14" s="136" t="s">
        <v>23</v>
      </c>
      <c r="G14" s="41"/>
      <c r="H14" s="41"/>
      <c r="I14" s="146" t="s">
        <v>24</v>
      </c>
      <c r="J14" s="150" t="str">
        <f>'Rekapitulace stavby'!AN8</f>
        <v>21. 4. 2023</v>
      </c>
      <c r="K14" s="41"/>
      <c r="L14" s="148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8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6" t="s">
        <v>30</v>
      </c>
      <c r="E16" s="41"/>
      <c r="F16" s="41"/>
      <c r="G16" s="41"/>
      <c r="H16" s="41"/>
      <c r="I16" s="146" t="s">
        <v>31</v>
      </c>
      <c r="J16" s="136" t="s">
        <v>32</v>
      </c>
      <c r="K16" s="41"/>
      <c r="L16" s="14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33</v>
      </c>
      <c r="F17" s="41"/>
      <c r="G17" s="41"/>
      <c r="H17" s="41"/>
      <c r="I17" s="146" t="s">
        <v>34</v>
      </c>
      <c r="J17" s="136" t="s">
        <v>35</v>
      </c>
      <c r="K17" s="41"/>
      <c r="L17" s="148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6" t="s">
        <v>36</v>
      </c>
      <c r="E19" s="41"/>
      <c r="F19" s="41"/>
      <c r="G19" s="41"/>
      <c r="H19" s="41"/>
      <c r="I19" s="146" t="s">
        <v>31</v>
      </c>
      <c r="J19" s="35" t="str">
        <f>'Rekapitulace stavby'!AN13</f>
        <v>Vyplň údaj</v>
      </c>
      <c r="K19" s="41"/>
      <c r="L19" s="148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46" t="s">
        <v>34</v>
      </c>
      <c r="J20" s="35" t="str">
        <f>'Rekapitulace stavby'!AN14</f>
        <v>Vyplň údaj</v>
      </c>
      <c r="K20" s="41"/>
      <c r="L20" s="148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8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6" t="s">
        <v>38</v>
      </c>
      <c r="E22" s="41"/>
      <c r="F22" s="41"/>
      <c r="G22" s="41"/>
      <c r="H22" s="41"/>
      <c r="I22" s="146" t="s">
        <v>31</v>
      </c>
      <c r="J22" s="136" t="s">
        <v>39</v>
      </c>
      <c r="K22" s="41"/>
      <c r="L22" s="148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40</v>
      </c>
      <c r="F23" s="41"/>
      <c r="G23" s="41"/>
      <c r="H23" s="41"/>
      <c r="I23" s="146" t="s">
        <v>34</v>
      </c>
      <c r="J23" s="136" t="s">
        <v>41</v>
      </c>
      <c r="K23" s="41"/>
      <c r="L23" s="148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8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6" t="s">
        <v>43</v>
      </c>
      <c r="E25" s="41"/>
      <c r="F25" s="41"/>
      <c r="G25" s="41"/>
      <c r="H25" s="41"/>
      <c r="I25" s="146" t="s">
        <v>31</v>
      </c>
      <c r="J25" s="136" t="str">
        <f>IF('Rekapitulace stavby'!AN19="","",'Rekapitulace stavby'!AN19)</f>
        <v/>
      </c>
      <c r="K25" s="41"/>
      <c r="L25" s="14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tr">
        <f>IF('Rekapitulace stavby'!E20="","",'Rekapitulace stavby'!E20)</f>
        <v xml:space="preserve"> </v>
      </c>
      <c r="F26" s="41"/>
      <c r="G26" s="41"/>
      <c r="H26" s="41"/>
      <c r="I26" s="146" t="s">
        <v>34</v>
      </c>
      <c r="J26" s="136" t="str">
        <f>IF('Rekapitulace stavby'!AN20="","",'Rekapitulace stavby'!AN20)</f>
        <v/>
      </c>
      <c r="K26" s="41"/>
      <c r="L26" s="14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8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6" t="s">
        <v>46</v>
      </c>
      <c r="E28" s="41"/>
      <c r="F28" s="41"/>
      <c r="G28" s="41"/>
      <c r="H28" s="41"/>
      <c r="I28" s="41"/>
      <c r="J28" s="41"/>
      <c r="K28" s="41"/>
      <c r="L28" s="148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47.25" customHeight="1">
      <c r="A29" s="151"/>
      <c r="B29" s="152"/>
      <c r="C29" s="151"/>
      <c r="D29" s="151"/>
      <c r="E29" s="153" t="s">
        <v>135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5"/>
      <c r="E31" s="155"/>
      <c r="F31" s="155"/>
      <c r="G31" s="155"/>
      <c r="H31" s="155"/>
      <c r="I31" s="155"/>
      <c r="J31" s="155"/>
      <c r="K31" s="155"/>
      <c r="L31" s="148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6" t="s">
        <v>48</v>
      </c>
      <c r="E32" s="41"/>
      <c r="F32" s="41"/>
      <c r="G32" s="41"/>
      <c r="H32" s="41"/>
      <c r="I32" s="41"/>
      <c r="J32" s="157">
        <f>ROUND(J91,2)</f>
        <v>0</v>
      </c>
      <c r="K32" s="41"/>
      <c r="L32" s="14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5"/>
      <c r="E33" s="155"/>
      <c r="F33" s="155"/>
      <c r="G33" s="155"/>
      <c r="H33" s="155"/>
      <c r="I33" s="155"/>
      <c r="J33" s="155"/>
      <c r="K33" s="155"/>
      <c r="L33" s="148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8" t="s">
        <v>50</v>
      </c>
      <c r="G34" s="41"/>
      <c r="H34" s="41"/>
      <c r="I34" s="158" t="s">
        <v>49</v>
      </c>
      <c r="J34" s="158" t="s">
        <v>51</v>
      </c>
      <c r="K34" s="41"/>
      <c r="L34" s="148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59" t="s">
        <v>52</v>
      </c>
      <c r="E35" s="146" t="s">
        <v>53</v>
      </c>
      <c r="F35" s="160">
        <f>ROUND((SUM(BE91:BE250)),2)</f>
        <v>0</v>
      </c>
      <c r="G35" s="41"/>
      <c r="H35" s="41"/>
      <c r="I35" s="161">
        <v>0.21</v>
      </c>
      <c r="J35" s="160">
        <f>ROUND(((SUM(BE91:BE250))*I35),2)</f>
        <v>0</v>
      </c>
      <c r="K35" s="41"/>
      <c r="L35" s="14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6" t="s">
        <v>54</v>
      </c>
      <c r="F36" s="160">
        <f>ROUND((SUM(BF91:BF250)),2)</f>
        <v>0</v>
      </c>
      <c r="G36" s="41"/>
      <c r="H36" s="41"/>
      <c r="I36" s="161">
        <v>0.15</v>
      </c>
      <c r="J36" s="160">
        <f>ROUND(((SUM(BF91:BF250))*I36),2)</f>
        <v>0</v>
      </c>
      <c r="K36" s="41"/>
      <c r="L36" s="148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6" t="s">
        <v>55</v>
      </c>
      <c r="F37" s="160">
        <f>ROUND((SUM(BG91:BG250)),2)</f>
        <v>0</v>
      </c>
      <c r="G37" s="41"/>
      <c r="H37" s="41"/>
      <c r="I37" s="161">
        <v>0.21</v>
      </c>
      <c r="J37" s="160">
        <f>0</f>
        <v>0</v>
      </c>
      <c r="K37" s="41"/>
      <c r="L37" s="14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6" t="s">
        <v>56</v>
      </c>
      <c r="F38" s="160">
        <f>ROUND((SUM(BH91:BH250)),2)</f>
        <v>0</v>
      </c>
      <c r="G38" s="41"/>
      <c r="H38" s="41"/>
      <c r="I38" s="161">
        <v>0.15</v>
      </c>
      <c r="J38" s="160">
        <f>0</f>
        <v>0</v>
      </c>
      <c r="K38" s="41"/>
      <c r="L38" s="148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6" t="s">
        <v>57</v>
      </c>
      <c r="F39" s="160">
        <f>ROUND((SUM(BI91:BI250)),2)</f>
        <v>0</v>
      </c>
      <c r="G39" s="41"/>
      <c r="H39" s="41"/>
      <c r="I39" s="161">
        <v>0</v>
      </c>
      <c r="J39" s="160">
        <f>0</f>
        <v>0</v>
      </c>
      <c r="K39" s="41"/>
      <c r="L39" s="14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8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2"/>
      <c r="D41" s="163" t="s">
        <v>58</v>
      </c>
      <c r="E41" s="164"/>
      <c r="F41" s="164"/>
      <c r="G41" s="165" t="s">
        <v>59</v>
      </c>
      <c r="H41" s="166" t="s">
        <v>60</v>
      </c>
      <c r="I41" s="164"/>
      <c r="J41" s="167">
        <f>SUM(J32:J39)</f>
        <v>0</v>
      </c>
      <c r="K41" s="168"/>
      <c r="L41" s="148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69"/>
      <c r="C42" s="170"/>
      <c r="D42" s="170"/>
      <c r="E42" s="170"/>
      <c r="F42" s="170"/>
      <c r="G42" s="170"/>
      <c r="H42" s="170"/>
      <c r="I42" s="170"/>
      <c r="J42" s="170"/>
      <c r="K42" s="170"/>
      <c r="L42" s="148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48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5" t="s">
        <v>136</v>
      </c>
      <c r="D47" s="43"/>
      <c r="E47" s="43"/>
      <c r="F47" s="43"/>
      <c r="G47" s="43"/>
      <c r="H47" s="43"/>
      <c r="I47" s="43"/>
      <c r="J47" s="43"/>
      <c r="K47" s="43"/>
      <c r="L47" s="148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8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43"/>
      <c r="J49" s="43"/>
      <c r="K49" s="43"/>
      <c r="L49" s="148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73" t="str">
        <f>E7</f>
        <v>1 soupis prací (II/116 Nová Ves pod Pleší, PD) - ZMĚNA 1</v>
      </c>
      <c r="F50" s="34"/>
      <c r="G50" s="34"/>
      <c r="H50" s="34"/>
      <c r="I50" s="43"/>
      <c r="J50" s="43"/>
      <c r="K50" s="43"/>
      <c r="L50" s="148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3"/>
      <c r="C51" s="34" t="s">
        <v>133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1"/>
      <c r="B52" s="42"/>
      <c r="C52" s="43"/>
      <c r="D52" s="43"/>
      <c r="E52" s="173" t="s">
        <v>504</v>
      </c>
      <c r="F52" s="43"/>
      <c r="G52" s="43"/>
      <c r="H52" s="43"/>
      <c r="I52" s="43"/>
      <c r="J52" s="43"/>
      <c r="K52" s="43"/>
      <c r="L52" s="148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4" t="s">
        <v>505</v>
      </c>
      <c r="D53" s="43"/>
      <c r="E53" s="43"/>
      <c r="F53" s="43"/>
      <c r="G53" s="43"/>
      <c r="H53" s="43"/>
      <c r="I53" s="43"/>
      <c r="J53" s="43"/>
      <c r="K53" s="43"/>
      <c r="L53" s="148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SO 101.2 (101) - Komunikace II/116 (úsek 1,375-1,927 km)</v>
      </c>
      <c r="F54" s="43"/>
      <c r="G54" s="43"/>
      <c r="H54" s="43"/>
      <c r="I54" s="43"/>
      <c r="J54" s="43"/>
      <c r="K54" s="43"/>
      <c r="L54" s="148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8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4" t="s">
        <v>22</v>
      </c>
      <c r="D56" s="43"/>
      <c r="E56" s="43"/>
      <c r="F56" s="29" t="str">
        <f>F14</f>
        <v>Nová Ves pod Pleší</v>
      </c>
      <c r="G56" s="43"/>
      <c r="H56" s="43"/>
      <c r="I56" s="34" t="s">
        <v>24</v>
      </c>
      <c r="J56" s="75" t="str">
        <f>IF(J14="","",J14)</f>
        <v>21. 4. 2023</v>
      </c>
      <c r="K56" s="43"/>
      <c r="L56" s="148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8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25.65" customHeight="1">
      <c r="A58" s="41"/>
      <c r="B58" s="42"/>
      <c r="C58" s="34" t="s">
        <v>30</v>
      </c>
      <c r="D58" s="43"/>
      <c r="E58" s="43"/>
      <c r="F58" s="29" t="str">
        <f>E17</f>
        <v>Krajská správa a údržba silnic Středočeského kraje</v>
      </c>
      <c r="G58" s="43"/>
      <c r="H58" s="43"/>
      <c r="I58" s="34" t="s">
        <v>38</v>
      </c>
      <c r="J58" s="39" t="str">
        <f>E23</f>
        <v>METROPROJEKT Praha a.s.</v>
      </c>
      <c r="K58" s="43"/>
      <c r="L58" s="148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4" t="s">
        <v>36</v>
      </c>
      <c r="D59" s="43"/>
      <c r="E59" s="43"/>
      <c r="F59" s="29" t="str">
        <f>IF(E20="","",E20)</f>
        <v>Vyplň údaj</v>
      </c>
      <c r="G59" s="43"/>
      <c r="H59" s="43"/>
      <c r="I59" s="34" t="s">
        <v>43</v>
      </c>
      <c r="J59" s="39" t="str">
        <f>E26</f>
        <v xml:space="preserve"> </v>
      </c>
      <c r="K59" s="43"/>
      <c r="L59" s="148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8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4" t="s">
        <v>137</v>
      </c>
      <c r="D61" s="175"/>
      <c r="E61" s="175"/>
      <c r="F61" s="175"/>
      <c r="G61" s="175"/>
      <c r="H61" s="175"/>
      <c r="I61" s="175"/>
      <c r="J61" s="176" t="s">
        <v>138</v>
      </c>
      <c r="K61" s="175"/>
      <c r="L61" s="148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8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7" t="s">
        <v>80</v>
      </c>
      <c r="D63" s="43"/>
      <c r="E63" s="43"/>
      <c r="F63" s="43"/>
      <c r="G63" s="43"/>
      <c r="H63" s="43"/>
      <c r="I63" s="43"/>
      <c r="J63" s="105">
        <f>J91</f>
        <v>0</v>
      </c>
      <c r="K63" s="43"/>
      <c r="L63" s="148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139</v>
      </c>
    </row>
    <row r="64" spans="1:31" s="9" customFormat="1" ht="24.95" customHeight="1">
      <c r="A64" s="9"/>
      <c r="B64" s="178"/>
      <c r="C64" s="179"/>
      <c r="D64" s="180" t="s">
        <v>140</v>
      </c>
      <c r="E64" s="181"/>
      <c r="F64" s="181"/>
      <c r="G64" s="181"/>
      <c r="H64" s="181"/>
      <c r="I64" s="181"/>
      <c r="J64" s="182">
        <f>J92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4"/>
      <c r="C65" s="128"/>
      <c r="D65" s="185" t="s">
        <v>141</v>
      </c>
      <c r="E65" s="186"/>
      <c r="F65" s="186"/>
      <c r="G65" s="186"/>
      <c r="H65" s="186"/>
      <c r="I65" s="186"/>
      <c r="J65" s="187">
        <f>J93</f>
        <v>0</v>
      </c>
      <c r="K65" s="128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4"/>
      <c r="C66" s="128"/>
      <c r="D66" s="185" t="s">
        <v>142</v>
      </c>
      <c r="E66" s="186"/>
      <c r="F66" s="186"/>
      <c r="G66" s="186"/>
      <c r="H66" s="186"/>
      <c r="I66" s="186"/>
      <c r="J66" s="187">
        <f>J150</f>
        <v>0</v>
      </c>
      <c r="K66" s="128"/>
      <c r="L66" s="18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4"/>
      <c r="C67" s="128"/>
      <c r="D67" s="185" t="s">
        <v>144</v>
      </c>
      <c r="E67" s="186"/>
      <c r="F67" s="186"/>
      <c r="G67" s="186"/>
      <c r="H67" s="186"/>
      <c r="I67" s="186"/>
      <c r="J67" s="187">
        <f>J191</f>
        <v>0</v>
      </c>
      <c r="K67" s="128"/>
      <c r="L67" s="18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4"/>
      <c r="C68" s="128"/>
      <c r="D68" s="185" t="s">
        <v>145</v>
      </c>
      <c r="E68" s="186"/>
      <c r="F68" s="186"/>
      <c r="G68" s="186"/>
      <c r="H68" s="186"/>
      <c r="I68" s="186"/>
      <c r="J68" s="187">
        <f>J214</f>
        <v>0</v>
      </c>
      <c r="K68" s="128"/>
      <c r="L68" s="18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4"/>
      <c r="C69" s="128"/>
      <c r="D69" s="185" t="s">
        <v>146</v>
      </c>
      <c r="E69" s="186"/>
      <c r="F69" s="186"/>
      <c r="G69" s="186"/>
      <c r="H69" s="186"/>
      <c r="I69" s="186"/>
      <c r="J69" s="187">
        <f>J246</f>
        <v>0</v>
      </c>
      <c r="K69" s="128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1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148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6.95" customHeight="1">
      <c r="A71" s="41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48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5" spans="1:31" s="2" customFormat="1" ht="6.95" customHeight="1">
      <c r="A75" s="41"/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148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24.95" customHeight="1">
      <c r="A76" s="41"/>
      <c r="B76" s="42"/>
      <c r="C76" s="25" t="s">
        <v>147</v>
      </c>
      <c r="D76" s="43"/>
      <c r="E76" s="43"/>
      <c r="F76" s="43"/>
      <c r="G76" s="43"/>
      <c r="H76" s="43"/>
      <c r="I76" s="43"/>
      <c r="J76" s="43"/>
      <c r="K76" s="43"/>
      <c r="L76" s="148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148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4" t="s">
        <v>16</v>
      </c>
      <c r="D78" s="43"/>
      <c r="E78" s="43"/>
      <c r="F78" s="43"/>
      <c r="G78" s="43"/>
      <c r="H78" s="43"/>
      <c r="I78" s="43"/>
      <c r="J78" s="43"/>
      <c r="K78" s="43"/>
      <c r="L78" s="148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6.5" customHeight="1">
      <c r="A79" s="41"/>
      <c r="B79" s="42"/>
      <c r="C79" s="43"/>
      <c r="D79" s="43"/>
      <c r="E79" s="173" t="str">
        <f>E7</f>
        <v>1 soupis prací (II/116 Nová Ves pod Pleší, PD) - ZMĚNA 1</v>
      </c>
      <c r="F79" s="34"/>
      <c r="G79" s="34"/>
      <c r="H79" s="34"/>
      <c r="I79" s="43"/>
      <c r="J79" s="43"/>
      <c r="K79" s="43"/>
      <c r="L79" s="148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2:12" s="1" customFormat="1" ht="12" customHeight="1">
      <c r="B80" s="23"/>
      <c r="C80" s="34" t="s">
        <v>133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1:31" s="2" customFormat="1" ht="16.5" customHeight="1">
      <c r="A81" s="41"/>
      <c r="B81" s="42"/>
      <c r="C81" s="43"/>
      <c r="D81" s="43"/>
      <c r="E81" s="173" t="s">
        <v>504</v>
      </c>
      <c r="F81" s="43"/>
      <c r="G81" s="43"/>
      <c r="H81" s="43"/>
      <c r="I81" s="43"/>
      <c r="J81" s="43"/>
      <c r="K81" s="43"/>
      <c r="L81" s="148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2" customHeight="1">
      <c r="A82" s="41"/>
      <c r="B82" s="42"/>
      <c r="C82" s="34" t="s">
        <v>505</v>
      </c>
      <c r="D82" s="43"/>
      <c r="E82" s="43"/>
      <c r="F82" s="43"/>
      <c r="G82" s="43"/>
      <c r="H82" s="43"/>
      <c r="I82" s="43"/>
      <c r="J82" s="43"/>
      <c r="K82" s="43"/>
      <c r="L82" s="148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6.5" customHeight="1">
      <c r="A83" s="41"/>
      <c r="B83" s="42"/>
      <c r="C83" s="43"/>
      <c r="D83" s="43"/>
      <c r="E83" s="72" t="str">
        <f>E11</f>
        <v>SO 101.2 (101) - Komunikace II/116 (úsek 1,375-1,927 km)</v>
      </c>
      <c r="F83" s="43"/>
      <c r="G83" s="43"/>
      <c r="H83" s="43"/>
      <c r="I83" s="43"/>
      <c r="J83" s="43"/>
      <c r="K83" s="43"/>
      <c r="L83" s="148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6.95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8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2" customHeight="1">
      <c r="A85" s="41"/>
      <c r="B85" s="42"/>
      <c r="C85" s="34" t="s">
        <v>22</v>
      </c>
      <c r="D85" s="43"/>
      <c r="E85" s="43"/>
      <c r="F85" s="29" t="str">
        <f>F14</f>
        <v>Nová Ves pod Pleší</v>
      </c>
      <c r="G85" s="43"/>
      <c r="H85" s="43"/>
      <c r="I85" s="34" t="s">
        <v>24</v>
      </c>
      <c r="J85" s="75" t="str">
        <f>IF(J14="","",J14)</f>
        <v>21. 4. 2023</v>
      </c>
      <c r="K85" s="43"/>
      <c r="L85" s="148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6.95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148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25.65" customHeight="1">
      <c r="A87" s="41"/>
      <c r="B87" s="42"/>
      <c r="C87" s="34" t="s">
        <v>30</v>
      </c>
      <c r="D87" s="43"/>
      <c r="E87" s="43"/>
      <c r="F87" s="29" t="str">
        <f>E17</f>
        <v>Krajská správa a údržba silnic Středočeského kraje</v>
      </c>
      <c r="G87" s="43"/>
      <c r="H87" s="43"/>
      <c r="I87" s="34" t="s">
        <v>38</v>
      </c>
      <c r="J87" s="39" t="str">
        <f>E23</f>
        <v>METROPROJEKT Praha a.s.</v>
      </c>
      <c r="K87" s="43"/>
      <c r="L87" s="148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5.15" customHeight="1">
      <c r="A88" s="41"/>
      <c r="B88" s="42"/>
      <c r="C88" s="34" t="s">
        <v>36</v>
      </c>
      <c r="D88" s="43"/>
      <c r="E88" s="43"/>
      <c r="F88" s="29" t="str">
        <f>IF(E20="","",E20)</f>
        <v>Vyplň údaj</v>
      </c>
      <c r="G88" s="43"/>
      <c r="H88" s="43"/>
      <c r="I88" s="34" t="s">
        <v>43</v>
      </c>
      <c r="J88" s="39" t="str">
        <f>E26</f>
        <v xml:space="preserve"> </v>
      </c>
      <c r="K88" s="43"/>
      <c r="L88" s="148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0.3" customHeight="1">
      <c r="A89" s="41"/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148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11" customFormat="1" ht="29.25" customHeight="1">
      <c r="A90" s="189"/>
      <c r="B90" s="190"/>
      <c r="C90" s="191" t="s">
        <v>148</v>
      </c>
      <c r="D90" s="192" t="s">
        <v>67</v>
      </c>
      <c r="E90" s="192" t="s">
        <v>63</v>
      </c>
      <c r="F90" s="192" t="s">
        <v>64</v>
      </c>
      <c r="G90" s="192" t="s">
        <v>149</v>
      </c>
      <c r="H90" s="192" t="s">
        <v>150</v>
      </c>
      <c r="I90" s="192" t="s">
        <v>151</v>
      </c>
      <c r="J90" s="192" t="s">
        <v>138</v>
      </c>
      <c r="K90" s="193" t="s">
        <v>152</v>
      </c>
      <c r="L90" s="194"/>
      <c r="M90" s="95" t="s">
        <v>44</v>
      </c>
      <c r="N90" s="96" t="s">
        <v>52</v>
      </c>
      <c r="O90" s="96" t="s">
        <v>153</v>
      </c>
      <c r="P90" s="96" t="s">
        <v>154</v>
      </c>
      <c r="Q90" s="96" t="s">
        <v>155</v>
      </c>
      <c r="R90" s="96" t="s">
        <v>156</v>
      </c>
      <c r="S90" s="96" t="s">
        <v>157</v>
      </c>
      <c r="T90" s="97" t="s">
        <v>158</v>
      </c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</row>
    <row r="91" spans="1:63" s="2" customFormat="1" ht="22.8" customHeight="1">
      <c r="A91" s="41"/>
      <c r="B91" s="42"/>
      <c r="C91" s="102" t="s">
        <v>159</v>
      </c>
      <c r="D91" s="43"/>
      <c r="E91" s="43"/>
      <c r="F91" s="43"/>
      <c r="G91" s="43"/>
      <c r="H91" s="43"/>
      <c r="I91" s="43"/>
      <c r="J91" s="195">
        <f>BK91</f>
        <v>0</v>
      </c>
      <c r="K91" s="43"/>
      <c r="L91" s="47"/>
      <c r="M91" s="98"/>
      <c r="N91" s="196"/>
      <c r="O91" s="99"/>
      <c r="P91" s="197">
        <f>P92</f>
        <v>0</v>
      </c>
      <c r="Q91" s="99"/>
      <c r="R91" s="197">
        <f>R92</f>
        <v>2805.506992995</v>
      </c>
      <c r="S91" s="99"/>
      <c r="T91" s="198">
        <f>T92</f>
        <v>2992.514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19" t="s">
        <v>81</v>
      </c>
      <c r="AU91" s="19" t="s">
        <v>139</v>
      </c>
      <c r="BK91" s="199">
        <f>BK92</f>
        <v>0</v>
      </c>
    </row>
    <row r="92" spans="1:63" s="12" customFormat="1" ht="25.9" customHeight="1">
      <c r="A92" s="12"/>
      <c r="B92" s="200"/>
      <c r="C92" s="201"/>
      <c r="D92" s="202" t="s">
        <v>81</v>
      </c>
      <c r="E92" s="203" t="s">
        <v>160</v>
      </c>
      <c r="F92" s="203" t="s">
        <v>161</v>
      </c>
      <c r="G92" s="201"/>
      <c r="H92" s="201"/>
      <c r="I92" s="204"/>
      <c r="J92" s="205">
        <f>BK92</f>
        <v>0</v>
      </c>
      <c r="K92" s="201"/>
      <c r="L92" s="206"/>
      <c r="M92" s="207"/>
      <c r="N92" s="208"/>
      <c r="O92" s="208"/>
      <c r="P92" s="209">
        <f>P93+P150+P191+P214+P246</f>
        <v>0</v>
      </c>
      <c r="Q92" s="208"/>
      <c r="R92" s="209">
        <f>R93+R150+R191+R214+R246</f>
        <v>2805.506992995</v>
      </c>
      <c r="S92" s="208"/>
      <c r="T92" s="210">
        <f>T93+T150+T191+T214+T246</f>
        <v>2992.514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1" t="s">
        <v>90</v>
      </c>
      <c r="AT92" s="212" t="s">
        <v>81</v>
      </c>
      <c r="AU92" s="212" t="s">
        <v>82</v>
      </c>
      <c r="AY92" s="211" t="s">
        <v>162</v>
      </c>
      <c r="BK92" s="213">
        <f>BK93+BK150+BK191+BK214+BK246</f>
        <v>0</v>
      </c>
    </row>
    <row r="93" spans="1:63" s="12" customFormat="1" ht="22.8" customHeight="1">
      <c r="A93" s="12"/>
      <c r="B93" s="200"/>
      <c r="C93" s="201"/>
      <c r="D93" s="202" t="s">
        <v>81</v>
      </c>
      <c r="E93" s="214" t="s">
        <v>90</v>
      </c>
      <c r="F93" s="214" t="s">
        <v>163</v>
      </c>
      <c r="G93" s="201"/>
      <c r="H93" s="201"/>
      <c r="I93" s="204"/>
      <c r="J93" s="215">
        <f>BK93</f>
        <v>0</v>
      </c>
      <c r="K93" s="201"/>
      <c r="L93" s="206"/>
      <c r="M93" s="207"/>
      <c r="N93" s="208"/>
      <c r="O93" s="208"/>
      <c r="P93" s="209">
        <f>SUM(P94:P149)</f>
        <v>0</v>
      </c>
      <c r="Q93" s="208"/>
      <c r="R93" s="209">
        <f>SUM(R94:R149)</f>
        <v>388.45327335</v>
      </c>
      <c r="S93" s="208"/>
      <c r="T93" s="210">
        <f>SUM(T94:T149)</f>
        <v>2639.264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1" t="s">
        <v>90</v>
      </c>
      <c r="AT93" s="212" t="s">
        <v>81</v>
      </c>
      <c r="AU93" s="212" t="s">
        <v>90</v>
      </c>
      <c r="AY93" s="211" t="s">
        <v>162</v>
      </c>
      <c r="BK93" s="213">
        <f>SUM(BK94:BK149)</f>
        <v>0</v>
      </c>
    </row>
    <row r="94" spans="1:65" s="2" customFormat="1" ht="37.8" customHeight="1">
      <c r="A94" s="41"/>
      <c r="B94" s="42"/>
      <c r="C94" s="216" t="s">
        <v>90</v>
      </c>
      <c r="D94" s="216" t="s">
        <v>165</v>
      </c>
      <c r="E94" s="218" t="s">
        <v>176</v>
      </c>
      <c r="F94" s="219" t="s">
        <v>177</v>
      </c>
      <c r="G94" s="220" t="s">
        <v>168</v>
      </c>
      <c r="H94" s="221">
        <v>3666</v>
      </c>
      <c r="I94" s="222"/>
      <c r="J94" s="223">
        <f>ROUND(I94*H94,2)</f>
        <v>0</v>
      </c>
      <c r="K94" s="219" t="s">
        <v>169</v>
      </c>
      <c r="L94" s="47"/>
      <c r="M94" s="224" t="s">
        <v>44</v>
      </c>
      <c r="N94" s="225" t="s">
        <v>53</v>
      </c>
      <c r="O94" s="87"/>
      <c r="P94" s="226">
        <f>O94*H94</f>
        <v>0</v>
      </c>
      <c r="Q94" s="226">
        <v>0</v>
      </c>
      <c r="R94" s="226">
        <f>Q94*H94</f>
        <v>0</v>
      </c>
      <c r="S94" s="226">
        <v>0.4</v>
      </c>
      <c r="T94" s="227">
        <f>S94*H94</f>
        <v>1466.4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28" t="s">
        <v>170</v>
      </c>
      <c r="AT94" s="228" t="s">
        <v>165</v>
      </c>
      <c r="AU94" s="228" t="s">
        <v>92</v>
      </c>
      <c r="AY94" s="19" t="s">
        <v>162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19" t="s">
        <v>90</v>
      </c>
      <c r="BK94" s="229">
        <f>ROUND(I94*H94,2)</f>
        <v>0</v>
      </c>
      <c r="BL94" s="19" t="s">
        <v>170</v>
      </c>
      <c r="BM94" s="228" t="s">
        <v>507</v>
      </c>
    </row>
    <row r="95" spans="1:47" s="2" customFormat="1" ht="12">
      <c r="A95" s="41"/>
      <c r="B95" s="42"/>
      <c r="C95" s="43"/>
      <c r="D95" s="230" t="s">
        <v>172</v>
      </c>
      <c r="E95" s="43"/>
      <c r="F95" s="231" t="s">
        <v>179</v>
      </c>
      <c r="G95" s="43"/>
      <c r="H95" s="43"/>
      <c r="I95" s="232"/>
      <c r="J95" s="43"/>
      <c r="K95" s="43"/>
      <c r="L95" s="47"/>
      <c r="M95" s="233"/>
      <c r="N95" s="234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19" t="s">
        <v>172</v>
      </c>
      <c r="AU95" s="19" t="s">
        <v>92</v>
      </c>
    </row>
    <row r="96" spans="1:51" s="16" customFormat="1" ht="12">
      <c r="A96" s="16"/>
      <c r="B96" s="270"/>
      <c r="C96" s="271"/>
      <c r="D96" s="237" t="s">
        <v>174</v>
      </c>
      <c r="E96" s="272" t="s">
        <v>44</v>
      </c>
      <c r="F96" s="273" t="s">
        <v>508</v>
      </c>
      <c r="G96" s="271"/>
      <c r="H96" s="272" t="s">
        <v>44</v>
      </c>
      <c r="I96" s="274"/>
      <c r="J96" s="271"/>
      <c r="K96" s="271"/>
      <c r="L96" s="275"/>
      <c r="M96" s="276"/>
      <c r="N96" s="277"/>
      <c r="O96" s="277"/>
      <c r="P96" s="277"/>
      <c r="Q96" s="277"/>
      <c r="R96" s="277"/>
      <c r="S96" s="277"/>
      <c r="T96" s="278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T96" s="279" t="s">
        <v>174</v>
      </c>
      <c r="AU96" s="279" t="s">
        <v>92</v>
      </c>
      <c r="AV96" s="16" t="s">
        <v>90</v>
      </c>
      <c r="AW96" s="16" t="s">
        <v>42</v>
      </c>
      <c r="AX96" s="16" t="s">
        <v>82</v>
      </c>
      <c r="AY96" s="279" t="s">
        <v>162</v>
      </c>
    </row>
    <row r="97" spans="1:51" s="13" customFormat="1" ht="12">
      <c r="A97" s="13"/>
      <c r="B97" s="235"/>
      <c r="C97" s="236"/>
      <c r="D97" s="237" t="s">
        <v>174</v>
      </c>
      <c r="E97" s="238" t="s">
        <v>44</v>
      </c>
      <c r="F97" s="239" t="s">
        <v>509</v>
      </c>
      <c r="G97" s="236"/>
      <c r="H97" s="240">
        <v>3666</v>
      </c>
      <c r="I97" s="241"/>
      <c r="J97" s="236"/>
      <c r="K97" s="236"/>
      <c r="L97" s="242"/>
      <c r="M97" s="243"/>
      <c r="N97" s="244"/>
      <c r="O97" s="244"/>
      <c r="P97" s="244"/>
      <c r="Q97" s="244"/>
      <c r="R97" s="244"/>
      <c r="S97" s="244"/>
      <c r="T97" s="24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6" t="s">
        <v>174</v>
      </c>
      <c r="AU97" s="246" t="s">
        <v>92</v>
      </c>
      <c r="AV97" s="13" t="s">
        <v>92</v>
      </c>
      <c r="AW97" s="13" t="s">
        <v>42</v>
      </c>
      <c r="AX97" s="13" t="s">
        <v>90</v>
      </c>
      <c r="AY97" s="246" t="s">
        <v>162</v>
      </c>
    </row>
    <row r="98" spans="1:65" s="2" customFormat="1" ht="24.15" customHeight="1">
      <c r="A98" s="41"/>
      <c r="B98" s="42"/>
      <c r="C98" s="216" t="s">
        <v>92</v>
      </c>
      <c r="D98" s="216" t="s">
        <v>165</v>
      </c>
      <c r="E98" s="218" t="s">
        <v>186</v>
      </c>
      <c r="F98" s="219" t="s">
        <v>187</v>
      </c>
      <c r="G98" s="220" t="s">
        <v>168</v>
      </c>
      <c r="H98" s="221">
        <v>5501</v>
      </c>
      <c r="I98" s="222"/>
      <c r="J98" s="223">
        <f>ROUND(I98*H98,2)</f>
        <v>0</v>
      </c>
      <c r="K98" s="219" t="s">
        <v>169</v>
      </c>
      <c r="L98" s="47"/>
      <c r="M98" s="224" t="s">
        <v>44</v>
      </c>
      <c r="N98" s="225" t="s">
        <v>53</v>
      </c>
      <c r="O98" s="87"/>
      <c r="P98" s="226">
        <f>O98*H98</f>
        <v>0</v>
      </c>
      <c r="Q98" s="226">
        <v>8.764E-05</v>
      </c>
      <c r="R98" s="226">
        <f>Q98*H98</f>
        <v>0.48210763999999995</v>
      </c>
      <c r="S98" s="226">
        <v>0.128</v>
      </c>
      <c r="T98" s="227">
        <f>S98*H98</f>
        <v>704.128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8" t="s">
        <v>170</v>
      </c>
      <c r="AT98" s="228" t="s">
        <v>165</v>
      </c>
      <c r="AU98" s="228" t="s">
        <v>92</v>
      </c>
      <c r="AY98" s="19" t="s">
        <v>162</v>
      </c>
      <c r="BE98" s="229">
        <f>IF(N98="základní",J98,0)</f>
        <v>0</v>
      </c>
      <c r="BF98" s="229">
        <f>IF(N98="snížená",J98,0)</f>
        <v>0</v>
      </c>
      <c r="BG98" s="229">
        <f>IF(N98="zákl. přenesená",J98,0)</f>
        <v>0</v>
      </c>
      <c r="BH98" s="229">
        <f>IF(N98="sníž. přenesená",J98,0)</f>
        <v>0</v>
      </c>
      <c r="BI98" s="229">
        <f>IF(N98="nulová",J98,0)</f>
        <v>0</v>
      </c>
      <c r="BJ98" s="19" t="s">
        <v>90</v>
      </c>
      <c r="BK98" s="229">
        <f>ROUND(I98*H98,2)</f>
        <v>0</v>
      </c>
      <c r="BL98" s="19" t="s">
        <v>170</v>
      </c>
      <c r="BM98" s="228" t="s">
        <v>195</v>
      </c>
    </row>
    <row r="99" spans="1:47" s="2" customFormat="1" ht="12">
      <c r="A99" s="41"/>
      <c r="B99" s="42"/>
      <c r="C99" s="43"/>
      <c r="D99" s="230" t="s">
        <v>172</v>
      </c>
      <c r="E99" s="43"/>
      <c r="F99" s="231" t="s">
        <v>189</v>
      </c>
      <c r="G99" s="43"/>
      <c r="H99" s="43"/>
      <c r="I99" s="232"/>
      <c r="J99" s="43"/>
      <c r="K99" s="43"/>
      <c r="L99" s="47"/>
      <c r="M99" s="233"/>
      <c r="N99" s="234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19" t="s">
        <v>172</v>
      </c>
      <c r="AU99" s="19" t="s">
        <v>92</v>
      </c>
    </row>
    <row r="100" spans="1:51" s="16" customFormat="1" ht="12">
      <c r="A100" s="16"/>
      <c r="B100" s="270"/>
      <c r="C100" s="271"/>
      <c r="D100" s="237" t="s">
        <v>174</v>
      </c>
      <c r="E100" s="272" t="s">
        <v>44</v>
      </c>
      <c r="F100" s="273" t="s">
        <v>510</v>
      </c>
      <c r="G100" s="271"/>
      <c r="H100" s="272" t="s">
        <v>44</v>
      </c>
      <c r="I100" s="274"/>
      <c r="J100" s="271"/>
      <c r="K100" s="271"/>
      <c r="L100" s="275"/>
      <c r="M100" s="276"/>
      <c r="N100" s="277"/>
      <c r="O100" s="277"/>
      <c r="P100" s="277"/>
      <c r="Q100" s="277"/>
      <c r="R100" s="277"/>
      <c r="S100" s="277"/>
      <c r="T100" s="278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T100" s="279" t="s">
        <v>174</v>
      </c>
      <c r="AU100" s="279" t="s">
        <v>92</v>
      </c>
      <c r="AV100" s="16" t="s">
        <v>90</v>
      </c>
      <c r="AW100" s="16" t="s">
        <v>42</v>
      </c>
      <c r="AX100" s="16" t="s">
        <v>82</v>
      </c>
      <c r="AY100" s="279" t="s">
        <v>162</v>
      </c>
    </row>
    <row r="101" spans="1:51" s="16" customFormat="1" ht="12">
      <c r="A101" s="16"/>
      <c r="B101" s="270"/>
      <c r="C101" s="271"/>
      <c r="D101" s="237" t="s">
        <v>174</v>
      </c>
      <c r="E101" s="272" t="s">
        <v>44</v>
      </c>
      <c r="F101" s="273" t="s">
        <v>511</v>
      </c>
      <c r="G101" s="271"/>
      <c r="H101" s="272" t="s">
        <v>44</v>
      </c>
      <c r="I101" s="274"/>
      <c r="J101" s="271"/>
      <c r="K101" s="271"/>
      <c r="L101" s="275"/>
      <c r="M101" s="276"/>
      <c r="N101" s="277"/>
      <c r="O101" s="277"/>
      <c r="P101" s="277"/>
      <c r="Q101" s="277"/>
      <c r="R101" s="277"/>
      <c r="S101" s="277"/>
      <c r="T101" s="278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T101" s="279" t="s">
        <v>174</v>
      </c>
      <c r="AU101" s="279" t="s">
        <v>92</v>
      </c>
      <c r="AV101" s="16" t="s">
        <v>90</v>
      </c>
      <c r="AW101" s="16" t="s">
        <v>42</v>
      </c>
      <c r="AX101" s="16" t="s">
        <v>82</v>
      </c>
      <c r="AY101" s="279" t="s">
        <v>162</v>
      </c>
    </row>
    <row r="102" spans="1:51" s="13" customFormat="1" ht="12">
      <c r="A102" s="13"/>
      <c r="B102" s="235"/>
      <c r="C102" s="236"/>
      <c r="D102" s="237" t="s">
        <v>174</v>
      </c>
      <c r="E102" s="238" t="s">
        <v>44</v>
      </c>
      <c r="F102" s="239" t="s">
        <v>512</v>
      </c>
      <c r="G102" s="236"/>
      <c r="H102" s="240">
        <v>3666</v>
      </c>
      <c r="I102" s="241"/>
      <c r="J102" s="236"/>
      <c r="K102" s="236"/>
      <c r="L102" s="242"/>
      <c r="M102" s="243"/>
      <c r="N102" s="244"/>
      <c r="O102" s="244"/>
      <c r="P102" s="244"/>
      <c r="Q102" s="244"/>
      <c r="R102" s="244"/>
      <c r="S102" s="244"/>
      <c r="T102" s="24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6" t="s">
        <v>174</v>
      </c>
      <c r="AU102" s="246" t="s">
        <v>92</v>
      </c>
      <c r="AV102" s="13" t="s">
        <v>92</v>
      </c>
      <c r="AW102" s="13" t="s">
        <v>42</v>
      </c>
      <c r="AX102" s="13" t="s">
        <v>82</v>
      </c>
      <c r="AY102" s="246" t="s">
        <v>162</v>
      </c>
    </row>
    <row r="103" spans="1:51" s="16" customFormat="1" ht="12">
      <c r="A103" s="16"/>
      <c r="B103" s="270"/>
      <c r="C103" s="271"/>
      <c r="D103" s="237" t="s">
        <v>174</v>
      </c>
      <c r="E103" s="272" t="s">
        <v>44</v>
      </c>
      <c r="F103" s="273" t="s">
        <v>513</v>
      </c>
      <c r="G103" s="271"/>
      <c r="H103" s="272" t="s">
        <v>44</v>
      </c>
      <c r="I103" s="274"/>
      <c r="J103" s="271"/>
      <c r="K103" s="271"/>
      <c r="L103" s="275"/>
      <c r="M103" s="276"/>
      <c r="N103" s="277"/>
      <c r="O103" s="277"/>
      <c r="P103" s="277"/>
      <c r="Q103" s="277"/>
      <c r="R103" s="277"/>
      <c r="S103" s="277"/>
      <c r="T103" s="278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T103" s="279" t="s">
        <v>174</v>
      </c>
      <c r="AU103" s="279" t="s">
        <v>92</v>
      </c>
      <c r="AV103" s="16" t="s">
        <v>90</v>
      </c>
      <c r="AW103" s="16" t="s">
        <v>42</v>
      </c>
      <c r="AX103" s="16" t="s">
        <v>82</v>
      </c>
      <c r="AY103" s="279" t="s">
        <v>162</v>
      </c>
    </row>
    <row r="104" spans="1:51" s="13" customFormat="1" ht="12">
      <c r="A104" s="13"/>
      <c r="B104" s="235"/>
      <c r="C104" s="236"/>
      <c r="D104" s="237" t="s">
        <v>174</v>
      </c>
      <c r="E104" s="238" t="s">
        <v>44</v>
      </c>
      <c r="F104" s="239" t="s">
        <v>514</v>
      </c>
      <c r="G104" s="236"/>
      <c r="H104" s="240">
        <v>1835</v>
      </c>
      <c r="I104" s="241"/>
      <c r="J104" s="236"/>
      <c r="K104" s="236"/>
      <c r="L104" s="242"/>
      <c r="M104" s="243"/>
      <c r="N104" s="244"/>
      <c r="O104" s="244"/>
      <c r="P104" s="244"/>
      <c r="Q104" s="244"/>
      <c r="R104" s="244"/>
      <c r="S104" s="244"/>
      <c r="T104" s="24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6" t="s">
        <v>174</v>
      </c>
      <c r="AU104" s="246" t="s">
        <v>92</v>
      </c>
      <c r="AV104" s="13" t="s">
        <v>92</v>
      </c>
      <c r="AW104" s="13" t="s">
        <v>42</v>
      </c>
      <c r="AX104" s="13" t="s">
        <v>82</v>
      </c>
      <c r="AY104" s="246" t="s">
        <v>162</v>
      </c>
    </row>
    <row r="105" spans="1:51" s="15" customFormat="1" ht="12">
      <c r="A105" s="15"/>
      <c r="B105" s="259"/>
      <c r="C105" s="260"/>
      <c r="D105" s="237" t="s">
        <v>174</v>
      </c>
      <c r="E105" s="261" t="s">
        <v>44</v>
      </c>
      <c r="F105" s="262" t="s">
        <v>185</v>
      </c>
      <c r="G105" s="260"/>
      <c r="H105" s="263">
        <v>5501</v>
      </c>
      <c r="I105" s="264"/>
      <c r="J105" s="260"/>
      <c r="K105" s="260"/>
      <c r="L105" s="265"/>
      <c r="M105" s="266"/>
      <c r="N105" s="267"/>
      <c r="O105" s="267"/>
      <c r="P105" s="267"/>
      <c r="Q105" s="267"/>
      <c r="R105" s="267"/>
      <c r="S105" s="267"/>
      <c r="T105" s="268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69" t="s">
        <v>174</v>
      </c>
      <c r="AU105" s="269" t="s">
        <v>92</v>
      </c>
      <c r="AV105" s="15" t="s">
        <v>170</v>
      </c>
      <c r="AW105" s="15" t="s">
        <v>42</v>
      </c>
      <c r="AX105" s="15" t="s">
        <v>90</v>
      </c>
      <c r="AY105" s="269" t="s">
        <v>162</v>
      </c>
    </row>
    <row r="106" spans="1:65" s="2" customFormat="1" ht="24.15" customHeight="1">
      <c r="A106" s="41"/>
      <c r="B106" s="42"/>
      <c r="C106" s="216" t="s">
        <v>183</v>
      </c>
      <c r="D106" s="216" t="s">
        <v>165</v>
      </c>
      <c r="E106" s="218" t="s">
        <v>515</v>
      </c>
      <c r="F106" s="219" t="s">
        <v>516</v>
      </c>
      <c r="G106" s="220" t="s">
        <v>168</v>
      </c>
      <c r="H106" s="221">
        <v>1831</v>
      </c>
      <c r="I106" s="222"/>
      <c r="J106" s="223">
        <f>ROUND(I106*H106,2)</f>
        <v>0</v>
      </c>
      <c r="K106" s="219" t="s">
        <v>169</v>
      </c>
      <c r="L106" s="47"/>
      <c r="M106" s="224" t="s">
        <v>44</v>
      </c>
      <c r="N106" s="225" t="s">
        <v>53</v>
      </c>
      <c r="O106" s="87"/>
      <c r="P106" s="226">
        <f>O106*H106</f>
        <v>0</v>
      </c>
      <c r="Q106" s="226">
        <v>0.00012541</v>
      </c>
      <c r="R106" s="226">
        <f>Q106*H106</f>
        <v>0.22962571</v>
      </c>
      <c r="S106" s="226">
        <v>0.256</v>
      </c>
      <c r="T106" s="227">
        <f>S106*H106</f>
        <v>468.736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8" t="s">
        <v>170</v>
      </c>
      <c r="AT106" s="228" t="s">
        <v>165</v>
      </c>
      <c r="AU106" s="228" t="s">
        <v>92</v>
      </c>
      <c r="AY106" s="19" t="s">
        <v>162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19" t="s">
        <v>90</v>
      </c>
      <c r="BK106" s="229">
        <f>ROUND(I106*H106,2)</f>
        <v>0</v>
      </c>
      <c r="BL106" s="19" t="s">
        <v>170</v>
      </c>
      <c r="BM106" s="228" t="s">
        <v>517</v>
      </c>
    </row>
    <row r="107" spans="1:47" s="2" customFormat="1" ht="12">
      <c r="A107" s="41"/>
      <c r="B107" s="42"/>
      <c r="C107" s="43"/>
      <c r="D107" s="230" t="s">
        <v>172</v>
      </c>
      <c r="E107" s="43"/>
      <c r="F107" s="231" t="s">
        <v>518</v>
      </c>
      <c r="G107" s="43"/>
      <c r="H107" s="43"/>
      <c r="I107" s="232"/>
      <c r="J107" s="43"/>
      <c r="K107" s="43"/>
      <c r="L107" s="47"/>
      <c r="M107" s="233"/>
      <c r="N107" s="234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19" t="s">
        <v>172</v>
      </c>
      <c r="AU107" s="19" t="s">
        <v>92</v>
      </c>
    </row>
    <row r="108" spans="1:51" s="16" customFormat="1" ht="12">
      <c r="A108" s="16"/>
      <c r="B108" s="270"/>
      <c r="C108" s="271"/>
      <c r="D108" s="237" t="s">
        <v>174</v>
      </c>
      <c r="E108" s="272" t="s">
        <v>44</v>
      </c>
      <c r="F108" s="273" t="s">
        <v>519</v>
      </c>
      <c r="G108" s="271"/>
      <c r="H108" s="272" t="s">
        <v>44</v>
      </c>
      <c r="I108" s="274"/>
      <c r="J108" s="271"/>
      <c r="K108" s="271"/>
      <c r="L108" s="275"/>
      <c r="M108" s="276"/>
      <c r="N108" s="277"/>
      <c r="O108" s="277"/>
      <c r="P108" s="277"/>
      <c r="Q108" s="277"/>
      <c r="R108" s="277"/>
      <c r="S108" s="277"/>
      <c r="T108" s="278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T108" s="279" t="s">
        <v>174</v>
      </c>
      <c r="AU108" s="279" t="s">
        <v>92</v>
      </c>
      <c r="AV108" s="16" t="s">
        <v>90</v>
      </c>
      <c r="AW108" s="16" t="s">
        <v>42</v>
      </c>
      <c r="AX108" s="16" t="s">
        <v>82</v>
      </c>
      <c r="AY108" s="279" t="s">
        <v>162</v>
      </c>
    </row>
    <row r="109" spans="1:51" s="16" customFormat="1" ht="12">
      <c r="A109" s="16"/>
      <c r="B109" s="270"/>
      <c r="C109" s="271"/>
      <c r="D109" s="237" t="s">
        <v>174</v>
      </c>
      <c r="E109" s="272" t="s">
        <v>44</v>
      </c>
      <c r="F109" s="273" t="s">
        <v>520</v>
      </c>
      <c r="G109" s="271"/>
      <c r="H109" s="272" t="s">
        <v>44</v>
      </c>
      <c r="I109" s="274"/>
      <c r="J109" s="271"/>
      <c r="K109" s="271"/>
      <c r="L109" s="275"/>
      <c r="M109" s="276"/>
      <c r="N109" s="277"/>
      <c r="O109" s="277"/>
      <c r="P109" s="277"/>
      <c r="Q109" s="277"/>
      <c r="R109" s="277"/>
      <c r="S109" s="277"/>
      <c r="T109" s="278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T109" s="279" t="s">
        <v>174</v>
      </c>
      <c r="AU109" s="279" t="s">
        <v>92</v>
      </c>
      <c r="AV109" s="16" t="s">
        <v>90</v>
      </c>
      <c r="AW109" s="16" t="s">
        <v>42</v>
      </c>
      <c r="AX109" s="16" t="s">
        <v>82</v>
      </c>
      <c r="AY109" s="279" t="s">
        <v>162</v>
      </c>
    </row>
    <row r="110" spans="1:51" s="13" customFormat="1" ht="12">
      <c r="A110" s="13"/>
      <c r="B110" s="235"/>
      <c r="C110" s="236"/>
      <c r="D110" s="237" t="s">
        <v>174</v>
      </c>
      <c r="E110" s="238" t="s">
        <v>44</v>
      </c>
      <c r="F110" s="239" t="s">
        <v>521</v>
      </c>
      <c r="G110" s="236"/>
      <c r="H110" s="240">
        <v>1831</v>
      </c>
      <c r="I110" s="241"/>
      <c r="J110" s="236"/>
      <c r="K110" s="236"/>
      <c r="L110" s="242"/>
      <c r="M110" s="243"/>
      <c r="N110" s="244"/>
      <c r="O110" s="244"/>
      <c r="P110" s="244"/>
      <c r="Q110" s="244"/>
      <c r="R110" s="244"/>
      <c r="S110" s="244"/>
      <c r="T110" s="24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6" t="s">
        <v>174</v>
      </c>
      <c r="AU110" s="246" t="s">
        <v>92</v>
      </c>
      <c r="AV110" s="13" t="s">
        <v>92</v>
      </c>
      <c r="AW110" s="13" t="s">
        <v>42</v>
      </c>
      <c r="AX110" s="13" t="s">
        <v>90</v>
      </c>
      <c r="AY110" s="246" t="s">
        <v>162</v>
      </c>
    </row>
    <row r="111" spans="1:65" s="2" customFormat="1" ht="24.15" customHeight="1">
      <c r="A111" s="41"/>
      <c r="B111" s="42"/>
      <c r="C111" s="216" t="s">
        <v>170</v>
      </c>
      <c r="D111" s="216" t="s">
        <v>165</v>
      </c>
      <c r="E111" s="218" t="s">
        <v>522</v>
      </c>
      <c r="F111" s="219" t="s">
        <v>523</v>
      </c>
      <c r="G111" s="220" t="s">
        <v>131</v>
      </c>
      <c r="H111" s="221">
        <v>380.88</v>
      </c>
      <c r="I111" s="222"/>
      <c r="J111" s="223">
        <f>ROUND(I111*H111,2)</f>
        <v>0</v>
      </c>
      <c r="K111" s="219" t="s">
        <v>169</v>
      </c>
      <c r="L111" s="47"/>
      <c r="M111" s="224" t="s">
        <v>44</v>
      </c>
      <c r="N111" s="225" t="s">
        <v>53</v>
      </c>
      <c r="O111" s="87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28" t="s">
        <v>170</v>
      </c>
      <c r="AT111" s="228" t="s">
        <v>165</v>
      </c>
      <c r="AU111" s="228" t="s">
        <v>92</v>
      </c>
      <c r="AY111" s="19" t="s">
        <v>162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19" t="s">
        <v>90</v>
      </c>
      <c r="BK111" s="229">
        <f>ROUND(I111*H111,2)</f>
        <v>0</v>
      </c>
      <c r="BL111" s="19" t="s">
        <v>170</v>
      </c>
      <c r="BM111" s="228" t="s">
        <v>524</v>
      </c>
    </row>
    <row r="112" spans="1:47" s="2" customFormat="1" ht="12">
      <c r="A112" s="41"/>
      <c r="B112" s="42"/>
      <c r="C112" s="43"/>
      <c r="D112" s="230" t="s">
        <v>172</v>
      </c>
      <c r="E112" s="43"/>
      <c r="F112" s="231" t="s">
        <v>525</v>
      </c>
      <c r="G112" s="43"/>
      <c r="H112" s="43"/>
      <c r="I112" s="232"/>
      <c r="J112" s="43"/>
      <c r="K112" s="43"/>
      <c r="L112" s="47"/>
      <c r="M112" s="233"/>
      <c r="N112" s="234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19" t="s">
        <v>172</v>
      </c>
      <c r="AU112" s="19" t="s">
        <v>92</v>
      </c>
    </row>
    <row r="113" spans="1:51" s="16" customFormat="1" ht="12">
      <c r="A113" s="16"/>
      <c r="B113" s="270"/>
      <c r="C113" s="271"/>
      <c r="D113" s="237" t="s">
        <v>174</v>
      </c>
      <c r="E113" s="272" t="s">
        <v>44</v>
      </c>
      <c r="F113" s="273" t="s">
        <v>526</v>
      </c>
      <c r="G113" s="271"/>
      <c r="H113" s="272" t="s">
        <v>44</v>
      </c>
      <c r="I113" s="274"/>
      <c r="J113" s="271"/>
      <c r="K113" s="271"/>
      <c r="L113" s="275"/>
      <c r="M113" s="276"/>
      <c r="N113" s="277"/>
      <c r="O113" s="277"/>
      <c r="P113" s="277"/>
      <c r="Q113" s="277"/>
      <c r="R113" s="277"/>
      <c r="S113" s="277"/>
      <c r="T113" s="278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T113" s="279" t="s">
        <v>174</v>
      </c>
      <c r="AU113" s="279" t="s">
        <v>92</v>
      </c>
      <c r="AV113" s="16" t="s">
        <v>90</v>
      </c>
      <c r="AW113" s="16" t="s">
        <v>42</v>
      </c>
      <c r="AX113" s="16" t="s">
        <v>82</v>
      </c>
      <c r="AY113" s="279" t="s">
        <v>162</v>
      </c>
    </row>
    <row r="114" spans="1:51" s="13" customFormat="1" ht="12">
      <c r="A114" s="13"/>
      <c r="B114" s="235"/>
      <c r="C114" s="236"/>
      <c r="D114" s="237" t="s">
        <v>174</v>
      </c>
      <c r="E114" s="238" t="s">
        <v>44</v>
      </c>
      <c r="F114" s="239" t="s">
        <v>527</v>
      </c>
      <c r="G114" s="236"/>
      <c r="H114" s="240">
        <v>380.88</v>
      </c>
      <c r="I114" s="241"/>
      <c r="J114" s="236"/>
      <c r="K114" s="236"/>
      <c r="L114" s="242"/>
      <c r="M114" s="243"/>
      <c r="N114" s="244"/>
      <c r="O114" s="244"/>
      <c r="P114" s="244"/>
      <c r="Q114" s="244"/>
      <c r="R114" s="244"/>
      <c r="S114" s="244"/>
      <c r="T114" s="24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6" t="s">
        <v>174</v>
      </c>
      <c r="AU114" s="246" t="s">
        <v>92</v>
      </c>
      <c r="AV114" s="13" t="s">
        <v>92</v>
      </c>
      <c r="AW114" s="13" t="s">
        <v>42</v>
      </c>
      <c r="AX114" s="13" t="s">
        <v>90</v>
      </c>
      <c r="AY114" s="246" t="s">
        <v>162</v>
      </c>
    </row>
    <row r="115" spans="1:65" s="2" customFormat="1" ht="37.8" customHeight="1">
      <c r="A115" s="41"/>
      <c r="B115" s="42"/>
      <c r="C115" s="216" t="s">
        <v>204</v>
      </c>
      <c r="D115" s="216" t="s">
        <v>165</v>
      </c>
      <c r="E115" s="218" t="s">
        <v>222</v>
      </c>
      <c r="F115" s="219" t="s">
        <v>223</v>
      </c>
      <c r="G115" s="220" t="s">
        <v>131</v>
      </c>
      <c r="H115" s="221">
        <v>380.88</v>
      </c>
      <c r="I115" s="222"/>
      <c r="J115" s="223">
        <f>ROUND(I115*H115,2)</f>
        <v>0</v>
      </c>
      <c r="K115" s="219" t="s">
        <v>169</v>
      </c>
      <c r="L115" s="47"/>
      <c r="M115" s="224" t="s">
        <v>44</v>
      </c>
      <c r="N115" s="225" t="s">
        <v>53</v>
      </c>
      <c r="O115" s="87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28" t="s">
        <v>170</v>
      </c>
      <c r="AT115" s="228" t="s">
        <v>165</v>
      </c>
      <c r="AU115" s="228" t="s">
        <v>92</v>
      </c>
      <c r="AY115" s="19" t="s">
        <v>162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19" t="s">
        <v>90</v>
      </c>
      <c r="BK115" s="229">
        <f>ROUND(I115*H115,2)</f>
        <v>0</v>
      </c>
      <c r="BL115" s="19" t="s">
        <v>170</v>
      </c>
      <c r="BM115" s="228" t="s">
        <v>528</v>
      </c>
    </row>
    <row r="116" spans="1:47" s="2" customFormat="1" ht="12">
      <c r="A116" s="41"/>
      <c r="B116" s="42"/>
      <c r="C116" s="43"/>
      <c r="D116" s="230" t="s">
        <v>172</v>
      </c>
      <c r="E116" s="43"/>
      <c r="F116" s="231" t="s">
        <v>225</v>
      </c>
      <c r="G116" s="43"/>
      <c r="H116" s="43"/>
      <c r="I116" s="232"/>
      <c r="J116" s="43"/>
      <c r="K116" s="43"/>
      <c r="L116" s="47"/>
      <c r="M116" s="233"/>
      <c r="N116" s="234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19" t="s">
        <v>172</v>
      </c>
      <c r="AU116" s="19" t="s">
        <v>92</v>
      </c>
    </row>
    <row r="117" spans="1:51" s="13" customFormat="1" ht="12">
      <c r="A117" s="13"/>
      <c r="B117" s="235"/>
      <c r="C117" s="236"/>
      <c r="D117" s="237" t="s">
        <v>174</v>
      </c>
      <c r="E117" s="238" t="s">
        <v>44</v>
      </c>
      <c r="F117" s="239" t="s">
        <v>529</v>
      </c>
      <c r="G117" s="236"/>
      <c r="H117" s="240">
        <v>380.88</v>
      </c>
      <c r="I117" s="241"/>
      <c r="J117" s="236"/>
      <c r="K117" s="236"/>
      <c r="L117" s="242"/>
      <c r="M117" s="243"/>
      <c r="N117" s="244"/>
      <c r="O117" s="244"/>
      <c r="P117" s="244"/>
      <c r="Q117" s="244"/>
      <c r="R117" s="244"/>
      <c r="S117" s="244"/>
      <c r="T117" s="24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6" t="s">
        <v>174</v>
      </c>
      <c r="AU117" s="246" t="s">
        <v>92</v>
      </c>
      <c r="AV117" s="13" t="s">
        <v>92</v>
      </c>
      <c r="AW117" s="13" t="s">
        <v>42</v>
      </c>
      <c r="AX117" s="13" t="s">
        <v>90</v>
      </c>
      <c r="AY117" s="246" t="s">
        <v>162</v>
      </c>
    </row>
    <row r="118" spans="1:65" s="2" customFormat="1" ht="37.8" customHeight="1">
      <c r="A118" s="41"/>
      <c r="B118" s="42"/>
      <c r="C118" s="216" t="s">
        <v>211</v>
      </c>
      <c r="D118" s="216" t="s">
        <v>165</v>
      </c>
      <c r="E118" s="218" t="s">
        <v>227</v>
      </c>
      <c r="F118" s="219" t="s">
        <v>228</v>
      </c>
      <c r="G118" s="220" t="s">
        <v>131</v>
      </c>
      <c r="H118" s="221">
        <v>5713.2</v>
      </c>
      <c r="I118" s="222"/>
      <c r="J118" s="223">
        <f>ROUND(I118*H118,2)</f>
        <v>0</v>
      </c>
      <c r="K118" s="219" t="s">
        <v>169</v>
      </c>
      <c r="L118" s="47"/>
      <c r="M118" s="224" t="s">
        <v>44</v>
      </c>
      <c r="N118" s="225" t="s">
        <v>53</v>
      </c>
      <c r="O118" s="87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28" t="s">
        <v>170</v>
      </c>
      <c r="AT118" s="228" t="s">
        <v>165</v>
      </c>
      <c r="AU118" s="228" t="s">
        <v>92</v>
      </c>
      <c r="AY118" s="19" t="s">
        <v>162</v>
      </c>
      <c r="BE118" s="229">
        <f>IF(N118="základní",J118,0)</f>
        <v>0</v>
      </c>
      <c r="BF118" s="229">
        <f>IF(N118="snížená",J118,0)</f>
        <v>0</v>
      </c>
      <c r="BG118" s="229">
        <f>IF(N118="zákl. přenesená",J118,0)</f>
        <v>0</v>
      </c>
      <c r="BH118" s="229">
        <f>IF(N118="sníž. přenesená",J118,0)</f>
        <v>0</v>
      </c>
      <c r="BI118" s="229">
        <f>IF(N118="nulová",J118,0)</f>
        <v>0</v>
      </c>
      <c r="BJ118" s="19" t="s">
        <v>90</v>
      </c>
      <c r="BK118" s="229">
        <f>ROUND(I118*H118,2)</f>
        <v>0</v>
      </c>
      <c r="BL118" s="19" t="s">
        <v>170</v>
      </c>
      <c r="BM118" s="228" t="s">
        <v>530</v>
      </c>
    </row>
    <row r="119" spans="1:47" s="2" customFormat="1" ht="12">
      <c r="A119" s="41"/>
      <c r="B119" s="42"/>
      <c r="C119" s="43"/>
      <c r="D119" s="230" t="s">
        <v>172</v>
      </c>
      <c r="E119" s="43"/>
      <c r="F119" s="231" t="s">
        <v>230</v>
      </c>
      <c r="G119" s="43"/>
      <c r="H119" s="43"/>
      <c r="I119" s="232"/>
      <c r="J119" s="43"/>
      <c r="K119" s="43"/>
      <c r="L119" s="47"/>
      <c r="M119" s="233"/>
      <c r="N119" s="234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19" t="s">
        <v>172</v>
      </c>
      <c r="AU119" s="19" t="s">
        <v>92</v>
      </c>
    </row>
    <row r="120" spans="1:47" s="2" customFormat="1" ht="12">
      <c r="A120" s="41"/>
      <c r="B120" s="42"/>
      <c r="C120" s="43"/>
      <c r="D120" s="237" t="s">
        <v>231</v>
      </c>
      <c r="E120" s="43"/>
      <c r="F120" s="280" t="s">
        <v>232</v>
      </c>
      <c r="G120" s="43"/>
      <c r="H120" s="43"/>
      <c r="I120" s="232"/>
      <c r="J120" s="43"/>
      <c r="K120" s="43"/>
      <c r="L120" s="47"/>
      <c r="M120" s="233"/>
      <c r="N120" s="234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19" t="s">
        <v>231</v>
      </c>
      <c r="AU120" s="19" t="s">
        <v>92</v>
      </c>
    </row>
    <row r="121" spans="1:51" s="13" customFormat="1" ht="12">
      <c r="A121" s="13"/>
      <c r="B121" s="235"/>
      <c r="C121" s="236"/>
      <c r="D121" s="237" t="s">
        <v>174</v>
      </c>
      <c r="E121" s="236"/>
      <c r="F121" s="239" t="s">
        <v>531</v>
      </c>
      <c r="G121" s="236"/>
      <c r="H121" s="240">
        <v>5713.2</v>
      </c>
      <c r="I121" s="241"/>
      <c r="J121" s="236"/>
      <c r="K121" s="236"/>
      <c r="L121" s="242"/>
      <c r="M121" s="243"/>
      <c r="N121" s="244"/>
      <c r="O121" s="244"/>
      <c r="P121" s="244"/>
      <c r="Q121" s="244"/>
      <c r="R121" s="244"/>
      <c r="S121" s="244"/>
      <c r="T121" s="24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6" t="s">
        <v>174</v>
      </c>
      <c r="AU121" s="246" t="s">
        <v>92</v>
      </c>
      <c r="AV121" s="13" t="s">
        <v>92</v>
      </c>
      <c r="AW121" s="13" t="s">
        <v>4</v>
      </c>
      <c r="AX121" s="13" t="s">
        <v>90</v>
      </c>
      <c r="AY121" s="246" t="s">
        <v>162</v>
      </c>
    </row>
    <row r="122" spans="1:65" s="2" customFormat="1" ht="24.15" customHeight="1">
      <c r="A122" s="41"/>
      <c r="B122" s="42"/>
      <c r="C122" s="216" t="s">
        <v>221</v>
      </c>
      <c r="D122" s="216" t="s">
        <v>165</v>
      </c>
      <c r="E122" s="218" t="s">
        <v>235</v>
      </c>
      <c r="F122" s="219" t="s">
        <v>236</v>
      </c>
      <c r="G122" s="220" t="s">
        <v>123</v>
      </c>
      <c r="H122" s="221">
        <v>685.584</v>
      </c>
      <c r="I122" s="222"/>
      <c r="J122" s="223">
        <f>ROUND(I122*H122,2)</f>
        <v>0</v>
      </c>
      <c r="K122" s="219" t="s">
        <v>169</v>
      </c>
      <c r="L122" s="47"/>
      <c r="M122" s="224" t="s">
        <v>44</v>
      </c>
      <c r="N122" s="225" t="s">
        <v>53</v>
      </c>
      <c r="O122" s="87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8" t="s">
        <v>170</v>
      </c>
      <c r="AT122" s="228" t="s">
        <v>165</v>
      </c>
      <c r="AU122" s="228" t="s">
        <v>92</v>
      </c>
      <c r="AY122" s="19" t="s">
        <v>162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19" t="s">
        <v>90</v>
      </c>
      <c r="BK122" s="229">
        <f>ROUND(I122*H122,2)</f>
        <v>0</v>
      </c>
      <c r="BL122" s="19" t="s">
        <v>170</v>
      </c>
      <c r="BM122" s="228" t="s">
        <v>532</v>
      </c>
    </row>
    <row r="123" spans="1:47" s="2" customFormat="1" ht="12">
      <c r="A123" s="41"/>
      <c r="B123" s="42"/>
      <c r="C123" s="43"/>
      <c r="D123" s="230" t="s">
        <v>172</v>
      </c>
      <c r="E123" s="43"/>
      <c r="F123" s="231" t="s">
        <v>238</v>
      </c>
      <c r="G123" s="43"/>
      <c r="H123" s="43"/>
      <c r="I123" s="232"/>
      <c r="J123" s="43"/>
      <c r="K123" s="43"/>
      <c r="L123" s="47"/>
      <c r="M123" s="233"/>
      <c r="N123" s="234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19" t="s">
        <v>172</v>
      </c>
      <c r="AU123" s="19" t="s">
        <v>92</v>
      </c>
    </row>
    <row r="124" spans="1:51" s="13" customFormat="1" ht="12">
      <c r="A124" s="13"/>
      <c r="B124" s="235"/>
      <c r="C124" s="236"/>
      <c r="D124" s="237" t="s">
        <v>174</v>
      </c>
      <c r="E124" s="238" t="s">
        <v>44</v>
      </c>
      <c r="F124" s="239" t="s">
        <v>533</v>
      </c>
      <c r="G124" s="236"/>
      <c r="H124" s="240">
        <v>380.88</v>
      </c>
      <c r="I124" s="241"/>
      <c r="J124" s="236"/>
      <c r="K124" s="236"/>
      <c r="L124" s="242"/>
      <c r="M124" s="243"/>
      <c r="N124" s="244"/>
      <c r="O124" s="244"/>
      <c r="P124" s="244"/>
      <c r="Q124" s="244"/>
      <c r="R124" s="244"/>
      <c r="S124" s="244"/>
      <c r="T124" s="24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6" t="s">
        <v>174</v>
      </c>
      <c r="AU124" s="246" t="s">
        <v>92</v>
      </c>
      <c r="AV124" s="13" t="s">
        <v>92</v>
      </c>
      <c r="AW124" s="13" t="s">
        <v>42</v>
      </c>
      <c r="AX124" s="13" t="s">
        <v>90</v>
      </c>
      <c r="AY124" s="246" t="s">
        <v>162</v>
      </c>
    </row>
    <row r="125" spans="1:51" s="13" customFormat="1" ht="12">
      <c r="A125" s="13"/>
      <c r="B125" s="235"/>
      <c r="C125" s="236"/>
      <c r="D125" s="237" t="s">
        <v>174</v>
      </c>
      <c r="E125" s="236"/>
      <c r="F125" s="239" t="s">
        <v>534</v>
      </c>
      <c r="G125" s="236"/>
      <c r="H125" s="240">
        <v>685.584</v>
      </c>
      <c r="I125" s="241"/>
      <c r="J125" s="236"/>
      <c r="K125" s="236"/>
      <c r="L125" s="242"/>
      <c r="M125" s="243"/>
      <c r="N125" s="244"/>
      <c r="O125" s="244"/>
      <c r="P125" s="244"/>
      <c r="Q125" s="244"/>
      <c r="R125" s="244"/>
      <c r="S125" s="244"/>
      <c r="T125" s="24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6" t="s">
        <v>174</v>
      </c>
      <c r="AU125" s="246" t="s">
        <v>92</v>
      </c>
      <c r="AV125" s="13" t="s">
        <v>92</v>
      </c>
      <c r="AW125" s="13" t="s">
        <v>4</v>
      </c>
      <c r="AX125" s="13" t="s">
        <v>90</v>
      </c>
      <c r="AY125" s="246" t="s">
        <v>162</v>
      </c>
    </row>
    <row r="126" spans="1:65" s="2" customFormat="1" ht="24.15" customHeight="1">
      <c r="A126" s="41"/>
      <c r="B126" s="42"/>
      <c r="C126" s="216" t="s">
        <v>226</v>
      </c>
      <c r="D126" s="216" t="s">
        <v>165</v>
      </c>
      <c r="E126" s="218" t="s">
        <v>241</v>
      </c>
      <c r="F126" s="219" t="s">
        <v>242</v>
      </c>
      <c r="G126" s="220" t="s">
        <v>168</v>
      </c>
      <c r="H126" s="221">
        <v>1436</v>
      </c>
      <c r="I126" s="222"/>
      <c r="J126" s="223">
        <f>ROUND(I126*H126,2)</f>
        <v>0</v>
      </c>
      <c r="K126" s="219" t="s">
        <v>169</v>
      </c>
      <c r="L126" s="47"/>
      <c r="M126" s="224" t="s">
        <v>44</v>
      </c>
      <c r="N126" s="225" t="s">
        <v>53</v>
      </c>
      <c r="O126" s="87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28" t="s">
        <v>170</v>
      </c>
      <c r="AT126" s="228" t="s">
        <v>165</v>
      </c>
      <c r="AU126" s="228" t="s">
        <v>92</v>
      </c>
      <c r="AY126" s="19" t="s">
        <v>162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9" t="s">
        <v>90</v>
      </c>
      <c r="BK126" s="229">
        <f>ROUND(I126*H126,2)</f>
        <v>0</v>
      </c>
      <c r="BL126" s="19" t="s">
        <v>170</v>
      </c>
      <c r="BM126" s="228" t="s">
        <v>243</v>
      </c>
    </row>
    <row r="127" spans="1:47" s="2" customFormat="1" ht="12">
      <c r="A127" s="41"/>
      <c r="B127" s="42"/>
      <c r="C127" s="43"/>
      <c r="D127" s="230" t="s">
        <v>172</v>
      </c>
      <c r="E127" s="43"/>
      <c r="F127" s="231" t="s">
        <v>244</v>
      </c>
      <c r="G127" s="43"/>
      <c r="H127" s="43"/>
      <c r="I127" s="232"/>
      <c r="J127" s="43"/>
      <c r="K127" s="43"/>
      <c r="L127" s="47"/>
      <c r="M127" s="233"/>
      <c r="N127" s="234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19" t="s">
        <v>172</v>
      </c>
      <c r="AU127" s="19" t="s">
        <v>92</v>
      </c>
    </row>
    <row r="128" spans="1:51" s="13" customFormat="1" ht="12">
      <c r="A128" s="13"/>
      <c r="B128" s="235"/>
      <c r="C128" s="236"/>
      <c r="D128" s="237" t="s">
        <v>174</v>
      </c>
      <c r="E128" s="238" t="s">
        <v>44</v>
      </c>
      <c r="F128" s="239" t="s">
        <v>535</v>
      </c>
      <c r="G128" s="236"/>
      <c r="H128" s="240">
        <v>1436</v>
      </c>
      <c r="I128" s="241"/>
      <c r="J128" s="236"/>
      <c r="K128" s="236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174</v>
      </c>
      <c r="AU128" s="246" t="s">
        <v>92</v>
      </c>
      <c r="AV128" s="13" t="s">
        <v>92</v>
      </c>
      <c r="AW128" s="13" t="s">
        <v>42</v>
      </c>
      <c r="AX128" s="13" t="s">
        <v>90</v>
      </c>
      <c r="AY128" s="246" t="s">
        <v>162</v>
      </c>
    </row>
    <row r="129" spans="1:65" s="2" customFormat="1" ht="16.5" customHeight="1">
      <c r="A129" s="41"/>
      <c r="B129" s="42"/>
      <c r="C129" s="281" t="s">
        <v>234</v>
      </c>
      <c r="D129" s="281" t="s">
        <v>248</v>
      </c>
      <c r="E129" s="282" t="s">
        <v>249</v>
      </c>
      <c r="F129" s="283" t="s">
        <v>250</v>
      </c>
      <c r="G129" s="284" t="s">
        <v>251</v>
      </c>
      <c r="H129" s="285">
        <v>21.54</v>
      </c>
      <c r="I129" s="286"/>
      <c r="J129" s="287">
        <f>ROUND(I129*H129,2)</f>
        <v>0</v>
      </c>
      <c r="K129" s="283" t="s">
        <v>169</v>
      </c>
      <c r="L129" s="288"/>
      <c r="M129" s="289" t="s">
        <v>44</v>
      </c>
      <c r="N129" s="290" t="s">
        <v>53</v>
      </c>
      <c r="O129" s="87"/>
      <c r="P129" s="226">
        <f>O129*H129</f>
        <v>0</v>
      </c>
      <c r="Q129" s="226">
        <v>0.001</v>
      </c>
      <c r="R129" s="226">
        <f>Q129*H129</f>
        <v>0.02154</v>
      </c>
      <c r="S129" s="226">
        <v>0</v>
      </c>
      <c r="T129" s="227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28" t="s">
        <v>226</v>
      </c>
      <c r="AT129" s="228" t="s">
        <v>248</v>
      </c>
      <c r="AU129" s="228" t="s">
        <v>92</v>
      </c>
      <c r="AY129" s="19" t="s">
        <v>162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9" t="s">
        <v>90</v>
      </c>
      <c r="BK129" s="229">
        <f>ROUND(I129*H129,2)</f>
        <v>0</v>
      </c>
      <c r="BL129" s="19" t="s">
        <v>170</v>
      </c>
      <c r="BM129" s="228" t="s">
        <v>252</v>
      </c>
    </row>
    <row r="130" spans="1:51" s="13" customFormat="1" ht="12">
      <c r="A130" s="13"/>
      <c r="B130" s="235"/>
      <c r="C130" s="236"/>
      <c r="D130" s="237" t="s">
        <v>174</v>
      </c>
      <c r="E130" s="236"/>
      <c r="F130" s="239" t="s">
        <v>536</v>
      </c>
      <c r="G130" s="236"/>
      <c r="H130" s="240">
        <v>21.54</v>
      </c>
      <c r="I130" s="241"/>
      <c r="J130" s="236"/>
      <c r="K130" s="236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174</v>
      </c>
      <c r="AU130" s="246" t="s">
        <v>92</v>
      </c>
      <c r="AV130" s="13" t="s">
        <v>92</v>
      </c>
      <c r="AW130" s="13" t="s">
        <v>4</v>
      </c>
      <c r="AX130" s="13" t="s">
        <v>90</v>
      </c>
      <c r="AY130" s="246" t="s">
        <v>162</v>
      </c>
    </row>
    <row r="131" spans="1:65" s="2" customFormat="1" ht="21.75" customHeight="1">
      <c r="A131" s="41"/>
      <c r="B131" s="42"/>
      <c r="C131" s="216" t="s">
        <v>240</v>
      </c>
      <c r="D131" s="216" t="s">
        <v>165</v>
      </c>
      <c r="E131" s="218" t="s">
        <v>255</v>
      </c>
      <c r="F131" s="219" t="s">
        <v>256</v>
      </c>
      <c r="G131" s="220" t="s">
        <v>168</v>
      </c>
      <c r="H131" s="221">
        <v>1436</v>
      </c>
      <c r="I131" s="222"/>
      <c r="J131" s="223">
        <f>ROUND(I131*H131,2)</f>
        <v>0</v>
      </c>
      <c r="K131" s="219" t="s">
        <v>169</v>
      </c>
      <c r="L131" s="47"/>
      <c r="M131" s="224" t="s">
        <v>44</v>
      </c>
      <c r="N131" s="225" t="s">
        <v>53</v>
      </c>
      <c r="O131" s="87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28" t="s">
        <v>170</v>
      </c>
      <c r="AT131" s="228" t="s">
        <v>165</v>
      </c>
      <c r="AU131" s="228" t="s">
        <v>92</v>
      </c>
      <c r="AY131" s="19" t="s">
        <v>162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9" t="s">
        <v>90</v>
      </c>
      <c r="BK131" s="229">
        <f>ROUND(I131*H131,2)</f>
        <v>0</v>
      </c>
      <c r="BL131" s="19" t="s">
        <v>170</v>
      </c>
      <c r="BM131" s="228" t="s">
        <v>257</v>
      </c>
    </row>
    <row r="132" spans="1:47" s="2" customFormat="1" ht="12">
      <c r="A132" s="41"/>
      <c r="B132" s="42"/>
      <c r="C132" s="43"/>
      <c r="D132" s="230" t="s">
        <v>172</v>
      </c>
      <c r="E132" s="43"/>
      <c r="F132" s="231" t="s">
        <v>258</v>
      </c>
      <c r="G132" s="43"/>
      <c r="H132" s="43"/>
      <c r="I132" s="232"/>
      <c r="J132" s="43"/>
      <c r="K132" s="43"/>
      <c r="L132" s="47"/>
      <c r="M132" s="233"/>
      <c r="N132" s="234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19" t="s">
        <v>172</v>
      </c>
      <c r="AU132" s="19" t="s">
        <v>92</v>
      </c>
    </row>
    <row r="133" spans="1:51" s="13" customFormat="1" ht="12">
      <c r="A133" s="13"/>
      <c r="B133" s="235"/>
      <c r="C133" s="236"/>
      <c r="D133" s="237" t="s">
        <v>174</v>
      </c>
      <c r="E133" s="238" t="s">
        <v>44</v>
      </c>
      <c r="F133" s="239" t="s">
        <v>537</v>
      </c>
      <c r="G133" s="236"/>
      <c r="H133" s="240">
        <v>1436</v>
      </c>
      <c r="I133" s="241"/>
      <c r="J133" s="236"/>
      <c r="K133" s="236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174</v>
      </c>
      <c r="AU133" s="246" t="s">
        <v>92</v>
      </c>
      <c r="AV133" s="13" t="s">
        <v>92</v>
      </c>
      <c r="AW133" s="13" t="s">
        <v>42</v>
      </c>
      <c r="AX133" s="13" t="s">
        <v>90</v>
      </c>
      <c r="AY133" s="246" t="s">
        <v>162</v>
      </c>
    </row>
    <row r="134" spans="1:65" s="2" customFormat="1" ht="21.75" customHeight="1">
      <c r="A134" s="41"/>
      <c r="B134" s="42"/>
      <c r="C134" s="216" t="s">
        <v>247</v>
      </c>
      <c r="D134" s="216" t="s">
        <v>165</v>
      </c>
      <c r="E134" s="218" t="s">
        <v>261</v>
      </c>
      <c r="F134" s="219" t="s">
        <v>262</v>
      </c>
      <c r="G134" s="220" t="s">
        <v>168</v>
      </c>
      <c r="H134" s="221">
        <v>4494</v>
      </c>
      <c r="I134" s="222"/>
      <c r="J134" s="223">
        <f>ROUND(I134*H134,2)</f>
        <v>0</v>
      </c>
      <c r="K134" s="219" t="s">
        <v>169</v>
      </c>
      <c r="L134" s="47"/>
      <c r="M134" s="224" t="s">
        <v>44</v>
      </c>
      <c r="N134" s="225" t="s">
        <v>53</v>
      </c>
      <c r="O134" s="87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28" t="s">
        <v>170</v>
      </c>
      <c r="AT134" s="228" t="s">
        <v>165</v>
      </c>
      <c r="AU134" s="228" t="s">
        <v>92</v>
      </c>
      <c r="AY134" s="19" t="s">
        <v>162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9" t="s">
        <v>90</v>
      </c>
      <c r="BK134" s="229">
        <f>ROUND(I134*H134,2)</f>
        <v>0</v>
      </c>
      <c r="BL134" s="19" t="s">
        <v>170</v>
      </c>
      <c r="BM134" s="228" t="s">
        <v>263</v>
      </c>
    </row>
    <row r="135" spans="1:47" s="2" customFormat="1" ht="12">
      <c r="A135" s="41"/>
      <c r="B135" s="42"/>
      <c r="C135" s="43"/>
      <c r="D135" s="230" t="s">
        <v>172</v>
      </c>
      <c r="E135" s="43"/>
      <c r="F135" s="231" t="s">
        <v>264</v>
      </c>
      <c r="G135" s="43"/>
      <c r="H135" s="43"/>
      <c r="I135" s="232"/>
      <c r="J135" s="43"/>
      <c r="K135" s="43"/>
      <c r="L135" s="47"/>
      <c r="M135" s="233"/>
      <c r="N135" s="234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19" t="s">
        <v>172</v>
      </c>
      <c r="AU135" s="19" t="s">
        <v>92</v>
      </c>
    </row>
    <row r="136" spans="1:51" s="13" customFormat="1" ht="12">
      <c r="A136" s="13"/>
      <c r="B136" s="235"/>
      <c r="C136" s="236"/>
      <c r="D136" s="237" t="s">
        <v>174</v>
      </c>
      <c r="E136" s="238" t="s">
        <v>44</v>
      </c>
      <c r="F136" s="239" t="s">
        <v>538</v>
      </c>
      <c r="G136" s="236"/>
      <c r="H136" s="240">
        <v>3666</v>
      </c>
      <c r="I136" s="241"/>
      <c r="J136" s="236"/>
      <c r="K136" s="236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174</v>
      </c>
      <c r="AU136" s="246" t="s">
        <v>92</v>
      </c>
      <c r="AV136" s="13" t="s">
        <v>92</v>
      </c>
      <c r="AW136" s="13" t="s">
        <v>42</v>
      </c>
      <c r="AX136" s="13" t="s">
        <v>82</v>
      </c>
      <c r="AY136" s="246" t="s">
        <v>162</v>
      </c>
    </row>
    <row r="137" spans="1:51" s="13" customFormat="1" ht="12">
      <c r="A137" s="13"/>
      <c r="B137" s="235"/>
      <c r="C137" s="236"/>
      <c r="D137" s="237" t="s">
        <v>174</v>
      </c>
      <c r="E137" s="238" t="s">
        <v>44</v>
      </c>
      <c r="F137" s="239" t="s">
        <v>539</v>
      </c>
      <c r="G137" s="236"/>
      <c r="H137" s="240">
        <v>828</v>
      </c>
      <c r="I137" s="241"/>
      <c r="J137" s="236"/>
      <c r="K137" s="236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174</v>
      </c>
      <c r="AU137" s="246" t="s">
        <v>92</v>
      </c>
      <c r="AV137" s="13" t="s">
        <v>92</v>
      </c>
      <c r="AW137" s="13" t="s">
        <v>42</v>
      </c>
      <c r="AX137" s="13" t="s">
        <v>82</v>
      </c>
      <c r="AY137" s="246" t="s">
        <v>162</v>
      </c>
    </row>
    <row r="138" spans="1:51" s="15" customFormat="1" ht="12">
      <c r="A138" s="15"/>
      <c r="B138" s="259"/>
      <c r="C138" s="260"/>
      <c r="D138" s="237" t="s">
        <v>174</v>
      </c>
      <c r="E138" s="261" t="s">
        <v>44</v>
      </c>
      <c r="F138" s="262" t="s">
        <v>185</v>
      </c>
      <c r="G138" s="260"/>
      <c r="H138" s="263">
        <v>4494</v>
      </c>
      <c r="I138" s="264"/>
      <c r="J138" s="260"/>
      <c r="K138" s="260"/>
      <c r="L138" s="265"/>
      <c r="M138" s="266"/>
      <c r="N138" s="267"/>
      <c r="O138" s="267"/>
      <c r="P138" s="267"/>
      <c r="Q138" s="267"/>
      <c r="R138" s="267"/>
      <c r="S138" s="267"/>
      <c r="T138" s="268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9" t="s">
        <v>174</v>
      </c>
      <c r="AU138" s="269" t="s">
        <v>92</v>
      </c>
      <c r="AV138" s="15" t="s">
        <v>170</v>
      </c>
      <c r="AW138" s="15" t="s">
        <v>42</v>
      </c>
      <c r="AX138" s="15" t="s">
        <v>90</v>
      </c>
      <c r="AY138" s="269" t="s">
        <v>162</v>
      </c>
    </row>
    <row r="139" spans="1:65" s="2" customFormat="1" ht="24.15" customHeight="1">
      <c r="A139" s="41"/>
      <c r="B139" s="42"/>
      <c r="C139" s="216" t="s">
        <v>254</v>
      </c>
      <c r="D139" s="216" t="s">
        <v>165</v>
      </c>
      <c r="E139" s="218" t="s">
        <v>268</v>
      </c>
      <c r="F139" s="219" t="s">
        <v>269</v>
      </c>
      <c r="G139" s="220" t="s">
        <v>168</v>
      </c>
      <c r="H139" s="221">
        <v>1436</v>
      </c>
      <c r="I139" s="222"/>
      <c r="J139" s="223">
        <f>ROUND(I139*H139,2)</f>
        <v>0</v>
      </c>
      <c r="K139" s="219" t="s">
        <v>169</v>
      </c>
      <c r="L139" s="47"/>
      <c r="M139" s="224" t="s">
        <v>44</v>
      </c>
      <c r="N139" s="225" t="s">
        <v>53</v>
      </c>
      <c r="O139" s="87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28" t="s">
        <v>170</v>
      </c>
      <c r="AT139" s="228" t="s">
        <v>165</v>
      </c>
      <c r="AU139" s="228" t="s">
        <v>92</v>
      </c>
      <c r="AY139" s="19" t="s">
        <v>162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9" t="s">
        <v>90</v>
      </c>
      <c r="BK139" s="229">
        <f>ROUND(I139*H139,2)</f>
        <v>0</v>
      </c>
      <c r="BL139" s="19" t="s">
        <v>170</v>
      </c>
      <c r="BM139" s="228" t="s">
        <v>270</v>
      </c>
    </row>
    <row r="140" spans="1:47" s="2" customFormat="1" ht="12">
      <c r="A140" s="41"/>
      <c r="B140" s="42"/>
      <c r="C140" s="43"/>
      <c r="D140" s="230" t="s">
        <v>172</v>
      </c>
      <c r="E140" s="43"/>
      <c r="F140" s="231" t="s">
        <v>271</v>
      </c>
      <c r="G140" s="43"/>
      <c r="H140" s="43"/>
      <c r="I140" s="232"/>
      <c r="J140" s="43"/>
      <c r="K140" s="43"/>
      <c r="L140" s="47"/>
      <c r="M140" s="233"/>
      <c r="N140" s="234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19" t="s">
        <v>172</v>
      </c>
      <c r="AU140" s="19" t="s">
        <v>92</v>
      </c>
    </row>
    <row r="141" spans="1:51" s="13" customFormat="1" ht="12">
      <c r="A141" s="13"/>
      <c r="B141" s="235"/>
      <c r="C141" s="236"/>
      <c r="D141" s="237" t="s">
        <v>174</v>
      </c>
      <c r="E141" s="238" t="s">
        <v>44</v>
      </c>
      <c r="F141" s="239" t="s">
        <v>537</v>
      </c>
      <c r="G141" s="236"/>
      <c r="H141" s="240">
        <v>1436</v>
      </c>
      <c r="I141" s="241"/>
      <c r="J141" s="236"/>
      <c r="K141" s="236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174</v>
      </c>
      <c r="AU141" s="246" t="s">
        <v>92</v>
      </c>
      <c r="AV141" s="13" t="s">
        <v>92</v>
      </c>
      <c r="AW141" s="13" t="s">
        <v>42</v>
      </c>
      <c r="AX141" s="13" t="s">
        <v>90</v>
      </c>
      <c r="AY141" s="246" t="s">
        <v>162</v>
      </c>
    </row>
    <row r="142" spans="1:65" s="2" customFormat="1" ht="16.5" customHeight="1">
      <c r="A142" s="41"/>
      <c r="B142" s="42"/>
      <c r="C142" s="281" t="s">
        <v>260</v>
      </c>
      <c r="D142" s="281" t="s">
        <v>248</v>
      </c>
      <c r="E142" s="282" t="s">
        <v>272</v>
      </c>
      <c r="F142" s="283" t="s">
        <v>273</v>
      </c>
      <c r="G142" s="284" t="s">
        <v>123</v>
      </c>
      <c r="H142" s="285">
        <v>387.72</v>
      </c>
      <c r="I142" s="286"/>
      <c r="J142" s="287">
        <f>ROUND(I142*H142,2)</f>
        <v>0</v>
      </c>
      <c r="K142" s="283" t="s">
        <v>169</v>
      </c>
      <c r="L142" s="288"/>
      <c r="M142" s="289" t="s">
        <v>44</v>
      </c>
      <c r="N142" s="290" t="s">
        <v>53</v>
      </c>
      <c r="O142" s="87"/>
      <c r="P142" s="226">
        <f>O142*H142</f>
        <v>0</v>
      </c>
      <c r="Q142" s="226">
        <v>1</v>
      </c>
      <c r="R142" s="226">
        <f>Q142*H142</f>
        <v>387.72</v>
      </c>
      <c r="S142" s="226">
        <v>0</v>
      </c>
      <c r="T142" s="227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28" t="s">
        <v>226</v>
      </c>
      <c r="AT142" s="228" t="s">
        <v>248</v>
      </c>
      <c r="AU142" s="228" t="s">
        <v>92</v>
      </c>
      <c r="AY142" s="19" t="s">
        <v>162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9" t="s">
        <v>90</v>
      </c>
      <c r="BK142" s="229">
        <f>ROUND(I142*H142,2)</f>
        <v>0</v>
      </c>
      <c r="BL142" s="19" t="s">
        <v>170</v>
      </c>
      <c r="BM142" s="228" t="s">
        <v>274</v>
      </c>
    </row>
    <row r="143" spans="1:51" s="13" customFormat="1" ht="12">
      <c r="A143" s="13"/>
      <c r="B143" s="235"/>
      <c r="C143" s="236"/>
      <c r="D143" s="237" t="s">
        <v>174</v>
      </c>
      <c r="E143" s="236"/>
      <c r="F143" s="239" t="s">
        <v>540</v>
      </c>
      <c r="G143" s="236"/>
      <c r="H143" s="240">
        <v>387.72</v>
      </c>
      <c r="I143" s="241"/>
      <c r="J143" s="236"/>
      <c r="K143" s="236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174</v>
      </c>
      <c r="AU143" s="246" t="s">
        <v>92</v>
      </c>
      <c r="AV143" s="13" t="s">
        <v>92</v>
      </c>
      <c r="AW143" s="13" t="s">
        <v>4</v>
      </c>
      <c r="AX143" s="13" t="s">
        <v>90</v>
      </c>
      <c r="AY143" s="246" t="s">
        <v>162</v>
      </c>
    </row>
    <row r="144" spans="1:65" s="2" customFormat="1" ht="16.5" customHeight="1">
      <c r="A144" s="41"/>
      <c r="B144" s="42"/>
      <c r="C144" s="216" t="s">
        <v>267</v>
      </c>
      <c r="D144" s="216" t="s">
        <v>165</v>
      </c>
      <c r="E144" s="218" t="s">
        <v>277</v>
      </c>
      <c r="F144" s="219" t="s">
        <v>278</v>
      </c>
      <c r="G144" s="220" t="s">
        <v>168</v>
      </c>
      <c r="H144" s="221">
        <v>1436</v>
      </c>
      <c r="I144" s="222"/>
      <c r="J144" s="223">
        <f>ROUND(I144*H144,2)</f>
        <v>0</v>
      </c>
      <c r="K144" s="219" t="s">
        <v>169</v>
      </c>
      <c r="L144" s="47"/>
      <c r="M144" s="224" t="s">
        <v>44</v>
      </c>
      <c r="N144" s="225" t="s">
        <v>53</v>
      </c>
      <c r="O144" s="87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28" t="s">
        <v>170</v>
      </c>
      <c r="AT144" s="228" t="s">
        <v>165</v>
      </c>
      <c r="AU144" s="228" t="s">
        <v>92</v>
      </c>
      <c r="AY144" s="19" t="s">
        <v>162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9" t="s">
        <v>90</v>
      </c>
      <c r="BK144" s="229">
        <f>ROUND(I144*H144,2)</f>
        <v>0</v>
      </c>
      <c r="BL144" s="19" t="s">
        <v>170</v>
      </c>
      <c r="BM144" s="228" t="s">
        <v>279</v>
      </c>
    </row>
    <row r="145" spans="1:47" s="2" customFormat="1" ht="12">
      <c r="A145" s="41"/>
      <c r="B145" s="42"/>
      <c r="C145" s="43"/>
      <c r="D145" s="230" t="s">
        <v>172</v>
      </c>
      <c r="E145" s="43"/>
      <c r="F145" s="231" t="s">
        <v>280</v>
      </c>
      <c r="G145" s="43"/>
      <c r="H145" s="43"/>
      <c r="I145" s="232"/>
      <c r="J145" s="43"/>
      <c r="K145" s="43"/>
      <c r="L145" s="47"/>
      <c r="M145" s="233"/>
      <c r="N145" s="234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19" t="s">
        <v>172</v>
      </c>
      <c r="AU145" s="19" t="s">
        <v>92</v>
      </c>
    </row>
    <row r="146" spans="1:51" s="13" customFormat="1" ht="12">
      <c r="A146" s="13"/>
      <c r="B146" s="235"/>
      <c r="C146" s="236"/>
      <c r="D146" s="237" t="s">
        <v>174</v>
      </c>
      <c r="E146" s="238" t="s">
        <v>44</v>
      </c>
      <c r="F146" s="239" t="s">
        <v>537</v>
      </c>
      <c r="G146" s="236"/>
      <c r="H146" s="240">
        <v>1436</v>
      </c>
      <c r="I146" s="241"/>
      <c r="J146" s="236"/>
      <c r="K146" s="236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174</v>
      </c>
      <c r="AU146" s="246" t="s">
        <v>92</v>
      </c>
      <c r="AV146" s="13" t="s">
        <v>92</v>
      </c>
      <c r="AW146" s="13" t="s">
        <v>42</v>
      </c>
      <c r="AX146" s="13" t="s">
        <v>90</v>
      </c>
      <c r="AY146" s="246" t="s">
        <v>162</v>
      </c>
    </row>
    <row r="147" spans="1:65" s="2" customFormat="1" ht="24.15" customHeight="1">
      <c r="A147" s="41"/>
      <c r="B147" s="42"/>
      <c r="C147" s="216" t="s">
        <v>8</v>
      </c>
      <c r="D147" s="216" t="s">
        <v>165</v>
      </c>
      <c r="E147" s="218" t="s">
        <v>282</v>
      </c>
      <c r="F147" s="219" t="s">
        <v>283</v>
      </c>
      <c r="G147" s="220" t="s">
        <v>168</v>
      </c>
      <c r="H147" s="221">
        <v>1436</v>
      </c>
      <c r="I147" s="222"/>
      <c r="J147" s="223">
        <f>ROUND(I147*H147,2)</f>
        <v>0</v>
      </c>
      <c r="K147" s="219" t="s">
        <v>169</v>
      </c>
      <c r="L147" s="47"/>
      <c r="M147" s="224" t="s">
        <v>44</v>
      </c>
      <c r="N147" s="225" t="s">
        <v>53</v>
      </c>
      <c r="O147" s="87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28" t="s">
        <v>170</v>
      </c>
      <c r="AT147" s="228" t="s">
        <v>165</v>
      </c>
      <c r="AU147" s="228" t="s">
        <v>92</v>
      </c>
      <c r="AY147" s="19" t="s">
        <v>162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9" t="s">
        <v>90</v>
      </c>
      <c r="BK147" s="229">
        <f>ROUND(I147*H147,2)</f>
        <v>0</v>
      </c>
      <c r="BL147" s="19" t="s">
        <v>170</v>
      </c>
      <c r="BM147" s="228" t="s">
        <v>284</v>
      </c>
    </row>
    <row r="148" spans="1:47" s="2" customFormat="1" ht="12">
      <c r="A148" s="41"/>
      <c r="B148" s="42"/>
      <c r="C148" s="43"/>
      <c r="D148" s="230" t="s">
        <v>172</v>
      </c>
      <c r="E148" s="43"/>
      <c r="F148" s="231" t="s">
        <v>285</v>
      </c>
      <c r="G148" s="43"/>
      <c r="H148" s="43"/>
      <c r="I148" s="232"/>
      <c r="J148" s="43"/>
      <c r="K148" s="43"/>
      <c r="L148" s="47"/>
      <c r="M148" s="233"/>
      <c r="N148" s="234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19" t="s">
        <v>172</v>
      </c>
      <c r="AU148" s="19" t="s">
        <v>92</v>
      </c>
    </row>
    <row r="149" spans="1:51" s="13" customFormat="1" ht="12">
      <c r="A149" s="13"/>
      <c r="B149" s="235"/>
      <c r="C149" s="236"/>
      <c r="D149" s="237" t="s">
        <v>174</v>
      </c>
      <c r="E149" s="238" t="s">
        <v>44</v>
      </c>
      <c r="F149" s="239" t="s">
        <v>537</v>
      </c>
      <c r="G149" s="236"/>
      <c r="H149" s="240">
        <v>1436</v>
      </c>
      <c r="I149" s="241"/>
      <c r="J149" s="236"/>
      <c r="K149" s="236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174</v>
      </c>
      <c r="AU149" s="246" t="s">
        <v>92</v>
      </c>
      <c r="AV149" s="13" t="s">
        <v>92</v>
      </c>
      <c r="AW149" s="13" t="s">
        <v>42</v>
      </c>
      <c r="AX149" s="13" t="s">
        <v>90</v>
      </c>
      <c r="AY149" s="246" t="s">
        <v>162</v>
      </c>
    </row>
    <row r="150" spans="1:63" s="12" customFormat="1" ht="22.8" customHeight="1">
      <c r="A150" s="12"/>
      <c r="B150" s="200"/>
      <c r="C150" s="201"/>
      <c r="D150" s="202" t="s">
        <v>81</v>
      </c>
      <c r="E150" s="214" t="s">
        <v>204</v>
      </c>
      <c r="F150" s="214" t="s">
        <v>286</v>
      </c>
      <c r="G150" s="201"/>
      <c r="H150" s="201"/>
      <c r="I150" s="204"/>
      <c r="J150" s="215">
        <f>BK150</f>
        <v>0</v>
      </c>
      <c r="K150" s="201"/>
      <c r="L150" s="206"/>
      <c r="M150" s="207"/>
      <c r="N150" s="208"/>
      <c r="O150" s="208"/>
      <c r="P150" s="209">
        <f>SUM(P151:P190)</f>
        <v>0</v>
      </c>
      <c r="Q150" s="208"/>
      <c r="R150" s="209">
        <f>SUM(R151:R190)</f>
        <v>2407.831</v>
      </c>
      <c r="S150" s="208"/>
      <c r="T150" s="210">
        <f>SUM(T151:T190)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1" t="s">
        <v>90</v>
      </c>
      <c r="AT150" s="212" t="s">
        <v>81</v>
      </c>
      <c r="AU150" s="212" t="s">
        <v>90</v>
      </c>
      <c r="AY150" s="211" t="s">
        <v>162</v>
      </c>
      <c r="BK150" s="213">
        <f>SUM(BK151:BK190)</f>
        <v>0</v>
      </c>
    </row>
    <row r="151" spans="1:65" s="2" customFormat="1" ht="21.75" customHeight="1">
      <c r="A151" s="41"/>
      <c r="B151" s="42"/>
      <c r="C151" s="216" t="s">
        <v>276</v>
      </c>
      <c r="D151" s="216" t="s">
        <v>165</v>
      </c>
      <c r="E151" s="218" t="s">
        <v>295</v>
      </c>
      <c r="F151" s="219" t="s">
        <v>296</v>
      </c>
      <c r="G151" s="220" t="s">
        <v>168</v>
      </c>
      <c r="H151" s="221">
        <v>3666</v>
      </c>
      <c r="I151" s="222"/>
      <c r="J151" s="223">
        <f>ROUND(I151*H151,2)</f>
        <v>0</v>
      </c>
      <c r="K151" s="219" t="s">
        <v>169</v>
      </c>
      <c r="L151" s="47"/>
      <c r="M151" s="224" t="s">
        <v>44</v>
      </c>
      <c r="N151" s="225" t="s">
        <v>53</v>
      </c>
      <c r="O151" s="87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28" t="s">
        <v>170</v>
      </c>
      <c r="AT151" s="228" t="s">
        <v>165</v>
      </c>
      <c r="AU151" s="228" t="s">
        <v>92</v>
      </c>
      <c r="AY151" s="19" t="s">
        <v>162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9" t="s">
        <v>90</v>
      </c>
      <c r="BK151" s="229">
        <f>ROUND(I151*H151,2)</f>
        <v>0</v>
      </c>
      <c r="BL151" s="19" t="s">
        <v>170</v>
      </c>
      <c r="BM151" s="228" t="s">
        <v>297</v>
      </c>
    </row>
    <row r="152" spans="1:47" s="2" customFormat="1" ht="12">
      <c r="A152" s="41"/>
      <c r="B152" s="42"/>
      <c r="C152" s="43"/>
      <c r="D152" s="230" t="s">
        <v>172</v>
      </c>
      <c r="E152" s="43"/>
      <c r="F152" s="231" t="s">
        <v>298</v>
      </c>
      <c r="G152" s="43"/>
      <c r="H152" s="43"/>
      <c r="I152" s="232"/>
      <c r="J152" s="43"/>
      <c r="K152" s="43"/>
      <c r="L152" s="47"/>
      <c r="M152" s="233"/>
      <c r="N152" s="234"/>
      <c r="O152" s="87"/>
      <c r="P152" s="87"/>
      <c r="Q152" s="87"/>
      <c r="R152" s="87"/>
      <c r="S152" s="87"/>
      <c r="T152" s="88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19" t="s">
        <v>172</v>
      </c>
      <c r="AU152" s="19" t="s">
        <v>92</v>
      </c>
    </row>
    <row r="153" spans="1:51" s="13" customFormat="1" ht="12">
      <c r="A153" s="13"/>
      <c r="B153" s="235"/>
      <c r="C153" s="236"/>
      <c r="D153" s="237" t="s">
        <v>174</v>
      </c>
      <c r="E153" s="238" t="s">
        <v>44</v>
      </c>
      <c r="F153" s="239" t="s">
        <v>541</v>
      </c>
      <c r="G153" s="236"/>
      <c r="H153" s="240">
        <v>3666</v>
      </c>
      <c r="I153" s="241"/>
      <c r="J153" s="236"/>
      <c r="K153" s="236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174</v>
      </c>
      <c r="AU153" s="246" t="s">
        <v>92</v>
      </c>
      <c r="AV153" s="13" t="s">
        <v>92</v>
      </c>
      <c r="AW153" s="13" t="s">
        <v>42</v>
      </c>
      <c r="AX153" s="13" t="s">
        <v>90</v>
      </c>
      <c r="AY153" s="246" t="s">
        <v>162</v>
      </c>
    </row>
    <row r="154" spans="1:65" s="2" customFormat="1" ht="24.15" customHeight="1">
      <c r="A154" s="41"/>
      <c r="B154" s="42"/>
      <c r="C154" s="216" t="s">
        <v>164</v>
      </c>
      <c r="D154" s="217" t="s">
        <v>165</v>
      </c>
      <c r="E154" s="218" t="s">
        <v>302</v>
      </c>
      <c r="F154" s="219" t="s">
        <v>303</v>
      </c>
      <c r="G154" s="220" t="s">
        <v>168</v>
      </c>
      <c r="H154" s="221">
        <v>7332</v>
      </c>
      <c r="I154" s="222"/>
      <c r="J154" s="223">
        <f>ROUND(I154*H154,2)</f>
        <v>0</v>
      </c>
      <c r="K154" s="219" t="s">
        <v>169</v>
      </c>
      <c r="L154" s="47"/>
      <c r="M154" s="224" t="s">
        <v>44</v>
      </c>
      <c r="N154" s="225" t="s">
        <v>53</v>
      </c>
      <c r="O154" s="87"/>
      <c r="P154" s="226">
        <f>O154*H154</f>
        <v>0</v>
      </c>
      <c r="Q154" s="226">
        <v>0.216</v>
      </c>
      <c r="R154" s="226">
        <f>Q154*H154</f>
        <v>1583.712</v>
      </c>
      <c r="S154" s="226">
        <v>0</v>
      </c>
      <c r="T154" s="227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28" t="s">
        <v>170</v>
      </c>
      <c r="AT154" s="228" t="s">
        <v>165</v>
      </c>
      <c r="AU154" s="228" t="s">
        <v>92</v>
      </c>
      <c r="AY154" s="19" t="s">
        <v>162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9" t="s">
        <v>90</v>
      </c>
      <c r="BK154" s="229">
        <f>ROUND(I154*H154,2)</f>
        <v>0</v>
      </c>
      <c r="BL154" s="19" t="s">
        <v>170</v>
      </c>
      <c r="BM154" s="228" t="s">
        <v>542</v>
      </c>
    </row>
    <row r="155" spans="1:47" s="2" customFormat="1" ht="12">
      <c r="A155" s="41"/>
      <c r="B155" s="42"/>
      <c r="C155" s="43"/>
      <c r="D155" s="230" t="s">
        <v>172</v>
      </c>
      <c r="E155" s="43"/>
      <c r="F155" s="231" t="s">
        <v>305</v>
      </c>
      <c r="G155" s="43"/>
      <c r="H155" s="43"/>
      <c r="I155" s="232"/>
      <c r="J155" s="43"/>
      <c r="K155" s="43"/>
      <c r="L155" s="47"/>
      <c r="M155" s="233"/>
      <c r="N155" s="234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19" t="s">
        <v>172</v>
      </c>
      <c r="AU155" s="19" t="s">
        <v>92</v>
      </c>
    </row>
    <row r="156" spans="1:51" s="13" customFormat="1" ht="12">
      <c r="A156" s="13"/>
      <c r="B156" s="235"/>
      <c r="C156" s="236"/>
      <c r="D156" s="237" t="s">
        <v>174</v>
      </c>
      <c r="E156" s="238" t="s">
        <v>44</v>
      </c>
      <c r="F156" s="239" t="s">
        <v>543</v>
      </c>
      <c r="G156" s="236"/>
      <c r="H156" s="240">
        <v>7332</v>
      </c>
      <c r="I156" s="241"/>
      <c r="J156" s="236"/>
      <c r="K156" s="236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174</v>
      </c>
      <c r="AU156" s="246" t="s">
        <v>92</v>
      </c>
      <c r="AV156" s="13" t="s">
        <v>92</v>
      </c>
      <c r="AW156" s="13" t="s">
        <v>42</v>
      </c>
      <c r="AX156" s="13" t="s">
        <v>90</v>
      </c>
      <c r="AY156" s="246" t="s">
        <v>162</v>
      </c>
    </row>
    <row r="157" spans="1:51" s="16" customFormat="1" ht="12">
      <c r="A157" s="16"/>
      <c r="B157" s="270"/>
      <c r="C157" s="271"/>
      <c r="D157" s="237" t="s">
        <v>174</v>
      </c>
      <c r="E157" s="272" t="s">
        <v>44</v>
      </c>
      <c r="F157" s="273" t="s">
        <v>544</v>
      </c>
      <c r="G157" s="271"/>
      <c r="H157" s="272" t="s">
        <v>44</v>
      </c>
      <c r="I157" s="274"/>
      <c r="J157" s="271"/>
      <c r="K157" s="271"/>
      <c r="L157" s="275"/>
      <c r="M157" s="276"/>
      <c r="N157" s="277"/>
      <c r="O157" s="277"/>
      <c r="P157" s="277"/>
      <c r="Q157" s="277"/>
      <c r="R157" s="277"/>
      <c r="S157" s="277"/>
      <c r="T157" s="278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T157" s="279" t="s">
        <v>174</v>
      </c>
      <c r="AU157" s="279" t="s">
        <v>92</v>
      </c>
      <c r="AV157" s="16" t="s">
        <v>90</v>
      </c>
      <c r="AW157" s="16" t="s">
        <v>42</v>
      </c>
      <c r="AX157" s="16" t="s">
        <v>82</v>
      </c>
      <c r="AY157" s="279" t="s">
        <v>162</v>
      </c>
    </row>
    <row r="158" spans="1:65" s="2" customFormat="1" ht="24.15" customHeight="1">
      <c r="A158" s="41"/>
      <c r="B158" s="42"/>
      <c r="C158" s="216" t="s">
        <v>281</v>
      </c>
      <c r="D158" s="216" t="s">
        <v>165</v>
      </c>
      <c r="E158" s="218" t="s">
        <v>545</v>
      </c>
      <c r="F158" s="219" t="s">
        <v>546</v>
      </c>
      <c r="G158" s="220" t="s">
        <v>168</v>
      </c>
      <c r="H158" s="221">
        <v>3666</v>
      </c>
      <c r="I158" s="222"/>
      <c r="J158" s="223">
        <f>ROUND(I158*H158,2)</f>
        <v>0</v>
      </c>
      <c r="K158" s="219" t="s">
        <v>169</v>
      </c>
      <c r="L158" s="47"/>
      <c r="M158" s="224" t="s">
        <v>44</v>
      </c>
      <c r="N158" s="225" t="s">
        <v>53</v>
      </c>
      <c r="O158" s="87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28" t="s">
        <v>170</v>
      </c>
      <c r="AT158" s="228" t="s">
        <v>165</v>
      </c>
      <c r="AU158" s="228" t="s">
        <v>92</v>
      </c>
      <c r="AY158" s="19" t="s">
        <v>162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9" t="s">
        <v>90</v>
      </c>
      <c r="BK158" s="229">
        <f>ROUND(I158*H158,2)</f>
        <v>0</v>
      </c>
      <c r="BL158" s="19" t="s">
        <v>170</v>
      </c>
      <c r="BM158" s="228" t="s">
        <v>547</v>
      </c>
    </row>
    <row r="159" spans="1:47" s="2" customFormat="1" ht="12">
      <c r="A159" s="41"/>
      <c r="B159" s="42"/>
      <c r="C159" s="43"/>
      <c r="D159" s="230" t="s">
        <v>172</v>
      </c>
      <c r="E159" s="43"/>
      <c r="F159" s="231" t="s">
        <v>548</v>
      </c>
      <c r="G159" s="43"/>
      <c r="H159" s="43"/>
      <c r="I159" s="232"/>
      <c r="J159" s="43"/>
      <c r="K159" s="43"/>
      <c r="L159" s="47"/>
      <c r="M159" s="233"/>
      <c r="N159" s="234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19" t="s">
        <v>172</v>
      </c>
      <c r="AU159" s="19" t="s">
        <v>92</v>
      </c>
    </row>
    <row r="160" spans="1:51" s="13" customFormat="1" ht="12">
      <c r="A160" s="13"/>
      <c r="B160" s="235"/>
      <c r="C160" s="236"/>
      <c r="D160" s="237" t="s">
        <v>174</v>
      </c>
      <c r="E160" s="238" t="s">
        <v>44</v>
      </c>
      <c r="F160" s="239" t="s">
        <v>541</v>
      </c>
      <c r="G160" s="236"/>
      <c r="H160" s="240">
        <v>3666</v>
      </c>
      <c r="I160" s="241"/>
      <c r="J160" s="236"/>
      <c r="K160" s="236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174</v>
      </c>
      <c r="AU160" s="246" t="s">
        <v>92</v>
      </c>
      <c r="AV160" s="13" t="s">
        <v>92</v>
      </c>
      <c r="AW160" s="13" t="s">
        <v>42</v>
      </c>
      <c r="AX160" s="13" t="s">
        <v>90</v>
      </c>
      <c r="AY160" s="246" t="s">
        <v>162</v>
      </c>
    </row>
    <row r="161" spans="1:65" s="2" customFormat="1" ht="24.15" customHeight="1">
      <c r="A161" s="41"/>
      <c r="B161" s="42"/>
      <c r="C161" s="216" t="s">
        <v>294</v>
      </c>
      <c r="D161" s="216" t="s">
        <v>165</v>
      </c>
      <c r="E161" s="218" t="s">
        <v>549</v>
      </c>
      <c r="F161" s="219" t="s">
        <v>550</v>
      </c>
      <c r="G161" s="220" t="s">
        <v>168</v>
      </c>
      <c r="H161" s="221">
        <v>3666</v>
      </c>
      <c r="I161" s="222"/>
      <c r="J161" s="223">
        <f>ROUND(I161*H161,2)</f>
        <v>0</v>
      </c>
      <c r="K161" s="219" t="s">
        <v>169</v>
      </c>
      <c r="L161" s="47"/>
      <c r="M161" s="224" t="s">
        <v>44</v>
      </c>
      <c r="N161" s="225" t="s">
        <v>53</v>
      </c>
      <c r="O161" s="87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28" t="s">
        <v>170</v>
      </c>
      <c r="AT161" s="228" t="s">
        <v>165</v>
      </c>
      <c r="AU161" s="228" t="s">
        <v>92</v>
      </c>
      <c r="AY161" s="19" t="s">
        <v>162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9" t="s">
        <v>90</v>
      </c>
      <c r="BK161" s="229">
        <f>ROUND(I161*H161,2)</f>
        <v>0</v>
      </c>
      <c r="BL161" s="19" t="s">
        <v>170</v>
      </c>
      <c r="BM161" s="228" t="s">
        <v>551</v>
      </c>
    </row>
    <row r="162" spans="1:47" s="2" customFormat="1" ht="12">
      <c r="A162" s="41"/>
      <c r="B162" s="42"/>
      <c r="C162" s="43"/>
      <c r="D162" s="230" t="s">
        <v>172</v>
      </c>
      <c r="E162" s="43"/>
      <c r="F162" s="231" t="s">
        <v>552</v>
      </c>
      <c r="G162" s="43"/>
      <c r="H162" s="43"/>
      <c r="I162" s="232"/>
      <c r="J162" s="43"/>
      <c r="K162" s="43"/>
      <c r="L162" s="47"/>
      <c r="M162" s="233"/>
      <c r="N162" s="234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19" t="s">
        <v>172</v>
      </c>
      <c r="AU162" s="19" t="s">
        <v>92</v>
      </c>
    </row>
    <row r="163" spans="1:47" s="2" customFormat="1" ht="12">
      <c r="A163" s="41"/>
      <c r="B163" s="42"/>
      <c r="C163" s="43"/>
      <c r="D163" s="237" t="s">
        <v>231</v>
      </c>
      <c r="E163" s="43"/>
      <c r="F163" s="280" t="s">
        <v>321</v>
      </c>
      <c r="G163" s="43"/>
      <c r="H163" s="43"/>
      <c r="I163" s="232"/>
      <c r="J163" s="43"/>
      <c r="K163" s="43"/>
      <c r="L163" s="47"/>
      <c r="M163" s="233"/>
      <c r="N163" s="234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19" t="s">
        <v>231</v>
      </c>
      <c r="AU163" s="19" t="s">
        <v>92</v>
      </c>
    </row>
    <row r="164" spans="1:51" s="13" customFormat="1" ht="12">
      <c r="A164" s="13"/>
      <c r="B164" s="235"/>
      <c r="C164" s="236"/>
      <c r="D164" s="237" t="s">
        <v>174</v>
      </c>
      <c r="E164" s="238" t="s">
        <v>44</v>
      </c>
      <c r="F164" s="239" t="s">
        <v>541</v>
      </c>
      <c r="G164" s="236"/>
      <c r="H164" s="240">
        <v>3666</v>
      </c>
      <c r="I164" s="241"/>
      <c r="J164" s="236"/>
      <c r="K164" s="236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174</v>
      </c>
      <c r="AU164" s="246" t="s">
        <v>92</v>
      </c>
      <c r="AV164" s="13" t="s">
        <v>92</v>
      </c>
      <c r="AW164" s="13" t="s">
        <v>42</v>
      </c>
      <c r="AX164" s="13" t="s">
        <v>90</v>
      </c>
      <c r="AY164" s="246" t="s">
        <v>162</v>
      </c>
    </row>
    <row r="165" spans="1:65" s="2" customFormat="1" ht="37.8" customHeight="1">
      <c r="A165" s="41"/>
      <c r="B165" s="42"/>
      <c r="C165" s="216" t="s">
        <v>287</v>
      </c>
      <c r="D165" s="217" t="s">
        <v>165</v>
      </c>
      <c r="E165" s="218" t="s">
        <v>553</v>
      </c>
      <c r="F165" s="219" t="s">
        <v>554</v>
      </c>
      <c r="G165" s="220" t="s">
        <v>168</v>
      </c>
      <c r="H165" s="221">
        <v>3666</v>
      </c>
      <c r="I165" s="222"/>
      <c r="J165" s="223">
        <f>ROUND(I165*H165,2)</f>
        <v>0</v>
      </c>
      <c r="K165" s="219" t="s">
        <v>169</v>
      </c>
      <c r="L165" s="47"/>
      <c r="M165" s="224" t="s">
        <v>44</v>
      </c>
      <c r="N165" s="225" t="s">
        <v>53</v>
      </c>
      <c r="O165" s="87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28" t="s">
        <v>170</v>
      </c>
      <c r="AT165" s="228" t="s">
        <v>165</v>
      </c>
      <c r="AU165" s="228" t="s">
        <v>92</v>
      </c>
      <c r="AY165" s="19" t="s">
        <v>162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9" t="s">
        <v>90</v>
      </c>
      <c r="BK165" s="229">
        <f>ROUND(I165*H165,2)</f>
        <v>0</v>
      </c>
      <c r="BL165" s="19" t="s">
        <v>170</v>
      </c>
      <c r="BM165" s="228" t="s">
        <v>555</v>
      </c>
    </row>
    <row r="166" spans="1:47" s="2" customFormat="1" ht="12">
      <c r="A166" s="41"/>
      <c r="B166" s="42"/>
      <c r="C166" s="43"/>
      <c r="D166" s="230" t="s">
        <v>172</v>
      </c>
      <c r="E166" s="43"/>
      <c r="F166" s="231" t="s">
        <v>556</v>
      </c>
      <c r="G166" s="43"/>
      <c r="H166" s="43"/>
      <c r="I166" s="232"/>
      <c r="J166" s="43"/>
      <c r="K166" s="43"/>
      <c r="L166" s="47"/>
      <c r="M166" s="233"/>
      <c r="N166" s="234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19" t="s">
        <v>172</v>
      </c>
      <c r="AU166" s="19" t="s">
        <v>92</v>
      </c>
    </row>
    <row r="167" spans="1:51" s="13" customFormat="1" ht="12">
      <c r="A167" s="13"/>
      <c r="B167" s="235"/>
      <c r="C167" s="236"/>
      <c r="D167" s="237" t="s">
        <v>174</v>
      </c>
      <c r="E167" s="238" t="s">
        <v>44</v>
      </c>
      <c r="F167" s="239" t="s">
        <v>541</v>
      </c>
      <c r="G167" s="236"/>
      <c r="H167" s="240">
        <v>3666</v>
      </c>
      <c r="I167" s="241"/>
      <c r="J167" s="236"/>
      <c r="K167" s="236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174</v>
      </c>
      <c r="AU167" s="246" t="s">
        <v>92</v>
      </c>
      <c r="AV167" s="13" t="s">
        <v>92</v>
      </c>
      <c r="AW167" s="13" t="s">
        <v>42</v>
      </c>
      <c r="AX167" s="13" t="s">
        <v>90</v>
      </c>
      <c r="AY167" s="246" t="s">
        <v>162</v>
      </c>
    </row>
    <row r="168" spans="1:65" s="2" customFormat="1" ht="16.5" customHeight="1">
      <c r="A168" s="41"/>
      <c r="B168" s="42"/>
      <c r="C168" s="281" t="s">
        <v>301</v>
      </c>
      <c r="D168" s="291" t="s">
        <v>248</v>
      </c>
      <c r="E168" s="282" t="s">
        <v>557</v>
      </c>
      <c r="F168" s="283" t="s">
        <v>331</v>
      </c>
      <c r="G168" s="284" t="s">
        <v>123</v>
      </c>
      <c r="H168" s="285">
        <v>109.98</v>
      </c>
      <c r="I168" s="286"/>
      <c r="J168" s="287">
        <f>ROUND(I168*H168,2)</f>
        <v>0</v>
      </c>
      <c r="K168" s="283" t="s">
        <v>169</v>
      </c>
      <c r="L168" s="288"/>
      <c r="M168" s="289" t="s">
        <v>44</v>
      </c>
      <c r="N168" s="290" t="s">
        <v>53</v>
      </c>
      <c r="O168" s="87"/>
      <c r="P168" s="226">
        <f>O168*H168</f>
        <v>0</v>
      </c>
      <c r="Q168" s="226">
        <v>1</v>
      </c>
      <c r="R168" s="226">
        <f>Q168*H168</f>
        <v>109.98</v>
      </c>
      <c r="S168" s="226">
        <v>0</v>
      </c>
      <c r="T168" s="227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28" t="s">
        <v>226</v>
      </c>
      <c r="AT168" s="228" t="s">
        <v>248</v>
      </c>
      <c r="AU168" s="228" t="s">
        <v>92</v>
      </c>
      <c r="AY168" s="19" t="s">
        <v>162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9" t="s">
        <v>90</v>
      </c>
      <c r="BK168" s="229">
        <f>ROUND(I168*H168,2)</f>
        <v>0</v>
      </c>
      <c r="BL168" s="19" t="s">
        <v>170</v>
      </c>
      <c r="BM168" s="228" t="s">
        <v>558</v>
      </c>
    </row>
    <row r="169" spans="1:51" s="13" customFormat="1" ht="12">
      <c r="A169" s="13"/>
      <c r="B169" s="235"/>
      <c r="C169" s="236"/>
      <c r="D169" s="237" t="s">
        <v>174</v>
      </c>
      <c r="E169" s="238" t="s">
        <v>44</v>
      </c>
      <c r="F169" s="239" t="s">
        <v>559</v>
      </c>
      <c r="G169" s="236"/>
      <c r="H169" s="240">
        <v>36.66</v>
      </c>
      <c r="I169" s="241"/>
      <c r="J169" s="236"/>
      <c r="K169" s="236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174</v>
      </c>
      <c r="AU169" s="246" t="s">
        <v>92</v>
      </c>
      <c r="AV169" s="13" t="s">
        <v>92</v>
      </c>
      <c r="AW169" s="13" t="s">
        <v>42</v>
      </c>
      <c r="AX169" s="13" t="s">
        <v>90</v>
      </c>
      <c r="AY169" s="246" t="s">
        <v>162</v>
      </c>
    </row>
    <row r="170" spans="1:51" s="13" customFormat="1" ht="12">
      <c r="A170" s="13"/>
      <c r="B170" s="235"/>
      <c r="C170" s="236"/>
      <c r="D170" s="237" t="s">
        <v>174</v>
      </c>
      <c r="E170" s="236"/>
      <c r="F170" s="239" t="s">
        <v>560</v>
      </c>
      <c r="G170" s="236"/>
      <c r="H170" s="240">
        <v>109.98</v>
      </c>
      <c r="I170" s="241"/>
      <c r="J170" s="236"/>
      <c r="K170" s="236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174</v>
      </c>
      <c r="AU170" s="246" t="s">
        <v>92</v>
      </c>
      <c r="AV170" s="13" t="s">
        <v>92</v>
      </c>
      <c r="AW170" s="13" t="s">
        <v>4</v>
      </c>
      <c r="AX170" s="13" t="s">
        <v>90</v>
      </c>
      <c r="AY170" s="246" t="s">
        <v>162</v>
      </c>
    </row>
    <row r="171" spans="1:65" s="2" customFormat="1" ht="16.5" customHeight="1">
      <c r="A171" s="41"/>
      <c r="B171" s="42"/>
      <c r="C171" s="281" t="s">
        <v>310</v>
      </c>
      <c r="D171" s="291" t="s">
        <v>248</v>
      </c>
      <c r="E171" s="282" t="s">
        <v>561</v>
      </c>
      <c r="F171" s="283" t="s">
        <v>338</v>
      </c>
      <c r="G171" s="284" t="s">
        <v>123</v>
      </c>
      <c r="H171" s="285">
        <v>59.023</v>
      </c>
      <c r="I171" s="286"/>
      <c r="J171" s="287">
        <f>ROUND(I171*H171,2)</f>
        <v>0</v>
      </c>
      <c r="K171" s="283" t="s">
        <v>169</v>
      </c>
      <c r="L171" s="288"/>
      <c r="M171" s="289" t="s">
        <v>44</v>
      </c>
      <c r="N171" s="290" t="s">
        <v>53</v>
      </c>
      <c r="O171" s="87"/>
      <c r="P171" s="226">
        <f>O171*H171</f>
        <v>0</v>
      </c>
      <c r="Q171" s="226">
        <v>1</v>
      </c>
      <c r="R171" s="226">
        <f>Q171*H171</f>
        <v>59.023</v>
      </c>
      <c r="S171" s="226">
        <v>0</v>
      </c>
      <c r="T171" s="227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28" t="s">
        <v>226</v>
      </c>
      <c r="AT171" s="228" t="s">
        <v>248</v>
      </c>
      <c r="AU171" s="228" t="s">
        <v>92</v>
      </c>
      <c r="AY171" s="19" t="s">
        <v>162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9" t="s">
        <v>90</v>
      </c>
      <c r="BK171" s="229">
        <f>ROUND(I171*H171,2)</f>
        <v>0</v>
      </c>
      <c r="BL171" s="19" t="s">
        <v>170</v>
      </c>
      <c r="BM171" s="228" t="s">
        <v>562</v>
      </c>
    </row>
    <row r="172" spans="1:51" s="13" customFormat="1" ht="12">
      <c r="A172" s="13"/>
      <c r="B172" s="235"/>
      <c r="C172" s="236"/>
      <c r="D172" s="237" t="s">
        <v>174</v>
      </c>
      <c r="E172" s="238" t="s">
        <v>44</v>
      </c>
      <c r="F172" s="239" t="s">
        <v>563</v>
      </c>
      <c r="G172" s="236"/>
      <c r="H172" s="240">
        <v>25.662</v>
      </c>
      <c r="I172" s="241"/>
      <c r="J172" s="236"/>
      <c r="K172" s="236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174</v>
      </c>
      <c r="AU172" s="246" t="s">
        <v>92</v>
      </c>
      <c r="AV172" s="13" t="s">
        <v>92</v>
      </c>
      <c r="AW172" s="13" t="s">
        <v>42</v>
      </c>
      <c r="AX172" s="13" t="s">
        <v>90</v>
      </c>
      <c r="AY172" s="246" t="s">
        <v>162</v>
      </c>
    </row>
    <row r="173" spans="1:51" s="13" customFormat="1" ht="12">
      <c r="A173" s="13"/>
      <c r="B173" s="235"/>
      <c r="C173" s="236"/>
      <c r="D173" s="237" t="s">
        <v>174</v>
      </c>
      <c r="E173" s="236"/>
      <c r="F173" s="239" t="s">
        <v>564</v>
      </c>
      <c r="G173" s="236"/>
      <c r="H173" s="240">
        <v>59.023</v>
      </c>
      <c r="I173" s="241"/>
      <c r="J173" s="236"/>
      <c r="K173" s="236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174</v>
      </c>
      <c r="AU173" s="246" t="s">
        <v>92</v>
      </c>
      <c r="AV173" s="13" t="s">
        <v>92</v>
      </c>
      <c r="AW173" s="13" t="s">
        <v>4</v>
      </c>
      <c r="AX173" s="13" t="s">
        <v>90</v>
      </c>
      <c r="AY173" s="246" t="s">
        <v>162</v>
      </c>
    </row>
    <row r="174" spans="1:65" s="2" customFormat="1" ht="16.5" customHeight="1">
      <c r="A174" s="41"/>
      <c r="B174" s="42"/>
      <c r="C174" s="281" t="s">
        <v>324</v>
      </c>
      <c r="D174" s="291" t="s">
        <v>248</v>
      </c>
      <c r="E174" s="282" t="s">
        <v>565</v>
      </c>
      <c r="F174" s="283" t="s">
        <v>345</v>
      </c>
      <c r="G174" s="284" t="s">
        <v>123</v>
      </c>
      <c r="H174" s="285">
        <v>293.28</v>
      </c>
      <c r="I174" s="286"/>
      <c r="J174" s="287">
        <f>ROUND(I174*H174,2)</f>
        <v>0</v>
      </c>
      <c r="K174" s="283" t="s">
        <v>169</v>
      </c>
      <c r="L174" s="288"/>
      <c r="M174" s="289" t="s">
        <v>44</v>
      </c>
      <c r="N174" s="290" t="s">
        <v>53</v>
      </c>
      <c r="O174" s="87"/>
      <c r="P174" s="226">
        <f>O174*H174</f>
        <v>0</v>
      </c>
      <c r="Q174" s="226">
        <v>1</v>
      </c>
      <c r="R174" s="226">
        <f>Q174*H174</f>
        <v>293.28</v>
      </c>
      <c r="S174" s="226">
        <v>0</v>
      </c>
      <c r="T174" s="227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28" t="s">
        <v>226</v>
      </c>
      <c r="AT174" s="228" t="s">
        <v>248</v>
      </c>
      <c r="AU174" s="228" t="s">
        <v>92</v>
      </c>
      <c r="AY174" s="19" t="s">
        <v>162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9" t="s">
        <v>90</v>
      </c>
      <c r="BK174" s="229">
        <f>ROUND(I174*H174,2)</f>
        <v>0</v>
      </c>
      <c r="BL174" s="19" t="s">
        <v>170</v>
      </c>
      <c r="BM174" s="228" t="s">
        <v>566</v>
      </c>
    </row>
    <row r="175" spans="1:51" s="13" customFormat="1" ht="12">
      <c r="A175" s="13"/>
      <c r="B175" s="235"/>
      <c r="C175" s="236"/>
      <c r="D175" s="237" t="s">
        <v>174</v>
      </c>
      <c r="E175" s="238" t="s">
        <v>44</v>
      </c>
      <c r="F175" s="239" t="s">
        <v>567</v>
      </c>
      <c r="G175" s="236"/>
      <c r="H175" s="240">
        <v>293.28</v>
      </c>
      <c r="I175" s="241"/>
      <c r="J175" s="236"/>
      <c r="K175" s="236"/>
      <c r="L175" s="242"/>
      <c r="M175" s="243"/>
      <c r="N175" s="244"/>
      <c r="O175" s="244"/>
      <c r="P175" s="244"/>
      <c r="Q175" s="244"/>
      <c r="R175" s="244"/>
      <c r="S175" s="244"/>
      <c r="T175" s="24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6" t="s">
        <v>174</v>
      </c>
      <c r="AU175" s="246" t="s">
        <v>92</v>
      </c>
      <c r="AV175" s="13" t="s">
        <v>92</v>
      </c>
      <c r="AW175" s="13" t="s">
        <v>42</v>
      </c>
      <c r="AX175" s="13" t="s">
        <v>90</v>
      </c>
      <c r="AY175" s="246" t="s">
        <v>162</v>
      </c>
    </row>
    <row r="176" spans="1:65" s="2" customFormat="1" ht="24.15" customHeight="1">
      <c r="A176" s="41"/>
      <c r="B176" s="42"/>
      <c r="C176" s="216" t="s">
        <v>568</v>
      </c>
      <c r="D176" s="216" t="s">
        <v>165</v>
      </c>
      <c r="E176" s="218" t="s">
        <v>569</v>
      </c>
      <c r="F176" s="219" t="s">
        <v>570</v>
      </c>
      <c r="G176" s="220" t="s">
        <v>168</v>
      </c>
      <c r="H176" s="221">
        <v>828</v>
      </c>
      <c r="I176" s="222"/>
      <c r="J176" s="223">
        <f>ROUND(I176*H176,2)</f>
        <v>0</v>
      </c>
      <c r="K176" s="219" t="s">
        <v>169</v>
      </c>
      <c r="L176" s="47"/>
      <c r="M176" s="224" t="s">
        <v>44</v>
      </c>
      <c r="N176" s="225" t="s">
        <v>53</v>
      </c>
      <c r="O176" s="87"/>
      <c r="P176" s="226">
        <f>O176*H176</f>
        <v>0</v>
      </c>
      <c r="Q176" s="226">
        <v>0.299</v>
      </c>
      <c r="R176" s="226">
        <f>Q176*H176</f>
        <v>247.572</v>
      </c>
      <c r="S176" s="226">
        <v>0</v>
      </c>
      <c r="T176" s="227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28" t="s">
        <v>170</v>
      </c>
      <c r="AT176" s="228" t="s">
        <v>165</v>
      </c>
      <c r="AU176" s="228" t="s">
        <v>92</v>
      </c>
      <c r="AY176" s="19" t="s">
        <v>162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9" t="s">
        <v>90</v>
      </c>
      <c r="BK176" s="229">
        <f>ROUND(I176*H176,2)</f>
        <v>0</v>
      </c>
      <c r="BL176" s="19" t="s">
        <v>170</v>
      </c>
      <c r="BM176" s="228" t="s">
        <v>351</v>
      </c>
    </row>
    <row r="177" spans="1:47" s="2" customFormat="1" ht="12">
      <c r="A177" s="41"/>
      <c r="B177" s="42"/>
      <c r="C177" s="43"/>
      <c r="D177" s="230" t="s">
        <v>172</v>
      </c>
      <c r="E177" s="43"/>
      <c r="F177" s="231" t="s">
        <v>571</v>
      </c>
      <c r="G177" s="43"/>
      <c r="H177" s="43"/>
      <c r="I177" s="232"/>
      <c r="J177" s="43"/>
      <c r="K177" s="43"/>
      <c r="L177" s="47"/>
      <c r="M177" s="233"/>
      <c r="N177" s="234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19" t="s">
        <v>172</v>
      </c>
      <c r="AU177" s="19" t="s">
        <v>92</v>
      </c>
    </row>
    <row r="178" spans="1:51" s="13" customFormat="1" ht="12">
      <c r="A178" s="13"/>
      <c r="B178" s="235"/>
      <c r="C178" s="236"/>
      <c r="D178" s="237" t="s">
        <v>174</v>
      </c>
      <c r="E178" s="238" t="s">
        <v>44</v>
      </c>
      <c r="F178" s="239" t="s">
        <v>572</v>
      </c>
      <c r="G178" s="236"/>
      <c r="H178" s="240">
        <v>828</v>
      </c>
      <c r="I178" s="241"/>
      <c r="J178" s="236"/>
      <c r="K178" s="236"/>
      <c r="L178" s="242"/>
      <c r="M178" s="243"/>
      <c r="N178" s="244"/>
      <c r="O178" s="244"/>
      <c r="P178" s="244"/>
      <c r="Q178" s="244"/>
      <c r="R178" s="244"/>
      <c r="S178" s="244"/>
      <c r="T178" s="24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6" t="s">
        <v>174</v>
      </c>
      <c r="AU178" s="246" t="s">
        <v>92</v>
      </c>
      <c r="AV178" s="13" t="s">
        <v>92</v>
      </c>
      <c r="AW178" s="13" t="s">
        <v>42</v>
      </c>
      <c r="AX178" s="13" t="s">
        <v>90</v>
      </c>
      <c r="AY178" s="246" t="s">
        <v>162</v>
      </c>
    </row>
    <row r="179" spans="1:65" s="2" customFormat="1" ht="21.75" customHeight="1">
      <c r="A179" s="41"/>
      <c r="B179" s="42"/>
      <c r="C179" s="216" t="s">
        <v>316</v>
      </c>
      <c r="D179" s="216" t="s">
        <v>165</v>
      </c>
      <c r="E179" s="218" t="s">
        <v>357</v>
      </c>
      <c r="F179" s="219" t="s">
        <v>358</v>
      </c>
      <c r="G179" s="220" t="s">
        <v>168</v>
      </c>
      <c r="H179" s="221">
        <v>828</v>
      </c>
      <c r="I179" s="222"/>
      <c r="J179" s="223">
        <f>ROUND(I179*H179,2)</f>
        <v>0</v>
      </c>
      <c r="K179" s="219" t="s">
        <v>169</v>
      </c>
      <c r="L179" s="47"/>
      <c r="M179" s="224" t="s">
        <v>44</v>
      </c>
      <c r="N179" s="225" t="s">
        <v>53</v>
      </c>
      <c r="O179" s="87"/>
      <c r="P179" s="226">
        <f>O179*H179</f>
        <v>0</v>
      </c>
      <c r="Q179" s="226">
        <v>0.138</v>
      </c>
      <c r="R179" s="226">
        <f>Q179*H179</f>
        <v>114.26400000000001</v>
      </c>
      <c r="S179" s="226">
        <v>0</v>
      </c>
      <c r="T179" s="227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28" t="s">
        <v>170</v>
      </c>
      <c r="AT179" s="228" t="s">
        <v>165</v>
      </c>
      <c r="AU179" s="228" t="s">
        <v>92</v>
      </c>
      <c r="AY179" s="19" t="s">
        <v>162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9" t="s">
        <v>90</v>
      </c>
      <c r="BK179" s="229">
        <f>ROUND(I179*H179,2)</f>
        <v>0</v>
      </c>
      <c r="BL179" s="19" t="s">
        <v>170</v>
      </c>
      <c r="BM179" s="228" t="s">
        <v>359</v>
      </c>
    </row>
    <row r="180" spans="1:47" s="2" customFormat="1" ht="12">
      <c r="A180" s="41"/>
      <c r="B180" s="42"/>
      <c r="C180" s="43"/>
      <c r="D180" s="230" t="s">
        <v>172</v>
      </c>
      <c r="E180" s="43"/>
      <c r="F180" s="231" t="s">
        <v>360</v>
      </c>
      <c r="G180" s="43"/>
      <c r="H180" s="43"/>
      <c r="I180" s="232"/>
      <c r="J180" s="43"/>
      <c r="K180" s="43"/>
      <c r="L180" s="47"/>
      <c r="M180" s="233"/>
      <c r="N180" s="234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19" t="s">
        <v>172</v>
      </c>
      <c r="AU180" s="19" t="s">
        <v>92</v>
      </c>
    </row>
    <row r="181" spans="1:51" s="13" customFormat="1" ht="12">
      <c r="A181" s="13"/>
      <c r="B181" s="235"/>
      <c r="C181" s="236"/>
      <c r="D181" s="237" t="s">
        <v>174</v>
      </c>
      <c r="E181" s="238" t="s">
        <v>44</v>
      </c>
      <c r="F181" s="239" t="s">
        <v>573</v>
      </c>
      <c r="G181" s="236"/>
      <c r="H181" s="240">
        <v>828</v>
      </c>
      <c r="I181" s="241"/>
      <c r="J181" s="236"/>
      <c r="K181" s="236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174</v>
      </c>
      <c r="AU181" s="246" t="s">
        <v>92</v>
      </c>
      <c r="AV181" s="13" t="s">
        <v>92</v>
      </c>
      <c r="AW181" s="13" t="s">
        <v>42</v>
      </c>
      <c r="AX181" s="13" t="s">
        <v>90</v>
      </c>
      <c r="AY181" s="246" t="s">
        <v>162</v>
      </c>
    </row>
    <row r="182" spans="1:65" s="2" customFormat="1" ht="16.5" customHeight="1">
      <c r="A182" s="41"/>
      <c r="B182" s="42"/>
      <c r="C182" s="216" t="s">
        <v>356</v>
      </c>
      <c r="D182" s="216" t="s">
        <v>165</v>
      </c>
      <c r="E182" s="218" t="s">
        <v>363</v>
      </c>
      <c r="F182" s="219" t="s">
        <v>364</v>
      </c>
      <c r="G182" s="220" t="s">
        <v>168</v>
      </c>
      <c r="H182" s="221">
        <v>7332</v>
      </c>
      <c r="I182" s="222"/>
      <c r="J182" s="223">
        <f>ROUND(I182*H182,2)</f>
        <v>0</v>
      </c>
      <c r="K182" s="219" t="s">
        <v>169</v>
      </c>
      <c r="L182" s="47"/>
      <c r="M182" s="224" t="s">
        <v>44</v>
      </c>
      <c r="N182" s="225" t="s">
        <v>53</v>
      </c>
      <c r="O182" s="87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28" t="s">
        <v>170</v>
      </c>
      <c r="AT182" s="228" t="s">
        <v>165</v>
      </c>
      <c r="AU182" s="228" t="s">
        <v>92</v>
      </c>
      <c r="AY182" s="19" t="s">
        <v>162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9" t="s">
        <v>90</v>
      </c>
      <c r="BK182" s="229">
        <f>ROUND(I182*H182,2)</f>
        <v>0</v>
      </c>
      <c r="BL182" s="19" t="s">
        <v>170</v>
      </c>
      <c r="BM182" s="228" t="s">
        <v>365</v>
      </c>
    </row>
    <row r="183" spans="1:47" s="2" customFormat="1" ht="12">
      <c r="A183" s="41"/>
      <c r="B183" s="42"/>
      <c r="C183" s="43"/>
      <c r="D183" s="230" t="s">
        <v>172</v>
      </c>
      <c r="E183" s="43"/>
      <c r="F183" s="231" t="s">
        <v>366</v>
      </c>
      <c r="G183" s="43"/>
      <c r="H183" s="43"/>
      <c r="I183" s="232"/>
      <c r="J183" s="43"/>
      <c r="K183" s="43"/>
      <c r="L183" s="47"/>
      <c r="M183" s="233"/>
      <c r="N183" s="234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19" t="s">
        <v>172</v>
      </c>
      <c r="AU183" s="19" t="s">
        <v>92</v>
      </c>
    </row>
    <row r="184" spans="1:51" s="13" customFormat="1" ht="12">
      <c r="A184" s="13"/>
      <c r="B184" s="235"/>
      <c r="C184" s="236"/>
      <c r="D184" s="237" t="s">
        <v>174</v>
      </c>
      <c r="E184" s="238" t="s">
        <v>44</v>
      </c>
      <c r="F184" s="239" t="s">
        <v>574</v>
      </c>
      <c r="G184" s="236"/>
      <c r="H184" s="240">
        <v>7332</v>
      </c>
      <c r="I184" s="241"/>
      <c r="J184" s="236"/>
      <c r="K184" s="236"/>
      <c r="L184" s="242"/>
      <c r="M184" s="243"/>
      <c r="N184" s="244"/>
      <c r="O184" s="244"/>
      <c r="P184" s="244"/>
      <c r="Q184" s="244"/>
      <c r="R184" s="244"/>
      <c r="S184" s="244"/>
      <c r="T184" s="24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6" t="s">
        <v>174</v>
      </c>
      <c r="AU184" s="246" t="s">
        <v>92</v>
      </c>
      <c r="AV184" s="13" t="s">
        <v>92</v>
      </c>
      <c r="AW184" s="13" t="s">
        <v>42</v>
      </c>
      <c r="AX184" s="13" t="s">
        <v>90</v>
      </c>
      <c r="AY184" s="246" t="s">
        <v>162</v>
      </c>
    </row>
    <row r="185" spans="1:65" s="2" customFormat="1" ht="24.15" customHeight="1">
      <c r="A185" s="41"/>
      <c r="B185" s="42"/>
      <c r="C185" s="216" t="s">
        <v>575</v>
      </c>
      <c r="D185" s="216" t="s">
        <v>165</v>
      </c>
      <c r="E185" s="218" t="s">
        <v>371</v>
      </c>
      <c r="F185" s="219" t="s">
        <v>372</v>
      </c>
      <c r="G185" s="220" t="s">
        <v>168</v>
      </c>
      <c r="H185" s="221">
        <v>3666</v>
      </c>
      <c r="I185" s="222"/>
      <c r="J185" s="223">
        <f>ROUND(I185*H185,2)</f>
        <v>0</v>
      </c>
      <c r="K185" s="219" t="s">
        <v>169</v>
      </c>
      <c r="L185" s="47"/>
      <c r="M185" s="224" t="s">
        <v>44</v>
      </c>
      <c r="N185" s="225" t="s">
        <v>53</v>
      </c>
      <c r="O185" s="87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28" t="s">
        <v>170</v>
      </c>
      <c r="AT185" s="228" t="s">
        <v>165</v>
      </c>
      <c r="AU185" s="228" t="s">
        <v>92</v>
      </c>
      <c r="AY185" s="19" t="s">
        <v>162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9" t="s">
        <v>90</v>
      </c>
      <c r="BK185" s="229">
        <f>ROUND(I185*H185,2)</f>
        <v>0</v>
      </c>
      <c r="BL185" s="19" t="s">
        <v>170</v>
      </c>
      <c r="BM185" s="228" t="s">
        <v>373</v>
      </c>
    </row>
    <row r="186" spans="1:47" s="2" customFormat="1" ht="12">
      <c r="A186" s="41"/>
      <c r="B186" s="42"/>
      <c r="C186" s="43"/>
      <c r="D186" s="230" t="s">
        <v>172</v>
      </c>
      <c r="E186" s="43"/>
      <c r="F186" s="231" t="s">
        <v>374</v>
      </c>
      <c r="G186" s="43"/>
      <c r="H186" s="43"/>
      <c r="I186" s="232"/>
      <c r="J186" s="43"/>
      <c r="K186" s="43"/>
      <c r="L186" s="47"/>
      <c r="M186" s="233"/>
      <c r="N186" s="234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19" t="s">
        <v>172</v>
      </c>
      <c r="AU186" s="19" t="s">
        <v>92</v>
      </c>
    </row>
    <row r="187" spans="1:51" s="13" customFormat="1" ht="12">
      <c r="A187" s="13"/>
      <c r="B187" s="235"/>
      <c r="C187" s="236"/>
      <c r="D187" s="237" t="s">
        <v>174</v>
      </c>
      <c r="E187" s="238" t="s">
        <v>44</v>
      </c>
      <c r="F187" s="239" t="s">
        <v>541</v>
      </c>
      <c r="G187" s="236"/>
      <c r="H187" s="240">
        <v>3666</v>
      </c>
      <c r="I187" s="241"/>
      <c r="J187" s="236"/>
      <c r="K187" s="236"/>
      <c r="L187" s="242"/>
      <c r="M187" s="243"/>
      <c r="N187" s="244"/>
      <c r="O187" s="244"/>
      <c r="P187" s="244"/>
      <c r="Q187" s="244"/>
      <c r="R187" s="244"/>
      <c r="S187" s="244"/>
      <c r="T187" s="24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6" t="s">
        <v>174</v>
      </c>
      <c r="AU187" s="246" t="s">
        <v>92</v>
      </c>
      <c r="AV187" s="13" t="s">
        <v>92</v>
      </c>
      <c r="AW187" s="13" t="s">
        <v>42</v>
      </c>
      <c r="AX187" s="13" t="s">
        <v>90</v>
      </c>
      <c r="AY187" s="246" t="s">
        <v>162</v>
      </c>
    </row>
    <row r="188" spans="1:65" s="2" customFormat="1" ht="24.15" customHeight="1">
      <c r="A188" s="41"/>
      <c r="B188" s="42"/>
      <c r="C188" s="216" t="s">
        <v>362</v>
      </c>
      <c r="D188" s="216" t="s">
        <v>165</v>
      </c>
      <c r="E188" s="218" t="s">
        <v>384</v>
      </c>
      <c r="F188" s="219" t="s">
        <v>385</v>
      </c>
      <c r="G188" s="220" t="s">
        <v>168</v>
      </c>
      <c r="H188" s="221">
        <v>3666</v>
      </c>
      <c r="I188" s="222"/>
      <c r="J188" s="223">
        <f>ROUND(I188*H188,2)</f>
        <v>0</v>
      </c>
      <c r="K188" s="219" t="s">
        <v>169</v>
      </c>
      <c r="L188" s="47"/>
      <c r="M188" s="224" t="s">
        <v>44</v>
      </c>
      <c r="N188" s="225" t="s">
        <v>53</v>
      </c>
      <c r="O188" s="87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28" t="s">
        <v>170</v>
      </c>
      <c r="AT188" s="228" t="s">
        <v>165</v>
      </c>
      <c r="AU188" s="228" t="s">
        <v>92</v>
      </c>
      <c r="AY188" s="19" t="s">
        <v>162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9" t="s">
        <v>90</v>
      </c>
      <c r="BK188" s="229">
        <f>ROUND(I188*H188,2)</f>
        <v>0</v>
      </c>
      <c r="BL188" s="19" t="s">
        <v>170</v>
      </c>
      <c r="BM188" s="228" t="s">
        <v>381</v>
      </c>
    </row>
    <row r="189" spans="1:47" s="2" customFormat="1" ht="12">
      <c r="A189" s="41"/>
      <c r="B189" s="42"/>
      <c r="C189" s="43"/>
      <c r="D189" s="230" t="s">
        <v>172</v>
      </c>
      <c r="E189" s="43"/>
      <c r="F189" s="231" t="s">
        <v>387</v>
      </c>
      <c r="G189" s="43"/>
      <c r="H189" s="43"/>
      <c r="I189" s="232"/>
      <c r="J189" s="43"/>
      <c r="K189" s="43"/>
      <c r="L189" s="47"/>
      <c r="M189" s="233"/>
      <c r="N189" s="234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19" t="s">
        <v>172</v>
      </c>
      <c r="AU189" s="19" t="s">
        <v>92</v>
      </c>
    </row>
    <row r="190" spans="1:51" s="13" customFormat="1" ht="12">
      <c r="A190" s="13"/>
      <c r="B190" s="235"/>
      <c r="C190" s="236"/>
      <c r="D190" s="237" t="s">
        <v>174</v>
      </c>
      <c r="E190" s="238" t="s">
        <v>44</v>
      </c>
      <c r="F190" s="239" t="s">
        <v>541</v>
      </c>
      <c r="G190" s="236"/>
      <c r="H190" s="240">
        <v>3666</v>
      </c>
      <c r="I190" s="241"/>
      <c r="J190" s="236"/>
      <c r="K190" s="236"/>
      <c r="L190" s="242"/>
      <c r="M190" s="243"/>
      <c r="N190" s="244"/>
      <c r="O190" s="244"/>
      <c r="P190" s="244"/>
      <c r="Q190" s="244"/>
      <c r="R190" s="244"/>
      <c r="S190" s="244"/>
      <c r="T190" s="24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6" t="s">
        <v>174</v>
      </c>
      <c r="AU190" s="246" t="s">
        <v>92</v>
      </c>
      <c r="AV190" s="13" t="s">
        <v>92</v>
      </c>
      <c r="AW190" s="13" t="s">
        <v>42</v>
      </c>
      <c r="AX190" s="13" t="s">
        <v>90</v>
      </c>
      <c r="AY190" s="246" t="s">
        <v>162</v>
      </c>
    </row>
    <row r="191" spans="1:63" s="12" customFormat="1" ht="22.8" customHeight="1">
      <c r="A191" s="12"/>
      <c r="B191" s="200"/>
      <c r="C191" s="201"/>
      <c r="D191" s="202" t="s">
        <v>81</v>
      </c>
      <c r="E191" s="214" t="s">
        <v>234</v>
      </c>
      <c r="F191" s="214" t="s">
        <v>395</v>
      </c>
      <c r="G191" s="201"/>
      <c r="H191" s="201"/>
      <c r="I191" s="204"/>
      <c r="J191" s="215">
        <f>BK191</f>
        <v>0</v>
      </c>
      <c r="K191" s="201"/>
      <c r="L191" s="206"/>
      <c r="M191" s="207"/>
      <c r="N191" s="208"/>
      <c r="O191" s="208"/>
      <c r="P191" s="209">
        <f>SUM(P192:P213)</f>
        <v>0</v>
      </c>
      <c r="Q191" s="208"/>
      <c r="R191" s="209">
        <f>SUM(R192:R213)</f>
        <v>9.222719644999998</v>
      </c>
      <c r="S191" s="208"/>
      <c r="T191" s="210">
        <f>SUM(T192:T213)</f>
        <v>353.25000000000006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1" t="s">
        <v>90</v>
      </c>
      <c r="AT191" s="212" t="s">
        <v>81</v>
      </c>
      <c r="AU191" s="212" t="s">
        <v>90</v>
      </c>
      <c r="AY191" s="211" t="s">
        <v>162</v>
      </c>
      <c r="BK191" s="213">
        <f>SUM(BK192:BK213)</f>
        <v>0</v>
      </c>
    </row>
    <row r="192" spans="1:65" s="2" customFormat="1" ht="24.15" customHeight="1">
      <c r="A192" s="41"/>
      <c r="B192" s="42"/>
      <c r="C192" s="216" t="s">
        <v>329</v>
      </c>
      <c r="D192" s="217" t="s">
        <v>165</v>
      </c>
      <c r="E192" s="218" t="s">
        <v>576</v>
      </c>
      <c r="F192" s="219" t="s">
        <v>577</v>
      </c>
      <c r="G192" s="220" t="s">
        <v>207</v>
      </c>
      <c r="H192" s="221">
        <v>357</v>
      </c>
      <c r="I192" s="222"/>
      <c r="J192" s="223">
        <f>ROUND(I192*H192,2)</f>
        <v>0</v>
      </c>
      <c r="K192" s="219" t="s">
        <v>169</v>
      </c>
      <c r="L192" s="47"/>
      <c r="M192" s="224" t="s">
        <v>44</v>
      </c>
      <c r="N192" s="225" t="s">
        <v>53</v>
      </c>
      <c r="O192" s="87"/>
      <c r="P192" s="226">
        <f>O192*H192</f>
        <v>0</v>
      </c>
      <c r="Q192" s="226">
        <v>0.0231</v>
      </c>
      <c r="R192" s="226">
        <f>Q192*H192</f>
        <v>8.246699999999999</v>
      </c>
      <c r="S192" s="226">
        <v>0</v>
      </c>
      <c r="T192" s="227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28" t="s">
        <v>170</v>
      </c>
      <c r="AT192" s="228" t="s">
        <v>165</v>
      </c>
      <c r="AU192" s="228" t="s">
        <v>92</v>
      </c>
      <c r="AY192" s="19" t="s">
        <v>162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9" t="s">
        <v>90</v>
      </c>
      <c r="BK192" s="229">
        <f>ROUND(I192*H192,2)</f>
        <v>0</v>
      </c>
      <c r="BL192" s="19" t="s">
        <v>170</v>
      </c>
      <c r="BM192" s="228" t="s">
        <v>578</v>
      </c>
    </row>
    <row r="193" spans="1:47" s="2" customFormat="1" ht="12">
      <c r="A193" s="41"/>
      <c r="B193" s="42"/>
      <c r="C193" s="43"/>
      <c r="D193" s="230" t="s">
        <v>172</v>
      </c>
      <c r="E193" s="43"/>
      <c r="F193" s="231" t="s">
        <v>579</v>
      </c>
      <c r="G193" s="43"/>
      <c r="H193" s="43"/>
      <c r="I193" s="232"/>
      <c r="J193" s="43"/>
      <c r="K193" s="43"/>
      <c r="L193" s="47"/>
      <c r="M193" s="233"/>
      <c r="N193" s="234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19" t="s">
        <v>172</v>
      </c>
      <c r="AU193" s="19" t="s">
        <v>92</v>
      </c>
    </row>
    <row r="194" spans="1:51" s="13" customFormat="1" ht="12">
      <c r="A194" s="13"/>
      <c r="B194" s="235"/>
      <c r="C194" s="236"/>
      <c r="D194" s="237" t="s">
        <v>174</v>
      </c>
      <c r="E194" s="238" t="s">
        <v>44</v>
      </c>
      <c r="F194" s="239" t="s">
        <v>580</v>
      </c>
      <c r="G194" s="236"/>
      <c r="H194" s="240">
        <v>357</v>
      </c>
      <c r="I194" s="241"/>
      <c r="J194" s="236"/>
      <c r="K194" s="236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174</v>
      </c>
      <c r="AU194" s="246" t="s">
        <v>92</v>
      </c>
      <c r="AV194" s="13" t="s">
        <v>92</v>
      </c>
      <c r="AW194" s="13" t="s">
        <v>42</v>
      </c>
      <c r="AX194" s="13" t="s">
        <v>90</v>
      </c>
      <c r="AY194" s="246" t="s">
        <v>162</v>
      </c>
    </row>
    <row r="195" spans="1:65" s="2" customFormat="1" ht="24.15" customHeight="1">
      <c r="A195" s="41"/>
      <c r="B195" s="42"/>
      <c r="C195" s="216" t="s">
        <v>336</v>
      </c>
      <c r="D195" s="217" t="s">
        <v>165</v>
      </c>
      <c r="E195" s="218" t="s">
        <v>581</v>
      </c>
      <c r="F195" s="219" t="s">
        <v>582</v>
      </c>
      <c r="G195" s="220" t="s">
        <v>207</v>
      </c>
      <c r="H195" s="221">
        <v>13</v>
      </c>
      <c r="I195" s="222"/>
      <c r="J195" s="223">
        <f>ROUND(I195*H195,2)</f>
        <v>0</v>
      </c>
      <c r="K195" s="219" t="s">
        <v>169</v>
      </c>
      <c r="L195" s="47"/>
      <c r="M195" s="224" t="s">
        <v>44</v>
      </c>
      <c r="N195" s="225" t="s">
        <v>53</v>
      </c>
      <c r="O195" s="87"/>
      <c r="P195" s="226">
        <f>O195*H195</f>
        <v>0</v>
      </c>
      <c r="Q195" s="226">
        <v>0.07107</v>
      </c>
      <c r="R195" s="226">
        <f>Q195*H195</f>
        <v>0.9239099999999999</v>
      </c>
      <c r="S195" s="226">
        <v>0</v>
      </c>
      <c r="T195" s="227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28" t="s">
        <v>170</v>
      </c>
      <c r="AT195" s="228" t="s">
        <v>165</v>
      </c>
      <c r="AU195" s="228" t="s">
        <v>92</v>
      </c>
      <c r="AY195" s="19" t="s">
        <v>162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9" t="s">
        <v>90</v>
      </c>
      <c r="BK195" s="229">
        <f>ROUND(I195*H195,2)</f>
        <v>0</v>
      </c>
      <c r="BL195" s="19" t="s">
        <v>170</v>
      </c>
      <c r="BM195" s="228" t="s">
        <v>583</v>
      </c>
    </row>
    <row r="196" spans="1:47" s="2" customFormat="1" ht="12">
      <c r="A196" s="41"/>
      <c r="B196" s="42"/>
      <c r="C196" s="43"/>
      <c r="D196" s="230" t="s">
        <v>172</v>
      </c>
      <c r="E196" s="43"/>
      <c r="F196" s="231" t="s">
        <v>584</v>
      </c>
      <c r="G196" s="43"/>
      <c r="H196" s="43"/>
      <c r="I196" s="232"/>
      <c r="J196" s="43"/>
      <c r="K196" s="43"/>
      <c r="L196" s="47"/>
      <c r="M196" s="233"/>
      <c r="N196" s="234"/>
      <c r="O196" s="87"/>
      <c r="P196" s="87"/>
      <c r="Q196" s="87"/>
      <c r="R196" s="87"/>
      <c r="S196" s="87"/>
      <c r="T196" s="88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19" t="s">
        <v>172</v>
      </c>
      <c r="AU196" s="19" t="s">
        <v>92</v>
      </c>
    </row>
    <row r="197" spans="1:51" s="13" customFormat="1" ht="12">
      <c r="A197" s="13"/>
      <c r="B197" s="235"/>
      <c r="C197" s="236"/>
      <c r="D197" s="237" t="s">
        <v>174</v>
      </c>
      <c r="E197" s="238" t="s">
        <v>44</v>
      </c>
      <c r="F197" s="239" t="s">
        <v>585</v>
      </c>
      <c r="G197" s="236"/>
      <c r="H197" s="240">
        <v>13</v>
      </c>
      <c r="I197" s="241"/>
      <c r="J197" s="236"/>
      <c r="K197" s="236"/>
      <c r="L197" s="242"/>
      <c r="M197" s="243"/>
      <c r="N197" s="244"/>
      <c r="O197" s="244"/>
      <c r="P197" s="244"/>
      <c r="Q197" s="244"/>
      <c r="R197" s="244"/>
      <c r="S197" s="244"/>
      <c r="T197" s="24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6" t="s">
        <v>174</v>
      </c>
      <c r="AU197" s="246" t="s">
        <v>92</v>
      </c>
      <c r="AV197" s="13" t="s">
        <v>92</v>
      </c>
      <c r="AW197" s="13" t="s">
        <v>42</v>
      </c>
      <c r="AX197" s="13" t="s">
        <v>90</v>
      </c>
      <c r="AY197" s="246" t="s">
        <v>162</v>
      </c>
    </row>
    <row r="198" spans="1:65" s="2" customFormat="1" ht="21.75" customHeight="1">
      <c r="A198" s="41"/>
      <c r="B198" s="42"/>
      <c r="C198" s="216" t="s">
        <v>378</v>
      </c>
      <c r="D198" s="216" t="s">
        <v>165</v>
      </c>
      <c r="E198" s="218" t="s">
        <v>409</v>
      </c>
      <c r="F198" s="219" t="s">
        <v>410</v>
      </c>
      <c r="G198" s="220" t="s">
        <v>207</v>
      </c>
      <c r="H198" s="221">
        <v>61</v>
      </c>
      <c r="I198" s="222"/>
      <c r="J198" s="223">
        <f>ROUND(I198*H198,2)</f>
        <v>0</v>
      </c>
      <c r="K198" s="219" t="s">
        <v>169</v>
      </c>
      <c r="L198" s="47"/>
      <c r="M198" s="224" t="s">
        <v>44</v>
      </c>
      <c r="N198" s="225" t="s">
        <v>53</v>
      </c>
      <c r="O198" s="87"/>
      <c r="P198" s="226">
        <f>O198*H198</f>
        <v>0</v>
      </c>
      <c r="Q198" s="226">
        <v>8.05E-06</v>
      </c>
      <c r="R198" s="226">
        <f>Q198*H198</f>
        <v>0.0004910499999999999</v>
      </c>
      <c r="S198" s="226">
        <v>0</v>
      </c>
      <c r="T198" s="227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28" t="s">
        <v>170</v>
      </c>
      <c r="AT198" s="228" t="s">
        <v>165</v>
      </c>
      <c r="AU198" s="228" t="s">
        <v>92</v>
      </c>
      <c r="AY198" s="19" t="s">
        <v>162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9" t="s">
        <v>90</v>
      </c>
      <c r="BK198" s="229">
        <f>ROUND(I198*H198,2)</f>
        <v>0</v>
      </c>
      <c r="BL198" s="19" t="s">
        <v>170</v>
      </c>
      <c r="BM198" s="228" t="s">
        <v>411</v>
      </c>
    </row>
    <row r="199" spans="1:47" s="2" customFormat="1" ht="12">
      <c r="A199" s="41"/>
      <c r="B199" s="42"/>
      <c r="C199" s="43"/>
      <c r="D199" s="230" t="s">
        <v>172</v>
      </c>
      <c r="E199" s="43"/>
      <c r="F199" s="231" t="s">
        <v>412</v>
      </c>
      <c r="G199" s="43"/>
      <c r="H199" s="43"/>
      <c r="I199" s="232"/>
      <c r="J199" s="43"/>
      <c r="K199" s="43"/>
      <c r="L199" s="47"/>
      <c r="M199" s="233"/>
      <c r="N199" s="234"/>
      <c r="O199" s="87"/>
      <c r="P199" s="87"/>
      <c r="Q199" s="87"/>
      <c r="R199" s="87"/>
      <c r="S199" s="87"/>
      <c r="T199" s="88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19" t="s">
        <v>172</v>
      </c>
      <c r="AU199" s="19" t="s">
        <v>92</v>
      </c>
    </row>
    <row r="200" spans="1:51" s="16" customFormat="1" ht="12">
      <c r="A200" s="16"/>
      <c r="B200" s="270"/>
      <c r="C200" s="271"/>
      <c r="D200" s="237" t="s">
        <v>174</v>
      </c>
      <c r="E200" s="272" t="s">
        <v>44</v>
      </c>
      <c r="F200" s="273" t="s">
        <v>413</v>
      </c>
      <c r="G200" s="271"/>
      <c r="H200" s="272" t="s">
        <v>44</v>
      </c>
      <c r="I200" s="274"/>
      <c r="J200" s="271"/>
      <c r="K200" s="271"/>
      <c r="L200" s="275"/>
      <c r="M200" s="276"/>
      <c r="N200" s="277"/>
      <c r="O200" s="277"/>
      <c r="P200" s="277"/>
      <c r="Q200" s="277"/>
      <c r="R200" s="277"/>
      <c r="S200" s="277"/>
      <c r="T200" s="278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T200" s="279" t="s">
        <v>174</v>
      </c>
      <c r="AU200" s="279" t="s">
        <v>92</v>
      </c>
      <c r="AV200" s="16" t="s">
        <v>90</v>
      </c>
      <c r="AW200" s="16" t="s">
        <v>42</v>
      </c>
      <c r="AX200" s="16" t="s">
        <v>82</v>
      </c>
      <c r="AY200" s="279" t="s">
        <v>162</v>
      </c>
    </row>
    <row r="201" spans="1:51" s="13" customFormat="1" ht="12">
      <c r="A201" s="13"/>
      <c r="B201" s="235"/>
      <c r="C201" s="236"/>
      <c r="D201" s="237" t="s">
        <v>174</v>
      </c>
      <c r="E201" s="238" t="s">
        <v>44</v>
      </c>
      <c r="F201" s="239" t="s">
        <v>586</v>
      </c>
      <c r="G201" s="236"/>
      <c r="H201" s="240">
        <v>61</v>
      </c>
      <c r="I201" s="241"/>
      <c r="J201" s="236"/>
      <c r="K201" s="236"/>
      <c r="L201" s="242"/>
      <c r="M201" s="243"/>
      <c r="N201" s="244"/>
      <c r="O201" s="244"/>
      <c r="P201" s="244"/>
      <c r="Q201" s="244"/>
      <c r="R201" s="244"/>
      <c r="S201" s="244"/>
      <c r="T201" s="24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6" t="s">
        <v>174</v>
      </c>
      <c r="AU201" s="246" t="s">
        <v>92</v>
      </c>
      <c r="AV201" s="13" t="s">
        <v>92</v>
      </c>
      <c r="AW201" s="13" t="s">
        <v>42</v>
      </c>
      <c r="AX201" s="13" t="s">
        <v>90</v>
      </c>
      <c r="AY201" s="246" t="s">
        <v>162</v>
      </c>
    </row>
    <row r="202" spans="1:65" s="2" customFormat="1" ht="24.15" customHeight="1">
      <c r="A202" s="41"/>
      <c r="B202" s="42"/>
      <c r="C202" s="216" t="s">
        <v>383</v>
      </c>
      <c r="D202" s="216" t="s">
        <v>165</v>
      </c>
      <c r="E202" s="218" t="s">
        <v>417</v>
      </c>
      <c r="F202" s="219" t="s">
        <v>418</v>
      </c>
      <c r="G202" s="220" t="s">
        <v>207</v>
      </c>
      <c r="H202" s="221">
        <v>61</v>
      </c>
      <c r="I202" s="222"/>
      <c r="J202" s="223">
        <f>ROUND(I202*H202,2)</f>
        <v>0</v>
      </c>
      <c r="K202" s="219" t="s">
        <v>169</v>
      </c>
      <c r="L202" s="47"/>
      <c r="M202" s="224" t="s">
        <v>44</v>
      </c>
      <c r="N202" s="225" t="s">
        <v>53</v>
      </c>
      <c r="O202" s="87"/>
      <c r="P202" s="226">
        <f>O202*H202</f>
        <v>0</v>
      </c>
      <c r="Q202" s="226">
        <v>0.0003409</v>
      </c>
      <c r="R202" s="226">
        <f>Q202*H202</f>
        <v>0.020794899999999998</v>
      </c>
      <c r="S202" s="226">
        <v>0</v>
      </c>
      <c r="T202" s="227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28" t="s">
        <v>170</v>
      </c>
      <c r="AT202" s="228" t="s">
        <v>165</v>
      </c>
      <c r="AU202" s="228" t="s">
        <v>92</v>
      </c>
      <c r="AY202" s="19" t="s">
        <v>162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9" t="s">
        <v>90</v>
      </c>
      <c r="BK202" s="229">
        <f>ROUND(I202*H202,2)</f>
        <v>0</v>
      </c>
      <c r="BL202" s="19" t="s">
        <v>170</v>
      </c>
      <c r="BM202" s="228" t="s">
        <v>419</v>
      </c>
    </row>
    <row r="203" spans="1:47" s="2" customFormat="1" ht="12">
      <c r="A203" s="41"/>
      <c r="B203" s="42"/>
      <c r="C203" s="43"/>
      <c r="D203" s="230" t="s">
        <v>172</v>
      </c>
      <c r="E203" s="43"/>
      <c r="F203" s="231" t="s">
        <v>420</v>
      </c>
      <c r="G203" s="43"/>
      <c r="H203" s="43"/>
      <c r="I203" s="232"/>
      <c r="J203" s="43"/>
      <c r="K203" s="43"/>
      <c r="L203" s="47"/>
      <c r="M203" s="233"/>
      <c r="N203" s="234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19" t="s">
        <v>172</v>
      </c>
      <c r="AU203" s="19" t="s">
        <v>92</v>
      </c>
    </row>
    <row r="204" spans="1:65" s="2" customFormat="1" ht="16.5" customHeight="1">
      <c r="A204" s="41"/>
      <c r="B204" s="42"/>
      <c r="C204" s="216" t="s">
        <v>389</v>
      </c>
      <c r="D204" s="216" t="s">
        <v>165</v>
      </c>
      <c r="E204" s="218" t="s">
        <v>422</v>
      </c>
      <c r="F204" s="219" t="s">
        <v>423</v>
      </c>
      <c r="G204" s="220" t="s">
        <v>207</v>
      </c>
      <c r="H204" s="221">
        <v>61</v>
      </c>
      <c r="I204" s="222"/>
      <c r="J204" s="223">
        <f>ROUND(I204*H204,2)</f>
        <v>0</v>
      </c>
      <c r="K204" s="219" t="s">
        <v>169</v>
      </c>
      <c r="L204" s="47"/>
      <c r="M204" s="224" t="s">
        <v>44</v>
      </c>
      <c r="N204" s="225" t="s">
        <v>53</v>
      </c>
      <c r="O204" s="87"/>
      <c r="P204" s="226">
        <f>O204*H204</f>
        <v>0</v>
      </c>
      <c r="Q204" s="226">
        <v>1.995E-06</v>
      </c>
      <c r="R204" s="226">
        <f>Q204*H204</f>
        <v>0.00012169499999999999</v>
      </c>
      <c r="S204" s="226">
        <v>0</v>
      </c>
      <c r="T204" s="227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28" t="s">
        <v>170</v>
      </c>
      <c r="AT204" s="228" t="s">
        <v>165</v>
      </c>
      <c r="AU204" s="228" t="s">
        <v>92</v>
      </c>
      <c r="AY204" s="19" t="s">
        <v>162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9" t="s">
        <v>90</v>
      </c>
      <c r="BK204" s="229">
        <f>ROUND(I204*H204,2)</f>
        <v>0</v>
      </c>
      <c r="BL204" s="19" t="s">
        <v>170</v>
      </c>
      <c r="BM204" s="228" t="s">
        <v>424</v>
      </c>
    </row>
    <row r="205" spans="1:47" s="2" customFormat="1" ht="12">
      <c r="A205" s="41"/>
      <c r="B205" s="42"/>
      <c r="C205" s="43"/>
      <c r="D205" s="230" t="s">
        <v>172</v>
      </c>
      <c r="E205" s="43"/>
      <c r="F205" s="231" t="s">
        <v>425</v>
      </c>
      <c r="G205" s="43"/>
      <c r="H205" s="43"/>
      <c r="I205" s="232"/>
      <c r="J205" s="43"/>
      <c r="K205" s="43"/>
      <c r="L205" s="47"/>
      <c r="M205" s="233"/>
      <c r="N205" s="234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19" t="s">
        <v>172</v>
      </c>
      <c r="AU205" s="19" t="s">
        <v>92</v>
      </c>
    </row>
    <row r="206" spans="1:51" s="16" customFormat="1" ht="12">
      <c r="A206" s="16"/>
      <c r="B206" s="270"/>
      <c r="C206" s="271"/>
      <c r="D206" s="237" t="s">
        <v>174</v>
      </c>
      <c r="E206" s="272" t="s">
        <v>44</v>
      </c>
      <c r="F206" s="273" t="s">
        <v>413</v>
      </c>
      <c r="G206" s="271"/>
      <c r="H206" s="272" t="s">
        <v>44</v>
      </c>
      <c r="I206" s="274"/>
      <c r="J206" s="271"/>
      <c r="K206" s="271"/>
      <c r="L206" s="275"/>
      <c r="M206" s="276"/>
      <c r="N206" s="277"/>
      <c r="O206" s="277"/>
      <c r="P206" s="277"/>
      <c r="Q206" s="277"/>
      <c r="R206" s="277"/>
      <c r="S206" s="277"/>
      <c r="T206" s="278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T206" s="279" t="s">
        <v>174</v>
      </c>
      <c r="AU206" s="279" t="s">
        <v>92</v>
      </c>
      <c r="AV206" s="16" t="s">
        <v>90</v>
      </c>
      <c r="AW206" s="16" t="s">
        <v>42</v>
      </c>
      <c r="AX206" s="16" t="s">
        <v>82</v>
      </c>
      <c r="AY206" s="279" t="s">
        <v>162</v>
      </c>
    </row>
    <row r="207" spans="1:51" s="13" customFormat="1" ht="12">
      <c r="A207" s="13"/>
      <c r="B207" s="235"/>
      <c r="C207" s="236"/>
      <c r="D207" s="237" t="s">
        <v>174</v>
      </c>
      <c r="E207" s="238" t="s">
        <v>44</v>
      </c>
      <c r="F207" s="239" t="s">
        <v>586</v>
      </c>
      <c r="G207" s="236"/>
      <c r="H207" s="240">
        <v>61</v>
      </c>
      <c r="I207" s="241"/>
      <c r="J207" s="236"/>
      <c r="K207" s="236"/>
      <c r="L207" s="242"/>
      <c r="M207" s="243"/>
      <c r="N207" s="244"/>
      <c r="O207" s="244"/>
      <c r="P207" s="244"/>
      <c r="Q207" s="244"/>
      <c r="R207" s="244"/>
      <c r="S207" s="244"/>
      <c r="T207" s="24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6" t="s">
        <v>174</v>
      </c>
      <c r="AU207" s="246" t="s">
        <v>92</v>
      </c>
      <c r="AV207" s="13" t="s">
        <v>92</v>
      </c>
      <c r="AW207" s="13" t="s">
        <v>42</v>
      </c>
      <c r="AX207" s="13" t="s">
        <v>90</v>
      </c>
      <c r="AY207" s="246" t="s">
        <v>162</v>
      </c>
    </row>
    <row r="208" spans="1:65" s="2" customFormat="1" ht="44.25" customHeight="1">
      <c r="A208" s="41"/>
      <c r="B208" s="42"/>
      <c r="C208" s="216" t="s">
        <v>396</v>
      </c>
      <c r="D208" s="216" t="s">
        <v>165</v>
      </c>
      <c r="E208" s="218" t="s">
        <v>427</v>
      </c>
      <c r="F208" s="219" t="s">
        <v>428</v>
      </c>
      <c r="G208" s="220" t="s">
        <v>207</v>
      </c>
      <c r="H208" s="221">
        <v>1044</v>
      </c>
      <c r="I208" s="222"/>
      <c r="J208" s="223">
        <f>ROUND(I208*H208,2)</f>
        <v>0</v>
      </c>
      <c r="K208" s="219" t="s">
        <v>169</v>
      </c>
      <c r="L208" s="47"/>
      <c r="M208" s="224" t="s">
        <v>44</v>
      </c>
      <c r="N208" s="225" t="s">
        <v>53</v>
      </c>
      <c r="O208" s="87"/>
      <c r="P208" s="226">
        <f>O208*H208</f>
        <v>0</v>
      </c>
      <c r="Q208" s="226">
        <v>0</v>
      </c>
      <c r="R208" s="226">
        <f>Q208*H208</f>
        <v>0</v>
      </c>
      <c r="S208" s="226">
        <v>0.324</v>
      </c>
      <c r="T208" s="227">
        <f>S208*H208</f>
        <v>338.25600000000003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28" t="s">
        <v>170</v>
      </c>
      <c r="AT208" s="228" t="s">
        <v>165</v>
      </c>
      <c r="AU208" s="228" t="s">
        <v>92</v>
      </c>
      <c r="AY208" s="19" t="s">
        <v>162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9" t="s">
        <v>90</v>
      </c>
      <c r="BK208" s="229">
        <f>ROUND(I208*H208,2)</f>
        <v>0</v>
      </c>
      <c r="BL208" s="19" t="s">
        <v>170</v>
      </c>
      <c r="BM208" s="228" t="s">
        <v>429</v>
      </c>
    </row>
    <row r="209" spans="1:47" s="2" customFormat="1" ht="12">
      <c r="A209" s="41"/>
      <c r="B209" s="42"/>
      <c r="C209" s="43"/>
      <c r="D209" s="230" t="s">
        <v>172</v>
      </c>
      <c r="E209" s="43"/>
      <c r="F209" s="231" t="s">
        <v>430</v>
      </c>
      <c r="G209" s="43"/>
      <c r="H209" s="43"/>
      <c r="I209" s="232"/>
      <c r="J209" s="43"/>
      <c r="K209" s="43"/>
      <c r="L209" s="47"/>
      <c r="M209" s="233"/>
      <c r="N209" s="234"/>
      <c r="O209" s="87"/>
      <c r="P209" s="87"/>
      <c r="Q209" s="87"/>
      <c r="R209" s="87"/>
      <c r="S209" s="87"/>
      <c r="T209" s="88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T209" s="19" t="s">
        <v>172</v>
      </c>
      <c r="AU209" s="19" t="s">
        <v>92</v>
      </c>
    </row>
    <row r="210" spans="1:51" s="13" customFormat="1" ht="12">
      <c r="A210" s="13"/>
      <c r="B210" s="235"/>
      <c r="C210" s="236"/>
      <c r="D210" s="237" t="s">
        <v>174</v>
      </c>
      <c r="E210" s="238" t="s">
        <v>44</v>
      </c>
      <c r="F210" s="239" t="s">
        <v>587</v>
      </c>
      <c r="G210" s="236"/>
      <c r="H210" s="240">
        <v>1044</v>
      </c>
      <c r="I210" s="241"/>
      <c r="J210" s="236"/>
      <c r="K210" s="236"/>
      <c r="L210" s="242"/>
      <c r="M210" s="243"/>
      <c r="N210" s="244"/>
      <c r="O210" s="244"/>
      <c r="P210" s="244"/>
      <c r="Q210" s="244"/>
      <c r="R210" s="244"/>
      <c r="S210" s="244"/>
      <c r="T210" s="24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6" t="s">
        <v>174</v>
      </c>
      <c r="AU210" s="246" t="s">
        <v>92</v>
      </c>
      <c r="AV210" s="13" t="s">
        <v>92</v>
      </c>
      <c r="AW210" s="13" t="s">
        <v>42</v>
      </c>
      <c r="AX210" s="13" t="s">
        <v>90</v>
      </c>
      <c r="AY210" s="246" t="s">
        <v>162</v>
      </c>
    </row>
    <row r="211" spans="1:65" s="2" customFormat="1" ht="37.8" customHeight="1">
      <c r="A211" s="41"/>
      <c r="B211" s="42"/>
      <c r="C211" s="216" t="s">
        <v>403</v>
      </c>
      <c r="D211" s="216" t="s">
        <v>165</v>
      </c>
      <c r="E211" s="218" t="s">
        <v>588</v>
      </c>
      <c r="F211" s="219" t="s">
        <v>589</v>
      </c>
      <c r="G211" s="220" t="s">
        <v>207</v>
      </c>
      <c r="H211" s="221">
        <v>357</v>
      </c>
      <c r="I211" s="222"/>
      <c r="J211" s="223">
        <f>ROUND(I211*H211,2)</f>
        <v>0</v>
      </c>
      <c r="K211" s="219" t="s">
        <v>169</v>
      </c>
      <c r="L211" s="47"/>
      <c r="M211" s="224" t="s">
        <v>44</v>
      </c>
      <c r="N211" s="225" t="s">
        <v>53</v>
      </c>
      <c r="O211" s="87"/>
      <c r="P211" s="226">
        <f>O211*H211</f>
        <v>0</v>
      </c>
      <c r="Q211" s="226">
        <v>8.6E-05</v>
      </c>
      <c r="R211" s="226">
        <f>Q211*H211</f>
        <v>0.030702</v>
      </c>
      <c r="S211" s="226">
        <v>0.042</v>
      </c>
      <c r="T211" s="227">
        <f>S211*H211</f>
        <v>14.994000000000002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28" t="s">
        <v>170</v>
      </c>
      <c r="AT211" s="228" t="s">
        <v>165</v>
      </c>
      <c r="AU211" s="228" t="s">
        <v>92</v>
      </c>
      <c r="AY211" s="19" t="s">
        <v>162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19" t="s">
        <v>90</v>
      </c>
      <c r="BK211" s="229">
        <f>ROUND(I211*H211,2)</f>
        <v>0</v>
      </c>
      <c r="BL211" s="19" t="s">
        <v>170</v>
      </c>
      <c r="BM211" s="228" t="s">
        <v>590</v>
      </c>
    </row>
    <row r="212" spans="1:47" s="2" customFormat="1" ht="12">
      <c r="A212" s="41"/>
      <c r="B212" s="42"/>
      <c r="C212" s="43"/>
      <c r="D212" s="230" t="s">
        <v>172</v>
      </c>
      <c r="E212" s="43"/>
      <c r="F212" s="231" t="s">
        <v>591</v>
      </c>
      <c r="G212" s="43"/>
      <c r="H212" s="43"/>
      <c r="I212" s="232"/>
      <c r="J212" s="43"/>
      <c r="K212" s="43"/>
      <c r="L212" s="47"/>
      <c r="M212" s="233"/>
      <c r="N212" s="234"/>
      <c r="O212" s="87"/>
      <c r="P212" s="87"/>
      <c r="Q212" s="87"/>
      <c r="R212" s="87"/>
      <c r="S212" s="87"/>
      <c r="T212" s="88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T212" s="19" t="s">
        <v>172</v>
      </c>
      <c r="AU212" s="19" t="s">
        <v>92</v>
      </c>
    </row>
    <row r="213" spans="1:51" s="13" customFormat="1" ht="12">
      <c r="A213" s="13"/>
      <c r="B213" s="235"/>
      <c r="C213" s="236"/>
      <c r="D213" s="237" t="s">
        <v>174</v>
      </c>
      <c r="E213" s="238" t="s">
        <v>44</v>
      </c>
      <c r="F213" s="239" t="s">
        <v>592</v>
      </c>
      <c r="G213" s="236"/>
      <c r="H213" s="240">
        <v>357</v>
      </c>
      <c r="I213" s="241"/>
      <c r="J213" s="236"/>
      <c r="K213" s="236"/>
      <c r="L213" s="242"/>
      <c r="M213" s="243"/>
      <c r="N213" s="244"/>
      <c r="O213" s="244"/>
      <c r="P213" s="244"/>
      <c r="Q213" s="244"/>
      <c r="R213" s="244"/>
      <c r="S213" s="244"/>
      <c r="T213" s="24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174</v>
      </c>
      <c r="AU213" s="246" t="s">
        <v>92</v>
      </c>
      <c r="AV213" s="13" t="s">
        <v>92</v>
      </c>
      <c r="AW213" s="13" t="s">
        <v>42</v>
      </c>
      <c r="AX213" s="13" t="s">
        <v>90</v>
      </c>
      <c r="AY213" s="246" t="s">
        <v>162</v>
      </c>
    </row>
    <row r="214" spans="1:63" s="12" customFormat="1" ht="22.8" customHeight="1">
      <c r="A214" s="12"/>
      <c r="B214" s="200"/>
      <c r="C214" s="201"/>
      <c r="D214" s="202" t="s">
        <v>81</v>
      </c>
      <c r="E214" s="214" t="s">
        <v>438</v>
      </c>
      <c r="F214" s="214" t="s">
        <v>439</v>
      </c>
      <c r="G214" s="201"/>
      <c r="H214" s="201"/>
      <c r="I214" s="204"/>
      <c r="J214" s="215">
        <f>BK214</f>
        <v>0</v>
      </c>
      <c r="K214" s="201"/>
      <c r="L214" s="206"/>
      <c r="M214" s="207"/>
      <c r="N214" s="208"/>
      <c r="O214" s="208"/>
      <c r="P214" s="209">
        <f>SUM(P215:P245)</f>
        <v>0</v>
      </c>
      <c r="Q214" s="208"/>
      <c r="R214" s="209">
        <f>SUM(R215:R245)</f>
        <v>0</v>
      </c>
      <c r="S214" s="208"/>
      <c r="T214" s="210">
        <f>SUM(T215:T245)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1" t="s">
        <v>90</v>
      </c>
      <c r="AT214" s="212" t="s">
        <v>81</v>
      </c>
      <c r="AU214" s="212" t="s">
        <v>90</v>
      </c>
      <c r="AY214" s="211" t="s">
        <v>162</v>
      </c>
      <c r="BK214" s="213">
        <f>SUM(BK215:BK245)</f>
        <v>0</v>
      </c>
    </row>
    <row r="215" spans="1:65" s="2" customFormat="1" ht="24.15" customHeight="1">
      <c r="A215" s="41"/>
      <c r="B215" s="42"/>
      <c r="C215" s="216" t="s">
        <v>408</v>
      </c>
      <c r="D215" s="216" t="s">
        <v>165</v>
      </c>
      <c r="E215" s="218" t="s">
        <v>441</v>
      </c>
      <c r="F215" s="219" t="s">
        <v>442</v>
      </c>
      <c r="G215" s="220" t="s">
        <v>123</v>
      </c>
      <c r="H215" s="221">
        <v>2839.152</v>
      </c>
      <c r="I215" s="222"/>
      <c r="J215" s="223">
        <f>ROUND(I215*H215,2)</f>
        <v>0</v>
      </c>
      <c r="K215" s="219" t="s">
        <v>169</v>
      </c>
      <c r="L215" s="47"/>
      <c r="M215" s="224" t="s">
        <v>44</v>
      </c>
      <c r="N215" s="225" t="s">
        <v>53</v>
      </c>
      <c r="O215" s="87"/>
      <c r="P215" s="226">
        <f>O215*H215</f>
        <v>0</v>
      </c>
      <c r="Q215" s="226">
        <v>0</v>
      </c>
      <c r="R215" s="226">
        <f>Q215*H215</f>
        <v>0</v>
      </c>
      <c r="S215" s="226">
        <v>0</v>
      </c>
      <c r="T215" s="227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28" t="s">
        <v>170</v>
      </c>
      <c r="AT215" s="228" t="s">
        <v>165</v>
      </c>
      <c r="AU215" s="228" t="s">
        <v>92</v>
      </c>
      <c r="AY215" s="19" t="s">
        <v>162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19" t="s">
        <v>90</v>
      </c>
      <c r="BK215" s="229">
        <f>ROUND(I215*H215,2)</f>
        <v>0</v>
      </c>
      <c r="BL215" s="19" t="s">
        <v>170</v>
      </c>
      <c r="BM215" s="228" t="s">
        <v>443</v>
      </c>
    </row>
    <row r="216" spans="1:47" s="2" customFormat="1" ht="12">
      <c r="A216" s="41"/>
      <c r="B216" s="42"/>
      <c r="C216" s="43"/>
      <c r="D216" s="230" t="s">
        <v>172</v>
      </c>
      <c r="E216" s="43"/>
      <c r="F216" s="231" t="s">
        <v>444</v>
      </c>
      <c r="G216" s="43"/>
      <c r="H216" s="43"/>
      <c r="I216" s="232"/>
      <c r="J216" s="43"/>
      <c r="K216" s="43"/>
      <c r="L216" s="47"/>
      <c r="M216" s="233"/>
      <c r="N216" s="234"/>
      <c r="O216" s="87"/>
      <c r="P216" s="87"/>
      <c r="Q216" s="87"/>
      <c r="R216" s="87"/>
      <c r="S216" s="87"/>
      <c r="T216" s="88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T216" s="19" t="s">
        <v>172</v>
      </c>
      <c r="AU216" s="19" t="s">
        <v>92</v>
      </c>
    </row>
    <row r="217" spans="1:51" s="13" customFormat="1" ht="12">
      <c r="A217" s="13"/>
      <c r="B217" s="235"/>
      <c r="C217" s="236"/>
      <c r="D217" s="237" t="s">
        <v>174</v>
      </c>
      <c r="E217" s="238" t="s">
        <v>44</v>
      </c>
      <c r="F217" s="239" t="s">
        <v>593</v>
      </c>
      <c r="G217" s="236"/>
      <c r="H217" s="240">
        <v>1466.4</v>
      </c>
      <c r="I217" s="241"/>
      <c r="J217" s="236"/>
      <c r="K217" s="236"/>
      <c r="L217" s="242"/>
      <c r="M217" s="243"/>
      <c r="N217" s="244"/>
      <c r="O217" s="244"/>
      <c r="P217" s="244"/>
      <c r="Q217" s="244"/>
      <c r="R217" s="244"/>
      <c r="S217" s="244"/>
      <c r="T217" s="24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6" t="s">
        <v>174</v>
      </c>
      <c r="AU217" s="246" t="s">
        <v>92</v>
      </c>
      <c r="AV217" s="13" t="s">
        <v>92</v>
      </c>
      <c r="AW217" s="13" t="s">
        <v>42</v>
      </c>
      <c r="AX217" s="13" t="s">
        <v>82</v>
      </c>
      <c r="AY217" s="246" t="s">
        <v>162</v>
      </c>
    </row>
    <row r="218" spans="1:51" s="13" customFormat="1" ht="12">
      <c r="A218" s="13"/>
      <c r="B218" s="235"/>
      <c r="C218" s="236"/>
      <c r="D218" s="237" t="s">
        <v>174</v>
      </c>
      <c r="E218" s="238" t="s">
        <v>44</v>
      </c>
      <c r="F218" s="239" t="s">
        <v>594</v>
      </c>
      <c r="G218" s="236"/>
      <c r="H218" s="240">
        <v>468.736</v>
      </c>
      <c r="I218" s="241"/>
      <c r="J218" s="236"/>
      <c r="K218" s="236"/>
      <c r="L218" s="242"/>
      <c r="M218" s="243"/>
      <c r="N218" s="244"/>
      <c r="O218" s="244"/>
      <c r="P218" s="244"/>
      <c r="Q218" s="244"/>
      <c r="R218" s="244"/>
      <c r="S218" s="244"/>
      <c r="T218" s="24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6" t="s">
        <v>174</v>
      </c>
      <c r="AU218" s="246" t="s">
        <v>92</v>
      </c>
      <c r="AV218" s="13" t="s">
        <v>92</v>
      </c>
      <c r="AW218" s="13" t="s">
        <v>42</v>
      </c>
      <c r="AX218" s="13" t="s">
        <v>82</v>
      </c>
      <c r="AY218" s="246" t="s">
        <v>162</v>
      </c>
    </row>
    <row r="219" spans="1:51" s="13" customFormat="1" ht="12">
      <c r="A219" s="13"/>
      <c r="B219" s="235"/>
      <c r="C219" s="236"/>
      <c r="D219" s="237" t="s">
        <v>174</v>
      </c>
      <c r="E219" s="238" t="s">
        <v>44</v>
      </c>
      <c r="F219" s="239" t="s">
        <v>595</v>
      </c>
      <c r="G219" s="236"/>
      <c r="H219" s="240">
        <v>338.256</v>
      </c>
      <c r="I219" s="241"/>
      <c r="J219" s="236"/>
      <c r="K219" s="236"/>
      <c r="L219" s="242"/>
      <c r="M219" s="243"/>
      <c r="N219" s="244"/>
      <c r="O219" s="244"/>
      <c r="P219" s="244"/>
      <c r="Q219" s="244"/>
      <c r="R219" s="244"/>
      <c r="S219" s="244"/>
      <c r="T219" s="24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6" t="s">
        <v>174</v>
      </c>
      <c r="AU219" s="246" t="s">
        <v>92</v>
      </c>
      <c r="AV219" s="13" t="s">
        <v>92</v>
      </c>
      <c r="AW219" s="13" t="s">
        <v>42</v>
      </c>
      <c r="AX219" s="13" t="s">
        <v>82</v>
      </c>
      <c r="AY219" s="246" t="s">
        <v>162</v>
      </c>
    </row>
    <row r="220" spans="1:51" s="14" customFormat="1" ht="12">
      <c r="A220" s="14"/>
      <c r="B220" s="248"/>
      <c r="C220" s="249"/>
      <c r="D220" s="237" t="s">
        <v>174</v>
      </c>
      <c r="E220" s="250" t="s">
        <v>125</v>
      </c>
      <c r="F220" s="251" t="s">
        <v>182</v>
      </c>
      <c r="G220" s="249"/>
      <c r="H220" s="252">
        <v>2273.392</v>
      </c>
      <c r="I220" s="253"/>
      <c r="J220" s="249"/>
      <c r="K220" s="249"/>
      <c r="L220" s="254"/>
      <c r="M220" s="255"/>
      <c r="N220" s="256"/>
      <c r="O220" s="256"/>
      <c r="P220" s="256"/>
      <c r="Q220" s="256"/>
      <c r="R220" s="256"/>
      <c r="S220" s="256"/>
      <c r="T220" s="257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8" t="s">
        <v>174</v>
      </c>
      <c r="AU220" s="258" t="s">
        <v>92</v>
      </c>
      <c r="AV220" s="14" t="s">
        <v>183</v>
      </c>
      <c r="AW220" s="14" t="s">
        <v>42</v>
      </c>
      <c r="AX220" s="14" t="s">
        <v>82</v>
      </c>
      <c r="AY220" s="258" t="s">
        <v>162</v>
      </c>
    </row>
    <row r="221" spans="1:51" s="13" customFormat="1" ht="12">
      <c r="A221" s="13"/>
      <c r="B221" s="235"/>
      <c r="C221" s="236"/>
      <c r="D221" s="237" t="s">
        <v>174</v>
      </c>
      <c r="E221" s="238" t="s">
        <v>121</v>
      </c>
      <c r="F221" s="239" t="s">
        <v>596</v>
      </c>
      <c r="G221" s="236"/>
      <c r="H221" s="240">
        <v>565.76</v>
      </c>
      <c r="I221" s="241"/>
      <c r="J221" s="236"/>
      <c r="K221" s="236"/>
      <c r="L221" s="242"/>
      <c r="M221" s="243"/>
      <c r="N221" s="244"/>
      <c r="O221" s="244"/>
      <c r="P221" s="244"/>
      <c r="Q221" s="244"/>
      <c r="R221" s="244"/>
      <c r="S221" s="244"/>
      <c r="T221" s="24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6" t="s">
        <v>174</v>
      </c>
      <c r="AU221" s="246" t="s">
        <v>92</v>
      </c>
      <c r="AV221" s="13" t="s">
        <v>92</v>
      </c>
      <c r="AW221" s="13" t="s">
        <v>42</v>
      </c>
      <c r="AX221" s="13" t="s">
        <v>82</v>
      </c>
      <c r="AY221" s="246" t="s">
        <v>162</v>
      </c>
    </row>
    <row r="222" spans="1:51" s="15" customFormat="1" ht="12">
      <c r="A222" s="15"/>
      <c r="B222" s="259"/>
      <c r="C222" s="260"/>
      <c r="D222" s="237" t="s">
        <v>174</v>
      </c>
      <c r="E222" s="261" t="s">
        <v>44</v>
      </c>
      <c r="F222" s="262" t="s">
        <v>185</v>
      </c>
      <c r="G222" s="260"/>
      <c r="H222" s="263">
        <v>2839.152</v>
      </c>
      <c r="I222" s="264"/>
      <c r="J222" s="260"/>
      <c r="K222" s="260"/>
      <c r="L222" s="265"/>
      <c r="M222" s="266"/>
      <c r="N222" s="267"/>
      <c r="O222" s="267"/>
      <c r="P222" s="267"/>
      <c r="Q222" s="267"/>
      <c r="R222" s="267"/>
      <c r="S222" s="267"/>
      <c r="T222" s="268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69" t="s">
        <v>174</v>
      </c>
      <c r="AU222" s="269" t="s">
        <v>92</v>
      </c>
      <c r="AV222" s="15" t="s">
        <v>170</v>
      </c>
      <c r="AW222" s="15" t="s">
        <v>42</v>
      </c>
      <c r="AX222" s="15" t="s">
        <v>90</v>
      </c>
      <c r="AY222" s="269" t="s">
        <v>162</v>
      </c>
    </row>
    <row r="223" spans="1:65" s="2" customFormat="1" ht="24.15" customHeight="1">
      <c r="A223" s="41"/>
      <c r="B223" s="42"/>
      <c r="C223" s="216" t="s">
        <v>416</v>
      </c>
      <c r="D223" s="216" t="s">
        <v>165</v>
      </c>
      <c r="E223" s="218" t="s">
        <v>451</v>
      </c>
      <c r="F223" s="219" t="s">
        <v>452</v>
      </c>
      <c r="G223" s="220" t="s">
        <v>123</v>
      </c>
      <c r="H223" s="221">
        <v>56258.688</v>
      </c>
      <c r="I223" s="222"/>
      <c r="J223" s="223">
        <f>ROUND(I223*H223,2)</f>
        <v>0</v>
      </c>
      <c r="K223" s="219" t="s">
        <v>169</v>
      </c>
      <c r="L223" s="47"/>
      <c r="M223" s="224" t="s">
        <v>44</v>
      </c>
      <c r="N223" s="225" t="s">
        <v>53</v>
      </c>
      <c r="O223" s="87"/>
      <c r="P223" s="226">
        <f>O223*H223</f>
        <v>0</v>
      </c>
      <c r="Q223" s="226">
        <v>0</v>
      </c>
      <c r="R223" s="226">
        <f>Q223*H223</f>
        <v>0</v>
      </c>
      <c r="S223" s="226">
        <v>0</v>
      </c>
      <c r="T223" s="227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28" t="s">
        <v>170</v>
      </c>
      <c r="AT223" s="228" t="s">
        <v>165</v>
      </c>
      <c r="AU223" s="228" t="s">
        <v>92</v>
      </c>
      <c r="AY223" s="19" t="s">
        <v>162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19" t="s">
        <v>90</v>
      </c>
      <c r="BK223" s="229">
        <f>ROUND(I223*H223,2)</f>
        <v>0</v>
      </c>
      <c r="BL223" s="19" t="s">
        <v>170</v>
      </c>
      <c r="BM223" s="228" t="s">
        <v>453</v>
      </c>
    </row>
    <row r="224" spans="1:47" s="2" customFormat="1" ht="12">
      <c r="A224" s="41"/>
      <c r="B224" s="42"/>
      <c r="C224" s="43"/>
      <c r="D224" s="230" t="s">
        <v>172</v>
      </c>
      <c r="E224" s="43"/>
      <c r="F224" s="231" t="s">
        <v>454</v>
      </c>
      <c r="G224" s="43"/>
      <c r="H224" s="43"/>
      <c r="I224" s="232"/>
      <c r="J224" s="43"/>
      <c r="K224" s="43"/>
      <c r="L224" s="47"/>
      <c r="M224" s="233"/>
      <c r="N224" s="234"/>
      <c r="O224" s="87"/>
      <c r="P224" s="87"/>
      <c r="Q224" s="87"/>
      <c r="R224" s="87"/>
      <c r="S224" s="87"/>
      <c r="T224" s="88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T224" s="19" t="s">
        <v>172</v>
      </c>
      <c r="AU224" s="19" t="s">
        <v>92</v>
      </c>
    </row>
    <row r="225" spans="1:51" s="13" customFormat="1" ht="12">
      <c r="A225" s="13"/>
      <c r="B225" s="235"/>
      <c r="C225" s="236"/>
      <c r="D225" s="237" t="s">
        <v>174</v>
      </c>
      <c r="E225" s="238" t="s">
        <v>44</v>
      </c>
      <c r="F225" s="239" t="s">
        <v>597</v>
      </c>
      <c r="G225" s="236"/>
      <c r="H225" s="240">
        <v>54561.408</v>
      </c>
      <c r="I225" s="241"/>
      <c r="J225" s="236"/>
      <c r="K225" s="236"/>
      <c r="L225" s="242"/>
      <c r="M225" s="243"/>
      <c r="N225" s="244"/>
      <c r="O225" s="244"/>
      <c r="P225" s="244"/>
      <c r="Q225" s="244"/>
      <c r="R225" s="244"/>
      <c r="S225" s="244"/>
      <c r="T225" s="24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6" t="s">
        <v>174</v>
      </c>
      <c r="AU225" s="246" t="s">
        <v>92</v>
      </c>
      <c r="AV225" s="13" t="s">
        <v>92</v>
      </c>
      <c r="AW225" s="13" t="s">
        <v>42</v>
      </c>
      <c r="AX225" s="13" t="s">
        <v>82</v>
      </c>
      <c r="AY225" s="246" t="s">
        <v>162</v>
      </c>
    </row>
    <row r="226" spans="1:51" s="13" customFormat="1" ht="12">
      <c r="A226" s="13"/>
      <c r="B226" s="235"/>
      <c r="C226" s="236"/>
      <c r="D226" s="237" t="s">
        <v>174</v>
      </c>
      <c r="E226" s="238" t="s">
        <v>44</v>
      </c>
      <c r="F226" s="239" t="s">
        <v>598</v>
      </c>
      <c r="G226" s="236"/>
      <c r="H226" s="240">
        <v>1697.28</v>
      </c>
      <c r="I226" s="241"/>
      <c r="J226" s="236"/>
      <c r="K226" s="236"/>
      <c r="L226" s="242"/>
      <c r="M226" s="243"/>
      <c r="N226" s="244"/>
      <c r="O226" s="244"/>
      <c r="P226" s="244"/>
      <c r="Q226" s="244"/>
      <c r="R226" s="244"/>
      <c r="S226" s="244"/>
      <c r="T226" s="24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6" t="s">
        <v>174</v>
      </c>
      <c r="AU226" s="246" t="s">
        <v>92</v>
      </c>
      <c r="AV226" s="13" t="s">
        <v>92</v>
      </c>
      <c r="AW226" s="13" t="s">
        <v>42</v>
      </c>
      <c r="AX226" s="13" t="s">
        <v>82</v>
      </c>
      <c r="AY226" s="246" t="s">
        <v>162</v>
      </c>
    </row>
    <row r="227" spans="1:51" s="15" customFormat="1" ht="12">
      <c r="A227" s="15"/>
      <c r="B227" s="259"/>
      <c r="C227" s="260"/>
      <c r="D227" s="237" t="s">
        <v>174</v>
      </c>
      <c r="E227" s="261" t="s">
        <v>44</v>
      </c>
      <c r="F227" s="262" t="s">
        <v>185</v>
      </c>
      <c r="G227" s="260"/>
      <c r="H227" s="263">
        <v>56258.688</v>
      </c>
      <c r="I227" s="264"/>
      <c r="J227" s="260"/>
      <c r="K227" s="260"/>
      <c r="L227" s="265"/>
      <c r="M227" s="266"/>
      <c r="N227" s="267"/>
      <c r="O227" s="267"/>
      <c r="P227" s="267"/>
      <c r="Q227" s="267"/>
      <c r="R227" s="267"/>
      <c r="S227" s="267"/>
      <c r="T227" s="268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69" t="s">
        <v>174</v>
      </c>
      <c r="AU227" s="269" t="s">
        <v>92</v>
      </c>
      <c r="AV227" s="15" t="s">
        <v>170</v>
      </c>
      <c r="AW227" s="15" t="s">
        <v>42</v>
      </c>
      <c r="AX227" s="15" t="s">
        <v>90</v>
      </c>
      <c r="AY227" s="269" t="s">
        <v>162</v>
      </c>
    </row>
    <row r="228" spans="1:65" s="2" customFormat="1" ht="24.15" customHeight="1">
      <c r="A228" s="41"/>
      <c r="B228" s="42"/>
      <c r="C228" s="216" t="s">
        <v>421</v>
      </c>
      <c r="D228" s="216" t="s">
        <v>165</v>
      </c>
      <c r="E228" s="218" t="s">
        <v>599</v>
      </c>
      <c r="F228" s="219" t="s">
        <v>600</v>
      </c>
      <c r="G228" s="220" t="s">
        <v>123</v>
      </c>
      <c r="H228" s="221">
        <v>14.994</v>
      </c>
      <c r="I228" s="222"/>
      <c r="J228" s="223">
        <f>ROUND(I228*H228,2)</f>
        <v>0</v>
      </c>
      <c r="K228" s="219" t="s">
        <v>169</v>
      </c>
      <c r="L228" s="47"/>
      <c r="M228" s="224" t="s">
        <v>44</v>
      </c>
      <c r="N228" s="225" t="s">
        <v>53</v>
      </c>
      <c r="O228" s="87"/>
      <c r="P228" s="226">
        <f>O228*H228</f>
        <v>0</v>
      </c>
      <c r="Q228" s="226">
        <v>0</v>
      </c>
      <c r="R228" s="226">
        <f>Q228*H228</f>
        <v>0</v>
      </c>
      <c r="S228" s="226">
        <v>0</v>
      </c>
      <c r="T228" s="227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28" t="s">
        <v>170</v>
      </c>
      <c r="AT228" s="228" t="s">
        <v>165</v>
      </c>
      <c r="AU228" s="228" t="s">
        <v>92</v>
      </c>
      <c r="AY228" s="19" t="s">
        <v>162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9" t="s">
        <v>90</v>
      </c>
      <c r="BK228" s="229">
        <f>ROUND(I228*H228,2)</f>
        <v>0</v>
      </c>
      <c r="BL228" s="19" t="s">
        <v>170</v>
      </c>
      <c r="BM228" s="228" t="s">
        <v>601</v>
      </c>
    </row>
    <row r="229" spans="1:47" s="2" customFormat="1" ht="12">
      <c r="A229" s="41"/>
      <c r="B229" s="42"/>
      <c r="C229" s="43"/>
      <c r="D229" s="230" t="s">
        <v>172</v>
      </c>
      <c r="E229" s="43"/>
      <c r="F229" s="231" t="s">
        <v>602</v>
      </c>
      <c r="G229" s="43"/>
      <c r="H229" s="43"/>
      <c r="I229" s="232"/>
      <c r="J229" s="43"/>
      <c r="K229" s="43"/>
      <c r="L229" s="47"/>
      <c r="M229" s="233"/>
      <c r="N229" s="234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19" t="s">
        <v>172</v>
      </c>
      <c r="AU229" s="19" t="s">
        <v>92</v>
      </c>
    </row>
    <row r="230" spans="1:51" s="13" customFormat="1" ht="12">
      <c r="A230" s="13"/>
      <c r="B230" s="235"/>
      <c r="C230" s="236"/>
      <c r="D230" s="237" t="s">
        <v>174</v>
      </c>
      <c r="E230" s="238" t="s">
        <v>44</v>
      </c>
      <c r="F230" s="239" t="s">
        <v>603</v>
      </c>
      <c r="G230" s="236"/>
      <c r="H230" s="240">
        <v>14.994</v>
      </c>
      <c r="I230" s="241"/>
      <c r="J230" s="236"/>
      <c r="K230" s="236"/>
      <c r="L230" s="242"/>
      <c r="M230" s="243"/>
      <c r="N230" s="244"/>
      <c r="O230" s="244"/>
      <c r="P230" s="244"/>
      <c r="Q230" s="244"/>
      <c r="R230" s="244"/>
      <c r="S230" s="244"/>
      <c r="T230" s="24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6" t="s">
        <v>174</v>
      </c>
      <c r="AU230" s="246" t="s">
        <v>92</v>
      </c>
      <c r="AV230" s="13" t="s">
        <v>92</v>
      </c>
      <c r="AW230" s="13" t="s">
        <v>42</v>
      </c>
      <c r="AX230" s="13" t="s">
        <v>90</v>
      </c>
      <c r="AY230" s="246" t="s">
        <v>162</v>
      </c>
    </row>
    <row r="231" spans="1:65" s="2" customFormat="1" ht="24.15" customHeight="1">
      <c r="A231" s="41"/>
      <c r="B231" s="42"/>
      <c r="C231" s="216" t="s">
        <v>426</v>
      </c>
      <c r="D231" s="216" t="s">
        <v>165</v>
      </c>
      <c r="E231" s="218" t="s">
        <v>604</v>
      </c>
      <c r="F231" s="219" t="s">
        <v>452</v>
      </c>
      <c r="G231" s="220" t="s">
        <v>123</v>
      </c>
      <c r="H231" s="221">
        <v>359.856</v>
      </c>
      <c r="I231" s="222"/>
      <c r="J231" s="223">
        <f>ROUND(I231*H231,2)</f>
        <v>0</v>
      </c>
      <c r="K231" s="219" t="s">
        <v>169</v>
      </c>
      <c r="L231" s="47"/>
      <c r="M231" s="224" t="s">
        <v>44</v>
      </c>
      <c r="N231" s="225" t="s">
        <v>53</v>
      </c>
      <c r="O231" s="87"/>
      <c r="P231" s="226">
        <f>O231*H231</f>
        <v>0</v>
      </c>
      <c r="Q231" s="226">
        <v>0</v>
      </c>
      <c r="R231" s="226">
        <f>Q231*H231</f>
        <v>0</v>
      </c>
      <c r="S231" s="226">
        <v>0</v>
      </c>
      <c r="T231" s="227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28" t="s">
        <v>170</v>
      </c>
      <c r="AT231" s="228" t="s">
        <v>165</v>
      </c>
      <c r="AU231" s="228" t="s">
        <v>92</v>
      </c>
      <c r="AY231" s="19" t="s">
        <v>162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9" t="s">
        <v>90</v>
      </c>
      <c r="BK231" s="229">
        <f>ROUND(I231*H231,2)</f>
        <v>0</v>
      </c>
      <c r="BL231" s="19" t="s">
        <v>170</v>
      </c>
      <c r="BM231" s="228" t="s">
        <v>605</v>
      </c>
    </row>
    <row r="232" spans="1:47" s="2" customFormat="1" ht="12">
      <c r="A232" s="41"/>
      <c r="B232" s="42"/>
      <c r="C232" s="43"/>
      <c r="D232" s="230" t="s">
        <v>172</v>
      </c>
      <c r="E232" s="43"/>
      <c r="F232" s="231" t="s">
        <v>606</v>
      </c>
      <c r="G232" s="43"/>
      <c r="H232" s="43"/>
      <c r="I232" s="232"/>
      <c r="J232" s="43"/>
      <c r="K232" s="43"/>
      <c r="L232" s="47"/>
      <c r="M232" s="233"/>
      <c r="N232" s="234"/>
      <c r="O232" s="87"/>
      <c r="P232" s="87"/>
      <c r="Q232" s="87"/>
      <c r="R232" s="87"/>
      <c r="S232" s="87"/>
      <c r="T232" s="88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T232" s="19" t="s">
        <v>172</v>
      </c>
      <c r="AU232" s="19" t="s">
        <v>92</v>
      </c>
    </row>
    <row r="233" spans="1:51" s="13" customFormat="1" ht="12">
      <c r="A233" s="13"/>
      <c r="B233" s="235"/>
      <c r="C233" s="236"/>
      <c r="D233" s="237" t="s">
        <v>174</v>
      </c>
      <c r="E233" s="236"/>
      <c r="F233" s="239" t="s">
        <v>607</v>
      </c>
      <c r="G233" s="236"/>
      <c r="H233" s="240">
        <v>359.856</v>
      </c>
      <c r="I233" s="241"/>
      <c r="J233" s="236"/>
      <c r="K233" s="236"/>
      <c r="L233" s="242"/>
      <c r="M233" s="243"/>
      <c r="N233" s="244"/>
      <c r="O233" s="244"/>
      <c r="P233" s="244"/>
      <c r="Q233" s="244"/>
      <c r="R233" s="244"/>
      <c r="S233" s="244"/>
      <c r="T233" s="24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6" t="s">
        <v>174</v>
      </c>
      <c r="AU233" s="246" t="s">
        <v>92</v>
      </c>
      <c r="AV233" s="13" t="s">
        <v>92</v>
      </c>
      <c r="AW233" s="13" t="s">
        <v>4</v>
      </c>
      <c r="AX233" s="13" t="s">
        <v>90</v>
      </c>
      <c r="AY233" s="246" t="s">
        <v>162</v>
      </c>
    </row>
    <row r="234" spans="1:65" s="2" customFormat="1" ht="16.5" customHeight="1">
      <c r="A234" s="41"/>
      <c r="B234" s="42"/>
      <c r="C234" s="216" t="s">
        <v>432</v>
      </c>
      <c r="D234" s="216" t="s">
        <v>165</v>
      </c>
      <c r="E234" s="218" t="s">
        <v>458</v>
      </c>
      <c r="F234" s="219" t="s">
        <v>459</v>
      </c>
      <c r="G234" s="220" t="s">
        <v>123</v>
      </c>
      <c r="H234" s="221">
        <v>937.984</v>
      </c>
      <c r="I234" s="222"/>
      <c r="J234" s="223">
        <f>ROUND(I234*H234,2)</f>
        <v>0</v>
      </c>
      <c r="K234" s="219" t="s">
        <v>169</v>
      </c>
      <c r="L234" s="47"/>
      <c r="M234" s="224" t="s">
        <v>44</v>
      </c>
      <c r="N234" s="225" t="s">
        <v>53</v>
      </c>
      <c r="O234" s="87"/>
      <c r="P234" s="226">
        <f>O234*H234</f>
        <v>0</v>
      </c>
      <c r="Q234" s="226">
        <v>0</v>
      </c>
      <c r="R234" s="226">
        <f>Q234*H234</f>
        <v>0</v>
      </c>
      <c r="S234" s="226">
        <v>0</v>
      </c>
      <c r="T234" s="227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28" t="s">
        <v>170</v>
      </c>
      <c r="AT234" s="228" t="s">
        <v>165</v>
      </c>
      <c r="AU234" s="228" t="s">
        <v>92</v>
      </c>
      <c r="AY234" s="19" t="s">
        <v>162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9" t="s">
        <v>90</v>
      </c>
      <c r="BK234" s="229">
        <f>ROUND(I234*H234,2)</f>
        <v>0</v>
      </c>
      <c r="BL234" s="19" t="s">
        <v>170</v>
      </c>
      <c r="BM234" s="228" t="s">
        <v>608</v>
      </c>
    </row>
    <row r="235" spans="1:47" s="2" customFormat="1" ht="12">
      <c r="A235" s="41"/>
      <c r="B235" s="42"/>
      <c r="C235" s="43"/>
      <c r="D235" s="230" t="s">
        <v>172</v>
      </c>
      <c r="E235" s="43"/>
      <c r="F235" s="231" t="s">
        <v>461</v>
      </c>
      <c r="G235" s="43"/>
      <c r="H235" s="43"/>
      <c r="I235" s="232"/>
      <c r="J235" s="43"/>
      <c r="K235" s="43"/>
      <c r="L235" s="47"/>
      <c r="M235" s="233"/>
      <c r="N235" s="234"/>
      <c r="O235" s="87"/>
      <c r="P235" s="87"/>
      <c r="Q235" s="87"/>
      <c r="R235" s="87"/>
      <c r="S235" s="87"/>
      <c r="T235" s="88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T235" s="19" t="s">
        <v>172</v>
      </c>
      <c r="AU235" s="19" t="s">
        <v>92</v>
      </c>
    </row>
    <row r="236" spans="1:51" s="13" customFormat="1" ht="12">
      <c r="A236" s="13"/>
      <c r="B236" s="235"/>
      <c r="C236" s="236"/>
      <c r="D236" s="237" t="s">
        <v>174</v>
      </c>
      <c r="E236" s="238" t="s">
        <v>44</v>
      </c>
      <c r="F236" s="239" t="s">
        <v>609</v>
      </c>
      <c r="G236" s="236"/>
      <c r="H236" s="240">
        <v>937.984</v>
      </c>
      <c r="I236" s="241"/>
      <c r="J236" s="236"/>
      <c r="K236" s="236"/>
      <c r="L236" s="242"/>
      <c r="M236" s="243"/>
      <c r="N236" s="244"/>
      <c r="O236" s="244"/>
      <c r="P236" s="244"/>
      <c r="Q236" s="244"/>
      <c r="R236" s="244"/>
      <c r="S236" s="244"/>
      <c r="T236" s="24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6" t="s">
        <v>174</v>
      </c>
      <c r="AU236" s="246" t="s">
        <v>92</v>
      </c>
      <c r="AV236" s="13" t="s">
        <v>92</v>
      </c>
      <c r="AW236" s="13" t="s">
        <v>42</v>
      </c>
      <c r="AX236" s="13" t="s">
        <v>90</v>
      </c>
      <c r="AY236" s="246" t="s">
        <v>162</v>
      </c>
    </row>
    <row r="237" spans="1:65" s="2" customFormat="1" ht="24.15" customHeight="1">
      <c r="A237" s="41"/>
      <c r="B237" s="42"/>
      <c r="C237" s="216" t="s">
        <v>440</v>
      </c>
      <c r="D237" s="216" t="s">
        <v>165</v>
      </c>
      <c r="E237" s="218" t="s">
        <v>470</v>
      </c>
      <c r="F237" s="219" t="s">
        <v>236</v>
      </c>
      <c r="G237" s="220" t="s">
        <v>123</v>
      </c>
      <c r="H237" s="221">
        <v>1804.656</v>
      </c>
      <c r="I237" s="222"/>
      <c r="J237" s="223">
        <f>ROUND(I237*H237,2)</f>
        <v>0</v>
      </c>
      <c r="K237" s="219" t="s">
        <v>169</v>
      </c>
      <c r="L237" s="47"/>
      <c r="M237" s="224" t="s">
        <v>44</v>
      </c>
      <c r="N237" s="225" t="s">
        <v>53</v>
      </c>
      <c r="O237" s="87"/>
      <c r="P237" s="226">
        <f>O237*H237</f>
        <v>0</v>
      </c>
      <c r="Q237" s="226">
        <v>0</v>
      </c>
      <c r="R237" s="226">
        <f>Q237*H237</f>
        <v>0</v>
      </c>
      <c r="S237" s="226">
        <v>0</v>
      </c>
      <c r="T237" s="227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28" t="s">
        <v>170</v>
      </c>
      <c r="AT237" s="228" t="s">
        <v>165</v>
      </c>
      <c r="AU237" s="228" t="s">
        <v>92</v>
      </c>
      <c r="AY237" s="19" t="s">
        <v>162</v>
      </c>
      <c r="BE237" s="229">
        <f>IF(N237="základní",J237,0)</f>
        <v>0</v>
      </c>
      <c r="BF237" s="229">
        <f>IF(N237="snížená",J237,0)</f>
        <v>0</v>
      </c>
      <c r="BG237" s="229">
        <f>IF(N237="zákl. přenesená",J237,0)</f>
        <v>0</v>
      </c>
      <c r="BH237" s="229">
        <f>IF(N237="sníž. přenesená",J237,0)</f>
        <v>0</v>
      </c>
      <c r="BI237" s="229">
        <f>IF(N237="nulová",J237,0)</f>
        <v>0</v>
      </c>
      <c r="BJ237" s="19" t="s">
        <v>90</v>
      </c>
      <c r="BK237" s="229">
        <f>ROUND(I237*H237,2)</f>
        <v>0</v>
      </c>
      <c r="BL237" s="19" t="s">
        <v>170</v>
      </c>
      <c r="BM237" s="228" t="s">
        <v>471</v>
      </c>
    </row>
    <row r="238" spans="1:47" s="2" customFormat="1" ht="12">
      <c r="A238" s="41"/>
      <c r="B238" s="42"/>
      <c r="C238" s="43"/>
      <c r="D238" s="230" t="s">
        <v>172</v>
      </c>
      <c r="E238" s="43"/>
      <c r="F238" s="231" t="s">
        <v>472</v>
      </c>
      <c r="G238" s="43"/>
      <c r="H238" s="43"/>
      <c r="I238" s="232"/>
      <c r="J238" s="43"/>
      <c r="K238" s="43"/>
      <c r="L238" s="47"/>
      <c r="M238" s="233"/>
      <c r="N238" s="234"/>
      <c r="O238" s="87"/>
      <c r="P238" s="87"/>
      <c r="Q238" s="87"/>
      <c r="R238" s="87"/>
      <c r="S238" s="87"/>
      <c r="T238" s="88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T238" s="19" t="s">
        <v>172</v>
      </c>
      <c r="AU238" s="19" t="s">
        <v>92</v>
      </c>
    </row>
    <row r="239" spans="1:51" s="13" customFormat="1" ht="12">
      <c r="A239" s="13"/>
      <c r="B239" s="235"/>
      <c r="C239" s="236"/>
      <c r="D239" s="237" t="s">
        <v>174</v>
      </c>
      <c r="E239" s="238" t="s">
        <v>44</v>
      </c>
      <c r="F239" s="239" t="s">
        <v>593</v>
      </c>
      <c r="G239" s="236"/>
      <c r="H239" s="240">
        <v>1466.4</v>
      </c>
      <c r="I239" s="241"/>
      <c r="J239" s="236"/>
      <c r="K239" s="236"/>
      <c r="L239" s="242"/>
      <c r="M239" s="243"/>
      <c r="N239" s="244"/>
      <c r="O239" s="244"/>
      <c r="P239" s="244"/>
      <c r="Q239" s="244"/>
      <c r="R239" s="244"/>
      <c r="S239" s="244"/>
      <c r="T239" s="24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6" t="s">
        <v>174</v>
      </c>
      <c r="AU239" s="246" t="s">
        <v>92</v>
      </c>
      <c r="AV239" s="13" t="s">
        <v>92</v>
      </c>
      <c r="AW239" s="13" t="s">
        <v>42</v>
      </c>
      <c r="AX239" s="13" t="s">
        <v>82</v>
      </c>
      <c r="AY239" s="246" t="s">
        <v>162</v>
      </c>
    </row>
    <row r="240" spans="1:51" s="13" customFormat="1" ht="12">
      <c r="A240" s="13"/>
      <c r="B240" s="235"/>
      <c r="C240" s="236"/>
      <c r="D240" s="237" t="s">
        <v>174</v>
      </c>
      <c r="E240" s="238" t="s">
        <v>44</v>
      </c>
      <c r="F240" s="239" t="s">
        <v>595</v>
      </c>
      <c r="G240" s="236"/>
      <c r="H240" s="240">
        <v>338.256</v>
      </c>
      <c r="I240" s="241"/>
      <c r="J240" s="236"/>
      <c r="K240" s="236"/>
      <c r="L240" s="242"/>
      <c r="M240" s="243"/>
      <c r="N240" s="244"/>
      <c r="O240" s="244"/>
      <c r="P240" s="244"/>
      <c r="Q240" s="244"/>
      <c r="R240" s="244"/>
      <c r="S240" s="244"/>
      <c r="T240" s="24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6" t="s">
        <v>174</v>
      </c>
      <c r="AU240" s="246" t="s">
        <v>92</v>
      </c>
      <c r="AV240" s="13" t="s">
        <v>92</v>
      </c>
      <c r="AW240" s="13" t="s">
        <v>42</v>
      </c>
      <c r="AX240" s="13" t="s">
        <v>82</v>
      </c>
      <c r="AY240" s="246" t="s">
        <v>162</v>
      </c>
    </row>
    <row r="241" spans="1:51" s="15" customFormat="1" ht="12">
      <c r="A241" s="15"/>
      <c r="B241" s="259"/>
      <c r="C241" s="260"/>
      <c r="D241" s="237" t="s">
        <v>174</v>
      </c>
      <c r="E241" s="261" t="s">
        <v>44</v>
      </c>
      <c r="F241" s="262" t="s">
        <v>185</v>
      </c>
      <c r="G241" s="260"/>
      <c r="H241" s="263">
        <v>1804.656</v>
      </c>
      <c r="I241" s="264"/>
      <c r="J241" s="260"/>
      <c r="K241" s="260"/>
      <c r="L241" s="265"/>
      <c r="M241" s="266"/>
      <c r="N241" s="267"/>
      <c r="O241" s="267"/>
      <c r="P241" s="267"/>
      <c r="Q241" s="267"/>
      <c r="R241" s="267"/>
      <c r="S241" s="267"/>
      <c r="T241" s="268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69" t="s">
        <v>174</v>
      </c>
      <c r="AU241" s="269" t="s">
        <v>92</v>
      </c>
      <c r="AV241" s="15" t="s">
        <v>170</v>
      </c>
      <c r="AW241" s="15" t="s">
        <v>42</v>
      </c>
      <c r="AX241" s="15" t="s">
        <v>90</v>
      </c>
      <c r="AY241" s="269" t="s">
        <v>162</v>
      </c>
    </row>
    <row r="242" spans="1:65" s="2" customFormat="1" ht="24.15" customHeight="1">
      <c r="A242" s="41"/>
      <c r="B242" s="42"/>
      <c r="C242" s="216" t="s">
        <v>450</v>
      </c>
      <c r="D242" s="216" t="s">
        <v>165</v>
      </c>
      <c r="E242" s="218" t="s">
        <v>476</v>
      </c>
      <c r="F242" s="219" t="s">
        <v>477</v>
      </c>
      <c r="G242" s="220" t="s">
        <v>123</v>
      </c>
      <c r="H242" s="221">
        <v>469.248</v>
      </c>
      <c r="I242" s="222"/>
      <c r="J242" s="223">
        <f>ROUND(I242*H242,2)</f>
        <v>0</v>
      </c>
      <c r="K242" s="219" t="s">
        <v>169</v>
      </c>
      <c r="L242" s="47"/>
      <c r="M242" s="224" t="s">
        <v>44</v>
      </c>
      <c r="N242" s="225" t="s">
        <v>53</v>
      </c>
      <c r="O242" s="87"/>
      <c r="P242" s="226">
        <f>O242*H242</f>
        <v>0</v>
      </c>
      <c r="Q242" s="226">
        <v>0</v>
      </c>
      <c r="R242" s="226">
        <f>Q242*H242</f>
        <v>0</v>
      </c>
      <c r="S242" s="226">
        <v>0</v>
      </c>
      <c r="T242" s="227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28" t="s">
        <v>170</v>
      </c>
      <c r="AT242" s="228" t="s">
        <v>165</v>
      </c>
      <c r="AU242" s="228" t="s">
        <v>92</v>
      </c>
      <c r="AY242" s="19" t="s">
        <v>162</v>
      </c>
      <c r="BE242" s="229">
        <f>IF(N242="základní",J242,0)</f>
        <v>0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19" t="s">
        <v>90</v>
      </c>
      <c r="BK242" s="229">
        <f>ROUND(I242*H242,2)</f>
        <v>0</v>
      </c>
      <c r="BL242" s="19" t="s">
        <v>170</v>
      </c>
      <c r="BM242" s="228" t="s">
        <v>478</v>
      </c>
    </row>
    <row r="243" spans="1:47" s="2" customFormat="1" ht="12">
      <c r="A243" s="41"/>
      <c r="B243" s="42"/>
      <c r="C243" s="43"/>
      <c r="D243" s="230" t="s">
        <v>172</v>
      </c>
      <c r="E243" s="43"/>
      <c r="F243" s="231" t="s">
        <v>479</v>
      </c>
      <c r="G243" s="43"/>
      <c r="H243" s="43"/>
      <c r="I243" s="232"/>
      <c r="J243" s="43"/>
      <c r="K243" s="43"/>
      <c r="L243" s="47"/>
      <c r="M243" s="233"/>
      <c r="N243" s="234"/>
      <c r="O243" s="87"/>
      <c r="P243" s="87"/>
      <c r="Q243" s="87"/>
      <c r="R243" s="87"/>
      <c r="S243" s="87"/>
      <c r="T243" s="88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T243" s="19" t="s">
        <v>172</v>
      </c>
      <c r="AU243" s="19" t="s">
        <v>92</v>
      </c>
    </row>
    <row r="244" spans="1:51" s="13" customFormat="1" ht="12">
      <c r="A244" s="13"/>
      <c r="B244" s="235"/>
      <c r="C244" s="236"/>
      <c r="D244" s="237" t="s">
        <v>174</v>
      </c>
      <c r="E244" s="238" t="s">
        <v>44</v>
      </c>
      <c r="F244" s="239" t="s">
        <v>610</v>
      </c>
      <c r="G244" s="236"/>
      <c r="H244" s="240">
        <v>469.248</v>
      </c>
      <c r="I244" s="241"/>
      <c r="J244" s="236"/>
      <c r="K244" s="236"/>
      <c r="L244" s="242"/>
      <c r="M244" s="243"/>
      <c r="N244" s="244"/>
      <c r="O244" s="244"/>
      <c r="P244" s="244"/>
      <c r="Q244" s="244"/>
      <c r="R244" s="244"/>
      <c r="S244" s="244"/>
      <c r="T244" s="24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6" t="s">
        <v>174</v>
      </c>
      <c r="AU244" s="246" t="s">
        <v>92</v>
      </c>
      <c r="AV244" s="13" t="s">
        <v>92</v>
      </c>
      <c r="AW244" s="13" t="s">
        <v>42</v>
      </c>
      <c r="AX244" s="13" t="s">
        <v>90</v>
      </c>
      <c r="AY244" s="246" t="s">
        <v>162</v>
      </c>
    </row>
    <row r="245" spans="1:51" s="16" customFormat="1" ht="12">
      <c r="A245" s="16"/>
      <c r="B245" s="270"/>
      <c r="C245" s="271"/>
      <c r="D245" s="237" t="s">
        <v>174</v>
      </c>
      <c r="E245" s="272" t="s">
        <v>44</v>
      </c>
      <c r="F245" s="273" t="s">
        <v>611</v>
      </c>
      <c r="G245" s="271"/>
      <c r="H245" s="272" t="s">
        <v>44</v>
      </c>
      <c r="I245" s="274"/>
      <c r="J245" s="271"/>
      <c r="K245" s="271"/>
      <c r="L245" s="275"/>
      <c r="M245" s="276"/>
      <c r="N245" s="277"/>
      <c r="O245" s="277"/>
      <c r="P245" s="277"/>
      <c r="Q245" s="277"/>
      <c r="R245" s="277"/>
      <c r="S245" s="277"/>
      <c r="T245" s="278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T245" s="279" t="s">
        <v>174</v>
      </c>
      <c r="AU245" s="279" t="s">
        <v>92</v>
      </c>
      <c r="AV245" s="16" t="s">
        <v>90</v>
      </c>
      <c r="AW245" s="16" t="s">
        <v>42</v>
      </c>
      <c r="AX245" s="16" t="s">
        <v>82</v>
      </c>
      <c r="AY245" s="279" t="s">
        <v>162</v>
      </c>
    </row>
    <row r="246" spans="1:63" s="12" customFormat="1" ht="22.8" customHeight="1">
      <c r="A246" s="12"/>
      <c r="B246" s="200"/>
      <c r="C246" s="201"/>
      <c r="D246" s="202" t="s">
        <v>81</v>
      </c>
      <c r="E246" s="214" t="s">
        <v>488</v>
      </c>
      <c r="F246" s="214" t="s">
        <v>489</v>
      </c>
      <c r="G246" s="201"/>
      <c r="H246" s="201"/>
      <c r="I246" s="204"/>
      <c r="J246" s="215">
        <f>BK246</f>
        <v>0</v>
      </c>
      <c r="K246" s="201"/>
      <c r="L246" s="206"/>
      <c r="M246" s="207"/>
      <c r="N246" s="208"/>
      <c r="O246" s="208"/>
      <c r="P246" s="209">
        <f>SUM(P247:P250)</f>
        <v>0</v>
      </c>
      <c r="Q246" s="208"/>
      <c r="R246" s="209">
        <f>SUM(R247:R250)</f>
        <v>0</v>
      </c>
      <c r="S246" s="208"/>
      <c r="T246" s="210">
        <f>SUM(T247:T250)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11" t="s">
        <v>90</v>
      </c>
      <c r="AT246" s="212" t="s">
        <v>81</v>
      </c>
      <c r="AU246" s="212" t="s">
        <v>90</v>
      </c>
      <c r="AY246" s="211" t="s">
        <v>162</v>
      </c>
      <c r="BK246" s="213">
        <f>SUM(BK247:BK250)</f>
        <v>0</v>
      </c>
    </row>
    <row r="247" spans="1:65" s="2" customFormat="1" ht="24.15" customHeight="1">
      <c r="A247" s="41"/>
      <c r="B247" s="42"/>
      <c r="C247" s="216" t="s">
        <v>457</v>
      </c>
      <c r="D247" s="247" t="s">
        <v>165</v>
      </c>
      <c r="E247" s="218" t="s">
        <v>491</v>
      </c>
      <c r="F247" s="219" t="s">
        <v>492</v>
      </c>
      <c r="G247" s="220" t="s">
        <v>123</v>
      </c>
      <c r="H247" s="221">
        <v>2805.507</v>
      </c>
      <c r="I247" s="222"/>
      <c r="J247" s="223">
        <f>ROUND(I247*H247,2)</f>
        <v>0</v>
      </c>
      <c r="K247" s="219" t="s">
        <v>169</v>
      </c>
      <c r="L247" s="47"/>
      <c r="M247" s="224" t="s">
        <v>44</v>
      </c>
      <c r="N247" s="225" t="s">
        <v>53</v>
      </c>
      <c r="O247" s="87"/>
      <c r="P247" s="226">
        <f>O247*H247</f>
        <v>0</v>
      </c>
      <c r="Q247" s="226">
        <v>0</v>
      </c>
      <c r="R247" s="226">
        <f>Q247*H247</f>
        <v>0</v>
      </c>
      <c r="S247" s="226">
        <v>0</v>
      </c>
      <c r="T247" s="227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28" t="s">
        <v>170</v>
      </c>
      <c r="AT247" s="228" t="s">
        <v>165</v>
      </c>
      <c r="AU247" s="228" t="s">
        <v>92</v>
      </c>
      <c r="AY247" s="19" t="s">
        <v>162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19" t="s">
        <v>90</v>
      </c>
      <c r="BK247" s="229">
        <f>ROUND(I247*H247,2)</f>
        <v>0</v>
      </c>
      <c r="BL247" s="19" t="s">
        <v>170</v>
      </c>
      <c r="BM247" s="228" t="s">
        <v>493</v>
      </c>
    </row>
    <row r="248" spans="1:47" s="2" customFormat="1" ht="12">
      <c r="A248" s="41"/>
      <c r="B248" s="42"/>
      <c r="C248" s="43"/>
      <c r="D248" s="230" t="s">
        <v>172</v>
      </c>
      <c r="E248" s="43"/>
      <c r="F248" s="231" t="s">
        <v>494</v>
      </c>
      <c r="G248" s="43"/>
      <c r="H248" s="43"/>
      <c r="I248" s="232"/>
      <c r="J248" s="43"/>
      <c r="K248" s="43"/>
      <c r="L248" s="47"/>
      <c r="M248" s="233"/>
      <c r="N248" s="234"/>
      <c r="O248" s="87"/>
      <c r="P248" s="87"/>
      <c r="Q248" s="87"/>
      <c r="R248" s="87"/>
      <c r="S248" s="87"/>
      <c r="T248" s="88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T248" s="19" t="s">
        <v>172</v>
      </c>
      <c r="AU248" s="19" t="s">
        <v>92</v>
      </c>
    </row>
    <row r="249" spans="1:65" s="2" customFormat="1" ht="24.15" customHeight="1">
      <c r="A249" s="41"/>
      <c r="B249" s="42"/>
      <c r="C249" s="216" t="s">
        <v>463</v>
      </c>
      <c r="D249" s="247" t="s">
        <v>165</v>
      </c>
      <c r="E249" s="218" t="s">
        <v>496</v>
      </c>
      <c r="F249" s="219" t="s">
        <v>497</v>
      </c>
      <c r="G249" s="220" t="s">
        <v>123</v>
      </c>
      <c r="H249" s="221">
        <v>2805.507</v>
      </c>
      <c r="I249" s="222"/>
      <c r="J249" s="223">
        <f>ROUND(I249*H249,2)</f>
        <v>0</v>
      </c>
      <c r="K249" s="219" t="s">
        <v>169</v>
      </c>
      <c r="L249" s="47"/>
      <c r="M249" s="224" t="s">
        <v>44</v>
      </c>
      <c r="N249" s="225" t="s">
        <v>53</v>
      </c>
      <c r="O249" s="87"/>
      <c r="P249" s="226">
        <f>O249*H249</f>
        <v>0</v>
      </c>
      <c r="Q249" s="226">
        <v>0</v>
      </c>
      <c r="R249" s="226">
        <f>Q249*H249</f>
        <v>0</v>
      </c>
      <c r="S249" s="226">
        <v>0</v>
      </c>
      <c r="T249" s="227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28" t="s">
        <v>170</v>
      </c>
      <c r="AT249" s="228" t="s">
        <v>165</v>
      </c>
      <c r="AU249" s="228" t="s">
        <v>92</v>
      </c>
      <c r="AY249" s="19" t="s">
        <v>162</v>
      </c>
      <c r="BE249" s="229">
        <f>IF(N249="základní",J249,0)</f>
        <v>0</v>
      </c>
      <c r="BF249" s="229">
        <f>IF(N249="snížená",J249,0)</f>
        <v>0</v>
      </c>
      <c r="BG249" s="229">
        <f>IF(N249="zákl. přenesená",J249,0)</f>
        <v>0</v>
      </c>
      <c r="BH249" s="229">
        <f>IF(N249="sníž. přenesená",J249,0)</f>
        <v>0</v>
      </c>
      <c r="BI249" s="229">
        <f>IF(N249="nulová",J249,0)</f>
        <v>0</v>
      </c>
      <c r="BJ249" s="19" t="s">
        <v>90</v>
      </c>
      <c r="BK249" s="229">
        <f>ROUND(I249*H249,2)</f>
        <v>0</v>
      </c>
      <c r="BL249" s="19" t="s">
        <v>170</v>
      </c>
      <c r="BM249" s="228" t="s">
        <v>498</v>
      </c>
    </row>
    <row r="250" spans="1:47" s="2" customFormat="1" ht="12">
      <c r="A250" s="41"/>
      <c r="B250" s="42"/>
      <c r="C250" s="43"/>
      <c r="D250" s="230" t="s">
        <v>172</v>
      </c>
      <c r="E250" s="43"/>
      <c r="F250" s="231" t="s">
        <v>499</v>
      </c>
      <c r="G250" s="43"/>
      <c r="H250" s="43"/>
      <c r="I250" s="232"/>
      <c r="J250" s="43"/>
      <c r="K250" s="43"/>
      <c r="L250" s="47"/>
      <c r="M250" s="292"/>
      <c r="N250" s="293"/>
      <c r="O250" s="294"/>
      <c r="P250" s="294"/>
      <c r="Q250" s="294"/>
      <c r="R250" s="294"/>
      <c r="S250" s="294"/>
      <c r="T250" s="295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T250" s="19" t="s">
        <v>172</v>
      </c>
      <c r="AU250" s="19" t="s">
        <v>92</v>
      </c>
    </row>
    <row r="251" spans="1:31" s="2" customFormat="1" ht="6.95" customHeight="1">
      <c r="A251" s="41"/>
      <c r="B251" s="62"/>
      <c r="C251" s="63"/>
      <c r="D251" s="63"/>
      <c r="E251" s="63"/>
      <c r="F251" s="63"/>
      <c r="G251" s="63"/>
      <c r="H251" s="63"/>
      <c r="I251" s="63"/>
      <c r="J251" s="63"/>
      <c r="K251" s="63"/>
      <c r="L251" s="47"/>
      <c r="M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</row>
  </sheetData>
  <sheetProtection password="CC35" sheet="1" objects="1" scenarios="1" formatColumns="0" formatRows="0" autoFilter="0"/>
  <autoFilter ref="C90:K25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5" r:id="rId1" display="https://podminky.urs.cz/item/CS_URS_2022_02/113107222"/>
    <hyperlink ref="F99" r:id="rId2" display="https://podminky.urs.cz/item/CS_URS_2022_02/113154463"/>
    <hyperlink ref="F107" r:id="rId3" display="https://podminky.urs.cz/item/CS_URS_2022_02/113154334"/>
    <hyperlink ref="F112" r:id="rId4" display="https://podminky.urs.cz/item/CS_URS_2022_02/122252205"/>
    <hyperlink ref="F116" r:id="rId5" display="https://podminky.urs.cz/item/CS_URS_2022_02/162751117"/>
    <hyperlink ref="F119" r:id="rId6" display="https://podminky.urs.cz/item/CS_URS_2022_02/162751119"/>
    <hyperlink ref="F123" r:id="rId7" display="https://podminky.urs.cz/item/CS_URS_2022_02/171201231"/>
    <hyperlink ref="F127" r:id="rId8" display="https://podminky.urs.cz/item/CS_URS_2022_02/181451121"/>
    <hyperlink ref="F132" r:id="rId9" display="https://podminky.urs.cz/item/CS_URS_2022_02/181951111"/>
    <hyperlink ref="F135" r:id="rId10" display="https://podminky.urs.cz/item/CS_URS_2022_02/181951112"/>
    <hyperlink ref="F140" r:id="rId11" display="https://podminky.urs.cz/item/CS_URS_2022_02/182351133"/>
    <hyperlink ref="F145" r:id="rId12" display="https://podminky.urs.cz/item/CS_URS_2022_02/183403161"/>
    <hyperlink ref="F148" r:id="rId13" display="https://podminky.urs.cz/item/CS_URS_2022_02/184853511"/>
    <hyperlink ref="F152" r:id="rId14" display="https://podminky.urs.cz/item/CS_URS_2022_02/564851111"/>
    <hyperlink ref="F155" r:id="rId15" display="https://podminky.urs.cz/item/CS_URS_2022_02/564931412"/>
    <hyperlink ref="F159" r:id="rId16" display="https://podminky.urs.cz/item/CS_URS_2022_02/565135121"/>
    <hyperlink ref="F162" r:id="rId17" display="https://podminky.urs.cz/item/CS_URS_2022_02/567521131"/>
    <hyperlink ref="F166" r:id="rId18" display="https://podminky.urs.cz/item/CS_URS_2022_02/567522134"/>
    <hyperlink ref="F177" r:id="rId19" display="https://podminky.urs.cz/item/CS_URS_2022_02/569241112"/>
    <hyperlink ref="F180" r:id="rId20" display="https://podminky.urs.cz/item/CS_URS_2022_02/569811112"/>
    <hyperlink ref="F183" r:id="rId21" display="https://podminky.urs.cz/item/CS_URS_2022_02/573231108"/>
    <hyperlink ref="F186" r:id="rId22" display="https://podminky.urs.cz/item/CS_URS_2022_02/577134121"/>
    <hyperlink ref="F189" r:id="rId23" display="https://podminky.urs.cz/item/CS_URS_2022_02/577165122"/>
    <hyperlink ref="F193" r:id="rId24" display="https://podminky.urs.cz/item/CS_URS_2022_02/911331123"/>
    <hyperlink ref="F196" r:id="rId25" display="https://podminky.urs.cz/item/CS_URS_2022_02/911334121"/>
    <hyperlink ref="F199" r:id="rId26" display="https://podminky.urs.cz/item/CS_URS_2022_02/919112233"/>
    <hyperlink ref="F203" r:id="rId27" display="https://podminky.urs.cz/item/CS_URS_2022_02/919121132"/>
    <hyperlink ref="F205" r:id="rId28" display="https://podminky.urs.cz/item/CS_URS_2022_02/919735113"/>
    <hyperlink ref="F209" r:id="rId29" display="https://podminky.urs.cz/item/CS_URS_2022_02/938902113"/>
    <hyperlink ref="F212" r:id="rId30" display="https://podminky.urs.cz/item/CS_URS_2022_02/966005311"/>
    <hyperlink ref="F216" r:id="rId31" display="https://podminky.urs.cz/item/CS_URS_2022_02/997221551"/>
    <hyperlink ref="F224" r:id="rId32" display="https://podminky.urs.cz/item/CS_URS_2022_02/997221559"/>
    <hyperlink ref="F229" r:id="rId33" display="https://podminky.urs.cz/item/CS_URS_2022_02/997221561"/>
    <hyperlink ref="F232" r:id="rId34" display="https://podminky.urs.cz/item/CS_URS_2022_02/997221569"/>
    <hyperlink ref="F235" r:id="rId35" display="https://podminky.urs.cz/item/CS_URS_2022_02/997221611"/>
    <hyperlink ref="F238" r:id="rId36" display="https://podminky.urs.cz/item/CS_URS_2022_02/997221873"/>
    <hyperlink ref="F243" r:id="rId37" display="https://podminky.urs.cz/item/CS_URS_2022_02/997221875"/>
    <hyperlink ref="F248" r:id="rId38" display="https://podminky.urs.cz/item/CS_URS_2022_02/998225111"/>
    <hyperlink ref="F250" r:id="rId39" display="https://podminky.urs.cz/item/CS_URS_2022_02/99822519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101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92</v>
      </c>
    </row>
    <row r="4" spans="2:46" s="1" customFormat="1" ht="24.95" customHeight="1">
      <c r="B4" s="22"/>
      <c r="D4" s="144" t="s">
        <v>128</v>
      </c>
      <c r="L4" s="22"/>
      <c r="M4" s="145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6" t="s">
        <v>16</v>
      </c>
      <c r="L6" s="22"/>
    </row>
    <row r="7" spans="2:12" s="1" customFormat="1" ht="16.5" customHeight="1">
      <c r="B7" s="22"/>
      <c r="E7" s="147" t="str">
        <f>'Rekapitulace stavby'!K6</f>
        <v>1 soupis prací (II/116 Nová Ves pod Pleší, PD) - ZMĚNA 1</v>
      </c>
      <c r="F7" s="146"/>
      <c r="G7" s="146"/>
      <c r="H7" s="146"/>
      <c r="L7" s="22"/>
    </row>
    <row r="8" spans="2:12" s="1" customFormat="1" ht="12" customHeight="1">
      <c r="B8" s="22"/>
      <c r="D8" s="146" t="s">
        <v>133</v>
      </c>
      <c r="L8" s="22"/>
    </row>
    <row r="9" spans="1:31" s="2" customFormat="1" ht="16.5" customHeight="1">
      <c r="A9" s="41"/>
      <c r="B9" s="47"/>
      <c r="C9" s="41"/>
      <c r="D9" s="41"/>
      <c r="E9" s="147" t="s">
        <v>504</v>
      </c>
      <c r="F9" s="41"/>
      <c r="G9" s="41"/>
      <c r="H9" s="41"/>
      <c r="I9" s="41"/>
      <c r="J9" s="41"/>
      <c r="K9" s="41"/>
      <c r="L9" s="148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6" t="s">
        <v>505</v>
      </c>
      <c r="E10" s="41"/>
      <c r="F10" s="41"/>
      <c r="G10" s="41"/>
      <c r="H10" s="41"/>
      <c r="I10" s="41"/>
      <c r="J10" s="41"/>
      <c r="K10" s="41"/>
      <c r="L10" s="14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49" t="s">
        <v>612</v>
      </c>
      <c r="F11" s="41"/>
      <c r="G11" s="41"/>
      <c r="H11" s="41"/>
      <c r="I11" s="41"/>
      <c r="J11" s="41"/>
      <c r="K11" s="41"/>
      <c r="L11" s="148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8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6" t="s">
        <v>18</v>
      </c>
      <c r="E13" s="41"/>
      <c r="F13" s="136" t="s">
        <v>19</v>
      </c>
      <c r="G13" s="41"/>
      <c r="H13" s="41"/>
      <c r="I13" s="146" t="s">
        <v>20</v>
      </c>
      <c r="J13" s="136" t="s">
        <v>44</v>
      </c>
      <c r="K13" s="41"/>
      <c r="L13" s="148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6" t="s">
        <v>22</v>
      </c>
      <c r="E14" s="41"/>
      <c r="F14" s="136" t="s">
        <v>23</v>
      </c>
      <c r="G14" s="41"/>
      <c r="H14" s="41"/>
      <c r="I14" s="146" t="s">
        <v>24</v>
      </c>
      <c r="J14" s="150" t="str">
        <f>'Rekapitulace stavby'!AN8</f>
        <v>21. 4. 2023</v>
      </c>
      <c r="K14" s="41"/>
      <c r="L14" s="148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8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6" t="s">
        <v>30</v>
      </c>
      <c r="E16" s="41"/>
      <c r="F16" s="41"/>
      <c r="G16" s="41"/>
      <c r="H16" s="41"/>
      <c r="I16" s="146" t="s">
        <v>31</v>
      </c>
      <c r="J16" s="136" t="s">
        <v>32</v>
      </c>
      <c r="K16" s="41"/>
      <c r="L16" s="14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33</v>
      </c>
      <c r="F17" s="41"/>
      <c r="G17" s="41"/>
      <c r="H17" s="41"/>
      <c r="I17" s="146" t="s">
        <v>34</v>
      </c>
      <c r="J17" s="136" t="s">
        <v>35</v>
      </c>
      <c r="K17" s="41"/>
      <c r="L17" s="148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6" t="s">
        <v>36</v>
      </c>
      <c r="E19" s="41"/>
      <c r="F19" s="41"/>
      <c r="G19" s="41"/>
      <c r="H19" s="41"/>
      <c r="I19" s="146" t="s">
        <v>31</v>
      </c>
      <c r="J19" s="35" t="str">
        <f>'Rekapitulace stavby'!AN13</f>
        <v>Vyplň údaj</v>
      </c>
      <c r="K19" s="41"/>
      <c r="L19" s="148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46" t="s">
        <v>34</v>
      </c>
      <c r="J20" s="35" t="str">
        <f>'Rekapitulace stavby'!AN14</f>
        <v>Vyplň údaj</v>
      </c>
      <c r="K20" s="41"/>
      <c r="L20" s="148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8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6" t="s">
        <v>38</v>
      </c>
      <c r="E22" s="41"/>
      <c r="F22" s="41"/>
      <c r="G22" s="41"/>
      <c r="H22" s="41"/>
      <c r="I22" s="146" t="s">
        <v>31</v>
      </c>
      <c r="J22" s="136" t="s">
        <v>39</v>
      </c>
      <c r="K22" s="41"/>
      <c r="L22" s="148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40</v>
      </c>
      <c r="F23" s="41"/>
      <c r="G23" s="41"/>
      <c r="H23" s="41"/>
      <c r="I23" s="146" t="s">
        <v>34</v>
      </c>
      <c r="J23" s="136" t="s">
        <v>41</v>
      </c>
      <c r="K23" s="41"/>
      <c r="L23" s="148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8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6" t="s">
        <v>43</v>
      </c>
      <c r="E25" s="41"/>
      <c r="F25" s="41"/>
      <c r="G25" s="41"/>
      <c r="H25" s="41"/>
      <c r="I25" s="146" t="s">
        <v>31</v>
      </c>
      <c r="J25" s="136" t="str">
        <f>IF('Rekapitulace stavby'!AN19="","",'Rekapitulace stavby'!AN19)</f>
        <v/>
      </c>
      <c r="K25" s="41"/>
      <c r="L25" s="14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tr">
        <f>IF('Rekapitulace stavby'!E20="","",'Rekapitulace stavby'!E20)</f>
        <v xml:space="preserve"> </v>
      </c>
      <c r="F26" s="41"/>
      <c r="G26" s="41"/>
      <c r="H26" s="41"/>
      <c r="I26" s="146" t="s">
        <v>34</v>
      </c>
      <c r="J26" s="136" t="str">
        <f>IF('Rekapitulace stavby'!AN20="","",'Rekapitulace stavby'!AN20)</f>
        <v/>
      </c>
      <c r="K26" s="41"/>
      <c r="L26" s="14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8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6" t="s">
        <v>46</v>
      </c>
      <c r="E28" s="41"/>
      <c r="F28" s="41"/>
      <c r="G28" s="41"/>
      <c r="H28" s="41"/>
      <c r="I28" s="41"/>
      <c r="J28" s="41"/>
      <c r="K28" s="41"/>
      <c r="L28" s="148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47.25" customHeight="1">
      <c r="A29" s="151"/>
      <c r="B29" s="152"/>
      <c r="C29" s="151"/>
      <c r="D29" s="151"/>
      <c r="E29" s="153" t="s">
        <v>135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5"/>
      <c r="E31" s="155"/>
      <c r="F31" s="155"/>
      <c r="G31" s="155"/>
      <c r="H31" s="155"/>
      <c r="I31" s="155"/>
      <c r="J31" s="155"/>
      <c r="K31" s="155"/>
      <c r="L31" s="148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6" t="s">
        <v>48</v>
      </c>
      <c r="E32" s="41"/>
      <c r="F32" s="41"/>
      <c r="G32" s="41"/>
      <c r="H32" s="41"/>
      <c r="I32" s="41"/>
      <c r="J32" s="157">
        <f>ROUND(J95,2)</f>
        <v>0</v>
      </c>
      <c r="K32" s="41"/>
      <c r="L32" s="14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5"/>
      <c r="E33" s="155"/>
      <c r="F33" s="155"/>
      <c r="G33" s="155"/>
      <c r="H33" s="155"/>
      <c r="I33" s="155"/>
      <c r="J33" s="155"/>
      <c r="K33" s="155"/>
      <c r="L33" s="148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8" t="s">
        <v>50</v>
      </c>
      <c r="G34" s="41"/>
      <c r="H34" s="41"/>
      <c r="I34" s="158" t="s">
        <v>49</v>
      </c>
      <c r="J34" s="158" t="s">
        <v>51</v>
      </c>
      <c r="K34" s="41"/>
      <c r="L34" s="148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59" t="s">
        <v>52</v>
      </c>
      <c r="E35" s="146" t="s">
        <v>53</v>
      </c>
      <c r="F35" s="160">
        <f>ROUND((SUM(BE95:BE187)),2)</f>
        <v>0</v>
      </c>
      <c r="G35" s="41"/>
      <c r="H35" s="41"/>
      <c r="I35" s="161">
        <v>0.21</v>
      </c>
      <c r="J35" s="160">
        <f>ROUND(((SUM(BE95:BE187))*I35),2)</f>
        <v>0</v>
      </c>
      <c r="K35" s="41"/>
      <c r="L35" s="14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6" t="s">
        <v>54</v>
      </c>
      <c r="F36" s="160">
        <f>ROUND((SUM(BF95:BF187)),2)</f>
        <v>0</v>
      </c>
      <c r="G36" s="41"/>
      <c r="H36" s="41"/>
      <c r="I36" s="161">
        <v>0.15</v>
      </c>
      <c r="J36" s="160">
        <f>ROUND(((SUM(BF95:BF187))*I36),2)</f>
        <v>0</v>
      </c>
      <c r="K36" s="41"/>
      <c r="L36" s="148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6" t="s">
        <v>55</v>
      </c>
      <c r="F37" s="160">
        <f>ROUND((SUM(BG95:BG187)),2)</f>
        <v>0</v>
      </c>
      <c r="G37" s="41"/>
      <c r="H37" s="41"/>
      <c r="I37" s="161">
        <v>0.21</v>
      </c>
      <c r="J37" s="160">
        <f>0</f>
        <v>0</v>
      </c>
      <c r="K37" s="41"/>
      <c r="L37" s="14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6" t="s">
        <v>56</v>
      </c>
      <c r="F38" s="160">
        <f>ROUND((SUM(BH95:BH187)),2)</f>
        <v>0</v>
      </c>
      <c r="G38" s="41"/>
      <c r="H38" s="41"/>
      <c r="I38" s="161">
        <v>0.15</v>
      </c>
      <c r="J38" s="160">
        <f>0</f>
        <v>0</v>
      </c>
      <c r="K38" s="41"/>
      <c r="L38" s="148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6" t="s">
        <v>57</v>
      </c>
      <c r="F39" s="160">
        <f>ROUND((SUM(BI95:BI187)),2)</f>
        <v>0</v>
      </c>
      <c r="G39" s="41"/>
      <c r="H39" s="41"/>
      <c r="I39" s="161">
        <v>0</v>
      </c>
      <c r="J39" s="160">
        <f>0</f>
        <v>0</v>
      </c>
      <c r="K39" s="41"/>
      <c r="L39" s="14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8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2"/>
      <c r="D41" s="163" t="s">
        <v>58</v>
      </c>
      <c r="E41" s="164"/>
      <c r="F41" s="164"/>
      <c r="G41" s="165" t="s">
        <v>59</v>
      </c>
      <c r="H41" s="166" t="s">
        <v>60</v>
      </c>
      <c r="I41" s="164"/>
      <c r="J41" s="167">
        <f>SUM(J32:J39)</f>
        <v>0</v>
      </c>
      <c r="K41" s="168"/>
      <c r="L41" s="148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69"/>
      <c r="C42" s="170"/>
      <c r="D42" s="170"/>
      <c r="E42" s="170"/>
      <c r="F42" s="170"/>
      <c r="G42" s="170"/>
      <c r="H42" s="170"/>
      <c r="I42" s="170"/>
      <c r="J42" s="170"/>
      <c r="K42" s="170"/>
      <c r="L42" s="148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48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5" t="s">
        <v>136</v>
      </c>
      <c r="D47" s="43"/>
      <c r="E47" s="43"/>
      <c r="F47" s="43"/>
      <c r="G47" s="43"/>
      <c r="H47" s="43"/>
      <c r="I47" s="43"/>
      <c r="J47" s="43"/>
      <c r="K47" s="43"/>
      <c r="L47" s="148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8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43"/>
      <c r="J49" s="43"/>
      <c r="K49" s="43"/>
      <c r="L49" s="148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73" t="str">
        <f>E7</f>
        <v>1 soupis prací (II/116 Nová Ves pod Pleší, PD) - ZMĚNA 1</v>
      </c>
      <c r="F50" s="34"/>
      <c r="G50" s="34"/>
      <c r="H50" s="34"/>
      <c r="I50" s="43"/>
      <c r="J50" s="43"/>
      <c r="K50" s="43"/>
      <c r="L50" s="148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3"/>
      <c r="C51" s="34" t="s">
        <v>133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1"/>
      <c r="B52" s="42"/>
      <c r="C52" s="43"/>
      <c r="D52" s="43"/>
      <c r="E52" s="173" t="s">
        <v>504</v>
      </c>
      <c r="F52" s="43"/>
      <c r="G52" s="43"/>
      <c r="H52" s="43"/>
      <c r="I52" s="43"/>
      <c r="J52" s="43"/>
      <c r="K52" s="43"/>
      <c r="L52" s="148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4" t="s">
        <v>505</v>
      </c>
      <c r="D53" s="43"/>
      <c r="E53" s="43"/>
      <c r="F53" s="43"/>
      <c r="G53" s="43"/>
      <c r="H53" s="43"/>
      <c r="I53" s="43"/>
      <c r="J53" s="43"/>
      <c r="K53" s="43"/>
      <c r="L53" s="148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SO 101.2 (103) - Propustky na II/116 (úsek 1,375-1,927 km)</v>
      </c>
      <c r="F54" s="43"/>
      <c r="G54" s="43"/>
      <c r="H54" s="43"/>
      <c r="I54" s="43"/>
      <c r="J54" s="43"/>
      <c r="K54" s="43"/>
      <c r="L54" s="148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8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4" t="s">
        <v>22</v>
      </c>
      <c r="D56" s="43"/>
      <c r="E56" s="43"/>
      <c r="F56" s="29" t="str">
        <f>F14</f>
        <v>Nová Ves pod Pleší</v>
      </c>
      <c r="G56" s="43"/>
      <c r="H56" s="43"/>
      <c r="I56" s="34" t="s">
        <v>24</v>
      </c>
      <c r="J56" s="75" t="str">
        <f>IF(J14="","",J14)</f>
        <v>21. 4. 2023</v>
      </c>
      <c r="K56" s="43"/>
      <c r="L56" s="148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8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25.65" customHeight="1">
      <c r="A58" s="41"/>
      <c r="B58" s="42"/>
      <c r="C58" s="34" t="s">
        <v>30</v>
      </c>
      <c r="D58" s="43"/>
      <c r="E58" s="43"/>
      <c r="F58" s="29" t="str">
        <f>E17</f>
        <v>Krajská správa a údržba silnic Středočeského kraje</v>
      </c>
      <c r="G58" s="43"/>
      <c r="H58" s="43"/>
      <c r="I58" s="34" t="s">
        <v>38</v>
      </c>
      <c r="J58" s="39" t="str">
        <f>E23</f>
        <v>METROPROJEKT Praha a.s.</v>
      </c>
      <c r="K58" s="43"/>
      <c r="L58" s="148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4" t="s">
        <v>36</v>
      </c>
      <c r="D59" s="43"/>
      <c r="E59" s="43"/>
      <c r="F59" s="29" t="str">
        <f>IF(E20="","",E20)</f>
        <v>Vyplň údaj</v>
      </c>
      <c r="G59" s="43"/>
      <c r="H59" s="43"/>
      <c r="I59" s="34" t="s">
        <v>43</v>
      </c>
      <c r="J59" s="39" t="str">
        <f>E26</f>
        <v xml:space="preserve"> </v>
      </c>
      <c r="K59" s="43"/>
      <c r="L59" s="148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8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4" t="s">
        <v>137</v>
      </c>
      <c r="D61" s="175"/>
      <c r="E61" s="175"/>
      <c r="F61" s="175"/>
      <c r="G61" s="175"/>
      <c r="H61" s="175"/>
      <c r="I61" s="175"/>
      <c r="J61" s="176" t="s">
        <v>138</v>
      </c>
      <c r="K61" s="175"/>
      <c r="L61" s="148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8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7" t="s">
        <v>80</v>
      </c>
      <c r="D63" s="43"/>
      <c r="E63" s="43"/>
      <c r="F63" s="43"/>
      <c r="G63" s="43"/>
      <c r="H63" s="43"/>
      <c r="I63" s="43"/>
      <c r="J63" s="105">
        <f>J95</f>
        <v>0</v>
      </c>
      <c r="K63" s="43"/>
      <c r="L63" s="148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139</v>
      </c>
    </row>
    <row r="64" spans="1:31" s="9" customFormat="1" ht="24.95" customHeight="1">
      <c r="A64" s="9"/>
      <c r="B64" s="178"/>
      <c r="C64" s="179"/>
      <c r="D64" s="180" t="s">
        <v>140</v>
      </c>
      <c r="E64" s="181"/>
      <c r="F64" s="181"/>
      <c r="G64" s="181"/>
      <c r="H64" s="181"/>
      <c r="I64" s="181"/>
      <c r="J64" s="182">
        <f>J96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4"/>
      <c r="C65" s="128"/>
      <c r="D65" s="185" t="s">
        <v>141</v>
      </c>
      <c r="E65" s="186"/>
      <c r="F65" s="186"/>
      <c r="G65" s="186"/>
      <c r="H65" s="186"/>
      <c r="I65" s="186"/>
      <c r="J65" s="187">
        <f>J97</f>
        <v>0</v>
      </c>
      <c r="K65" s="128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4"/>
      <c r="C66" s="128"/>
      <c r="D66" s="185" t="s">
        <v>613</v>
      </c>
      <c r="E66" s="186"/>
      <c r="F66" s="186"/>
      <c r="G66" s="186"/>
      <c r="H66" s="186"/>
      <c r="I66" s="186"/>
      <c r="J66" s="187">
        <f>J121</f>
        <v>0</v>
      </c>
      <c r="K66" s="128"/>
      <c r="L66" s="18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4"/>
      <c r="C67" s="128"/>
      <c r="D67" s="185" t="s">
        <v>614</v>
      </c>
      <c r="E67" s="186"/>
      <c r="F67" s="186"/>
      <c r="G67" s="186"/>
      <c r="H67" s="186"/>
      <c r="I67" s="186"/>
      <c r="J67" s="187">
        <f>J126</f>
        <v>0</v>
      </c>
      <c r="K67" s="128"/>
      <c r="L67" s="18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4"/>
      <c r="C68" s="128"/>
      <c r="D68" s="185" t="s">
        <v>615</v>
      </c>
      <c r="E68" s="186"/>
      <c r="F68" s="186"/>
      <c r="G68" s="186"/>
      <c r="H68" s="186"/>
      <c r="I68" s="186"/>
      <c r="J68" s="187">
        <f>J144</f>
        <v>0</v>
      </c>
      <c r="K68" s="128"/>
      <c r="L68" s="18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4"/>
      <c r="C69" s="128"/>
      <c r="D69" s="185" t="s">
        <v>144</v>
      </c>
      <c r="E69" s="186"/>
      <c r="F69" s="186"/>
      <c r="G69" s="186"/>
      <c r="H69" s="186"/>
      <c r="I69" s="186"/>
      <c r="J69" s="187">
        <f>J147</f>
        <v>0</v>
      </c>
      <c r="K69" s="128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4"/>
      <c r="C70" s="128"/>
      <c r="D70" s="185" t="s">
        <v>145</v>
      </c>
      <c r="E70" s="186"/>
      <c r="F70" s="186"/>
      <c r="G70" s="186"/>
      <c r="H70" s="186"/>
      <c r="I70" s="186"/>
      <c r="J70" s="187">
        <f>J159</f>
        <v>0</v>
      </c>
      <c r="K70" s="128"/>
      <c r="L70" s="18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4"/>
      <c r="C71" s="128"/>
      <c r="D71" s="185" t="s">
        <v>146</v>
      </c>
      <c r="E71" s="186"/>
      <c r="F71" s="186"/>
      <c r="G71" s="186"/>
      <c r="H71" s="186"/>
      <c r="I71" s="186"/>
      <c r="J71" s="187">
        <f>J167</f>
        <v>0</v>
      </c>
      <c r="K71" s="128"/>
      <c r="L71" s="18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78"/>
      <c r="C72" s="179"/>
      <c r="D72" s="180" t="s">
        <v>616</v>
      </c>
      <c r="E72" s="181"/>
      <c r="F72" s="181"/>
      <c r="G72" s="181"/>
      <c r="H72" s="181"/>
      <c r="I72" s="181"/>
      <c r="J72" s="182">
        <f>J170</f>
        <v>0</v>
      </c>
      <c r="K72" s="179"/>
      <c r="L72" s="183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84"/>
      <c r="C73" s="128"/>
      <c r="D73" s="185" t="s">
        <v>617</v>
      </c>
      <c r="E73" s="186"/>
      <c r="F73" s="186"/>
      <c r="G73" s="186"/>
      <c r="H73" s="186"/>
      <c r="I73" s="186"/>
      <c r="J73" s="187">
        <f>J171</f>
        <v>0</v>
      </c>
      <c r="K73" s="128"/>
      <c r="L73" s="18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48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48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9" spans="1:31" s="2" customFormat="1" ht="6.95" customHeight="1">
      <c r="A79" s="41"/>
      <c r="B79" s="64"/>
      <c r="C79" s="65"/>
      <c r="D79" s="65"/>
      <c r="E79" s="65"/>
      <c r="F79" s="65"/>
      <c r="G79" s="65"/>
      <c r="H79" s="65"/>
      <c r="I79" s="65"/>
      <c r="J79" s="65"/>
      <c r="K79" s="65"/>
      <c r="L79" s="148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24.95" customHeight="1">
      <c r="A80" s="41"/>
      <c r="B80" s="42"/>
      <c r="C80" s="25" t="s">
        <v>147</v>
      </c>
      <c r="D80" s="43"/>
      <c r="E80" s="43"/>
      <c r="F80" s="43"/>
      <c r="G80" s="43"/>
      <c r="H80" s="43"/>
      <c r="I80" s="43"/>
      <c r="J80" s="43"/>
      <c r="K80" s="43"/>
      <c r="L80" s="148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8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2" customHeight="1">
      <c r="A82" s="41"/>
      <c r="B82" s="42"/>
      <c r="C82" s="34" t="s">
        <v>16</v>
      </c>
      <c r="D82" s="43"/>
      <c r="E82" s="43"/>
      <c r="F82" s="43"/>
      <c r="G82" s="43"/>
      <c r="H82" s="43"/>
      <c r="I82" s="43"/>
      <c r="J82" s="43"/>
      <c r="K82" s="43"/>
      <c r="L82" s="148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6.5" customHeight="1">
      <c r="A83" s="41"/>
      <c r="B83" s="42"/>
      <c r="C83" s="43"/>
      <c r="D83" s="43"/>
      <c r="E83" s="173" t="str">
        <f>E7</f>
        <v>1 soupis prací (II/116 Nová Ves pod Pleší, PD) - ZMĚNA 1</v>
      </c>
      <c r="F83" s="34"/>
      <c r="G83" s="34"/>
      <c r="H83" s="34"/>
      <c r="I83" s="43"/>
      <c r="J83" s="43"/>
      <c r="K83" s="43"/>
      <c r="L83" s="148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2:12" s="1" customFormat="1" ht="12" customHeight="1">
      <c r="B84" s="23"/>
      <c r="C84" s="34" t="s">
        <v>133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1:31" s="2" customFormat="1" ht="16.5" customHeight="1">
      <c r="A85" s="41"/>
      <c r="B85" s="42"/>
      <c r="C85" s="43"/>
      <c r="D85" s="43"/>
      <c r="E85" s="173" t="s">
        <v>504</v>
      </c>
      <c r="F85" s="43"/>
      <c r="G85" s="43"/>
      <c r="H85" s="43"/>
      <c r="I85" s="43"/>
      <c r="J85" s="43"/>
      <c r="K85" s="43"/>
      <c r="L85" s="148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4" t="s">
        <v>505</v>
      </c>
      <c r="D86" s="43"/>
      <c r="E86" s="43"/>
      <c r="F86" s="43"/>
      <c r="G86" s="43"/>
      <c r="H86" s="43"/>
      <c r="I86" s="43"/>
      <c r="J86" s="43"/>
      <c r="K86" s="43"/>
      <c r="L86" s="148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6.5" customHeight="1">
      <c r="A87" s="41"/>
      <c r="B87" s="42"/>
      <c r="C87" s="43"/>
      <c r="D87" s="43"/>
      <c r="E87" s="72" t="str">
        <f>E11</f>
        <v>SO 101.2 (103) - Propustky na II/116 (úsek 1,375-1,927 km)</v>
      </c>
      <c r="F87" s="43"/>
      <c r="G87" s="43"/>
      <c r="H87" s="43"/>
      <c r="I87" s="43"/>
      <c r="J87" s="43"/>
      <c r="K87" s="43"/>
      <c r="L87" s="148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148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4" t="s">
        <v>22</v>
      </c>
      <c r="D89" s="43"/>
      <c r="E89" s="43"/>
      <c r="F89" s="29" t="str">
        <f>F14</f>
        <v>Nová Ves pod Pleší</v>
      </c>
      <c r="G89" s="43"/>
      <c r="H89" s="43"/>
      <c r="I89" s="34" t="s">
        <v>24</v>
      </c>
      <c r="J89" s="75" t="str">
        <f>IF(J14="","",J14)</f>
        <v>21. 4. 2023</v>
      </c>
      <c r="K89" s="43"/>
      <c r="L89" s="148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48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25.65" customHeight="1">
      <c r="A91" s="41"/>
      <c r="B91" s="42"/>
      <c r="C91" s="34" t="s">
        <v>30</v>
      </c>
      <c r="D91" s="43"/>
      <c r="E91" s="43"/>
      <c r="F91" s="29" t="str">
        <f>E17</f>
        <v>Krajská správa a údržba silnic Středočeského kraje</v>
      </c>
      <c r="G91" s="43"/>
      <c r="H91" s="43"/>
      <c r="I91" s="34" t="s">
        <v>38</v>
      </c>
      <c r="J91" s="39" t="str">
        <f>E23</f>
        <v>METROPROJEKT Praha a.s.</v>
      </c>
      <c r="K91" s="43"/>
      <c r="L91" s="148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5.15" customHeight="1">
      <c r="A92" s="41"/>
      <c r="B92" s="42"/>
      <c r="C92" s="34" t="s">
        <v>36</v>
      </c>
      <c r="D92" s="43"/>
      <c r="E92" s="43"/>
      <c r="F92" s="29" t="str">
        <f>IF(E20="","",E20)</f>
        <v>Vyplň údaj</v>
      </c>
      <c r="G92" s="43"/>
      <c r="H92" s="43"/>
      <c r="I92" s="34" t="s">
        <v>43</v>
      </c>
      <c r="J92" s="39" t="str">
        <f>E26</f>
        <v xml:space="preserve"> </v>
      </c>
      <c r="K92" s="43"/>
      <c r="L92" s="148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0.3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148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11" customFormat="1" ht="29.25" customHeight="1">
      <c r="A94" s="189"/>
      <c r="B94" s="190"/>
      <c r="C94" s="191" t="s">
        <v>148</v>
      </c>
      <c r="D94" s="192" t="s">
        <v>67</v>
      </c>
      <c r="E94" s="192" t="s">
        <v>63</v>
      </c>
      <c r="F94" s="192" t="s">
        <v>64</v>
      </c>
      <c r="G94" s="192" t="s">
        <v>149</v>
      </c>
      <c r="H94" s="192" t="s">
        <v>150</v>
      </c>
      <c r="I94" s="192" t="s">
        <v>151</v>
      </c>
      <c r="J94" s="192" t="s">
        <v>138</v>
      </c>
      <c r="K94" s="193" t="s">
        <v>152</v>
      </c>
      <c r="L94" s="194"/>
      <c r="M94" s="95" t="s">
        <v>44</v>
      </c>
      <c r="N94" s="96" t="s">
        <v>52</v>
      </c>
      <c r="O94" s="96" t="s">
        <v>153</v>
      </c>
      <c r="P94" s="96" t="s">
        <v>154</v>
      </c>
      <c r="Q94" s="96" t="s">
        <v>155</v>
      </c>
      <c r="R94" s="96" t="s">
        <v>156</v>
      </c>
      <c r="S94" s="96" t="s">
        <v>157</v>
      </c>
      <c r="T94" s="97" t="s">
        <v>158</v>
      </c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</row>
    <row r="95" spans="1:63" s="2" customFormat="1" ht="22.8" customHeight="1">
      <c r="A95" s="41"/>
      <c r="B95" s="42"/>
      <c r="C95" s="102" t="s">
        <v>159</v>
      </c>
      <c r="D95" s="43"/>
      <c r="E95" s="43"/>
      <c r="F95" s="43"/>
      <c r="G95" s="43"/>
      <c r="H95" s="43"/>
      <c r="I95" s="43"/>
      <c r="J95" s="195">
        <f>BK95</f>
        <v>0</v>
      </c>
      <c r="K95" s="43"/>
      <c r="L95" s="47"/>
      <c r="M95" s="98"/>
      <c r="N95" s="196"/>
      <c r="O95" s="99"/>
      <c r="P95" s="197">
        <f>P96+P170</f>
        <v>0</v>
      </c>
      <c r="Q95" s="99"/>
      <c r="R95" s="197">
        <f>R96+R170</f>
        <v>158.48818377</v>
      </c>
      <c r="S95" s="99"/>
      <c r="T95" s="198">
        <f>T96+T170</f>
        <v>15.778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19" t="s">
        <v>81</v>
      </c>
      <c r="AU95" s="19" t="s">
        <v>139</v>
      </c>
      <c r="BK95" s="199">
        <f>BK96+BK170</f>
        <v>0</v>
      </c>
    </row>
    <row r="96" spans="1:63" s="12" customFormat="1" ht="25.9" customHeight="1">
      <c r="A96" s="12"/>
      <c r="B96" s="200"/>
      <c r="C96" s="201"/>
      <c r="D96" s="202" t="s">
        <v>81</v>
      </c>
      <c r="E96" s="203" t="s">
        <v>160</v>
      </c>
      <c r="F96" s="203" t="s">
        <v>161</v>
      </c>
      <c r="G96" s="201"/>
      <c r="H96" s="201"/>
      <c r="I96" s="204"/>
      <c r="J96" s="205">
        <f>BK96</f>
        <v>0</v>
      </c>
      <c r="K96" s="201"/>
      <c r="L96" s="206"/>
      <c r="M96" s="207"/>
      <c r="N96" s="208"/>
      <c r="O96" s="208"/>
      <c r="P96" s="209">
        <f>P97+P121+P126+P144+P147+P159+P167</f>
        <v>0</v>
      </c>
      <c r="Q96" s="208"/>
      <c r="R96" s="209">
        <f>R97+R121+R126+R144+R147+R159+R167</f>
        <v>158.40836232</v>
      </c>
      <c r="S96" s="208"/>
      <c r="T96" s="210">
        <f>T97+T121+T126+T144+T147+T159+T167</f>
        <v>15.778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1" t="s">
        <v>90</v>
      </c>
      <c r="AT96" s="212" t="s">
        <v>81</v>
      </c>
      <c r="AU96" s="212" t="s">
        <v>82</v>
      </c>
      <c r="AY96" s="211" t="s">
        <v>162</v>
      </c>
      <c r="BK96" s="213">
        <f>BK97+BK121+BK126+BK144+BK147+BK159+BK167</f>
        <v>0</v>
      </c>
    </row>
    <row r="97" spans="1:63" s="12" customFormat="1" ht="22.8" customHeight="1">
      <c r="A97" s="12"/>
      <c r="B97" s="200"/>
      <c r="C97" s="201"/>
      <c r="D97" s="202" t="s">
        <v>81</v>
      </c>
      <c r="E97" s="214" t="s">
        <v>90</v>
      </c>
      <c r="F97" s="214" t="s">
        <v>163</v>
      </c>
      <c r="G97" s="201"/>
      <c r="H97" s="201"/>
      <c r="I97" s="204"/>
      <c r="J97" s="215">
        <f>BK97</f>
        <v>0</v>
      </c>
      <c r="K97" s="201"/>
      <c r="L97" s="206"/>
      <c r="M97" s="207"/>
      <c r="N97" s="208"/>
      <c r="O97" s="208"/>
      <c r="P97" s="209">
        <f>SUM(P98:P120)</f>
        <v>0</v>
      </c>
      <c r="Q97" s="208"/>
      <c r="R97" s="209">
        <f>SUM(R98:R120)</f>
        <v>108</v>
      </c>
      <c r="S97" s="208"/>
      <c r="T97" s="210">
        <f>SUM(T98:T120)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1" t="s">
        <v>90</v>
      </c>
      <c r="AT97" s="212" t="s">
        <v>81</v>
      </c>
      <c r="AU97" s="212" t="s">
        <v>90</v>
      </c>
      <c r="AY97" s="211" t="s">
        <v>162</v>
      </c>
      <c r="BK97" s="213">
        <f>SUM(BK98:BK120)</f>
        <v>0</v>
      </c>
    </row>
    <row r="98" spans="1:65" s="2" customFormat="1" ht="37.8" customHeight="1">
      <c r="A98" s="41"/>
      <c r="B98" s="42"/>
      <c r="C98" s="216" t="s">
        <v>90</v>
      </c>
      <c r="D98" s="216" t="s">
        <v>165</v>
      </c>
      <c r="E98" s="218" t="s">
        <v>618</v>
      </c>
      <c r="F98" s="219" t="s">
        <v>619</v>
      </c>
      <c r="G98" s="220" t="s">
        <v>131</v>
      </c>
      <c r="H98" s="221">
        <v>23</v>
      </c>
      <c r="I98" s="222"/>
      <c r="J98" s="223">
        <f>ROUND(I98*H98,2)</f>
        <v>0</v>
      </c>
      <c r="K98" s="219" t="s">
        <v>169</v>
      </c>
      <c r="L98" s="47"/>
      <c r="M98" s="224" t="s">
        <v>44</v>
      </c>
      <c r="N98" s="225" t="s">
        <v>53</v>
      </c>
      <c r="O98" s="87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8" t="s">
        <v>170</v>
      </c>
      <c r="AT98" s="228" t="s">
        <v>165</v>
      </c>
      <c r="AU98" s="228" t="s">
        <v>92</v>
      </c>
      <c r="AY98" s="19" t="s">
        <v>162</v>
      </c>
      <c r="BE98" s="229">
        <f>IF(N98="základní",J98,0)</f>
        <v>0</v>
      </c>
      <c r="BF98" s="229">
        <f>IF(N98="snížená",J98,0)</f>
        <v>0</v>
      </c>
      <c r="BG98" s="229">
        <f>IF(N98="zákl. přenesená",J98,0)</f>
        <v>0</v>
      </c>
      <c r="BH98" s="229">
        <f>IF(N98="sníž. přenesená",J98,0)</f>
        <v>0</v>
      </c>
      <c r="BI98" s="229">
        <f>IF(N98="nulová",J98,0)</f>
        <v>0</v>
      </c>
      <c r="BJ98" s="19" t="s">
        <v>90</v>
      </c>
      <c r="BK98" s="229">
        <f>ROUND(I98*H98,2)</f>
        <v>0</v>
      </c>
      <c r="BL98" s="19" t="s">
        <v>170</v>
      </c>
      <c r="BM98" s="228" t="s">
        <v>620</v>
      </c>
    </row>
    <row r="99" spans="1:47" s="2" customFormat="1" ht="12">
      <c r="A99" s="41"/>
      <c r="B99" s="42"/>
      <c r="C99" s="43"/>
      <c r="D99" s="230" t="s">
        <v>172</v>
      </c>
      <c r="E99" s="43"/>
      <c r="F99" s="231" t="s">
        <v>621</v>
      </c>
      <c r="G99" s="43"/>
      <c r="H99" s="43"/>
      <c r="I99" s="232"/>
      <c r="J99" s="43"/>
      <c r="K99" s="43"/>
      <c r="L99" s="47"/>
      <c r="M99" s="233"/>
      <c r="N99" s="234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19" t="s">
        <v>172</v>
      </c>
      <c r="AU99" s="19" t="s">
        <v>92</v>
      </c>
    </row>
    <row r="100" spans="1:51" s="13" customFormat="1" ht="12">
      <c r="A100" s="13"/>
      <c r="B100" s="235"/>
      <c r="C100" s="236"/>
      <c r="D100" s="237" t="s">
        <v>174</v>
      </c>
      <c r="E100" s="238" t="s">
        <v>44</v>
      </c>
      <c r="F100" s="239" t="s">
        <v>622</v>
      </c>
      <c r="G100" s="236"/>
      <c r="H100" s="240">
        <v>23</v>
      </c>
      <c r="I100" s="241"/>
      <c r="J100" s="236"/>
      <c r="K100" s="236"/>
      <c r="L100" s="242"/>
      <c r="M100" s="243"/>
      <c r="N100" s="244"/>
      <c r="O100" s="244"/>
      <c r="P100" s="244"/>
      <c r="Q100" s="244"/>
      <c r="R100" s="244"/>
      <c r="S100" s="244"/>
      <c r="T100" s="24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6" t="s">
        <v>174</v>
      </c>
      <c r="AU100" s="246" t="s">
        <v>92</v>
      </c>
      <c r="AV100" s="13" t="s">
        <v>92</v>
      </c>
      <c r="AW100" s="13" t="s">
        <v>42</v>
      </c>
      <c r="AX100" s="13" t="s">
        <v>90</v>
      </c>
      <c r="AY100" s="246" t="s">
        <v>162</v>
      </c>
    </row>
    <row r="101" spans="1:65" s="2" customFormat="1" ht="24.15" customHeight="1">
      <c r="A101" s="41"/>
      <c r="B101" s="42"/>
      <c r="C101" s="216" t="s">
        <v>92</v>
      </c>
      <c r="D101" s="216" t="s">
        <v>165</v>
      </c>
      <c r="E101" s="218" t="s">
        <v>623</v>
      </c>
      <c r="F101" s="219" t="s">
        <v>624</v>
      </c>
      <c r="G101" s="220" t="s">
        <v>131</v>
      </c>
      <c r="H101" s="221">
        <v>137.2</v>
      </c>
      <c r="I101" s="222"/>
      <c r="J101" s="223">
        <f>ROUND(I101*H101,2)</f>
        <v>0</v>
      </c>
      <c r="K101" s="219" t="s">
        <v>169</v>
      </c>
      <c r="L101" s="47"/>
      <c r="M101" s="224" t="s">
        <v>44</v>
      </c>
      <c r="N101" s="225" t="s">
        <v>53</v>
      </c>
      <c r="O101" s="87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28" t="s">
        <v>170</v>
      </c>
      <c r="AT101" s="228" t="s">
        <v>165</v>
      </c>
      <c r="AU101" s="228" t="s">
        <v>92</v>
      </c>
      <c r="AY101" s="19" t="s">
        <v>162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19" t="s">
        <v>90</v>
      </c>
      <c r="BK101" s="229">
        <f>ROUND(I101*H101,2)</f>
        <v>0</v>
      </c>
      <c r="BL101" s="19" t="s">
        <v>170</v>
      </c>
      <c r="BM101" s="228" t="s">
        <v>625</v>
      </c>
    </row>
    <row r="102" spans="1:47" s="2" customFormat="1" ht="12">
      <c r="A102" s="41"/>
      <c r="B102" s="42"/>
      <c r="C102" s="43"/>
      <c r="D102" s="230" t="s">
        <v>172</v>
      </c>
      <c r="E102" s="43"/>
      <c r="F102" s="231" t="s">
        <v>626</v>
      </c>
      <c r="G102" s="43"/>
      <c r="H102" s="43"/>
      <c r="I102" s="232"/>
      <c r="J102" s="43"/>
      <c r="K102" s="43"/>
      <c r="L102" s="47"/>
      <c r="M102" s="233"/>
      <c r="N102" s="234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19" t="s">
        <v>172</v>
      </c>
      <c r="AU102" s="19" t="s">
        <v>92</v>
      </c>
    </row>
    <row r="103" spans="1:65" s="2" customFormat="1" ht="37.8" customHeight="1">
      <c r="A103" s="41"/>
      <c r="B103" s="42"/>
      <c r="C103" s="216" t="s">
        <v>183</v>
      </c>
      <c r="D103" s="216" t="s">
        <v>165</v>
      </c>
      <c r="E103" s="218" t="s">
        <v>627</v>
      </c>
      <c r="F103" s="219" t="s">
        <v>628</v>
      </c>
      <c r="G103" s="220" t="s">
        <v>131</v>
      </c>
      <c r="H103" s="221">
        <v>137.2</v>
      </c>
      <c r="I103" s="222"/>
      <c r="J103" s="223">
        <f>ROUND(I103*H103,2)</f>
        <v>0</v>
      </c>
      <c r="K103" s="219" t="s">
        <v>169</v>
      </c>
      <c r="L103" s="47"/>
      <c r="M103" s="224" t="s">
        <v>44</v>
      </c>
      <c r="N103" s="225" t="s">
        <v>53</v>
      </c>
      <c r="O103" s="87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28" t="s">
        <v>170</v>
      </c>
      <c r="AT103" s="228" t="s">
        <v>165</v>
      </c>
      <c r="AU103" s="228" t="s">
        <v>92</v>
      </c>
      <c r="AY103" s="19" t="s">
        <v>162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19" t="s">
        <v>90</v>
      </c>
      <c r="BK103" s="229">
        <f>ROUND(I103*H103,2)</f>
        <v>0</v>
      </c>
      <c r="BL103" s="19" t="s">
        <v>170</v>
      </c>
      <c r="BM103" s="228" t="s">
        <v>629</v>
      </c>
    </row>
    <row r="104" spans="1:47" s="2" customFormat="1" ht="12">
      <c r="A104" s="41"/>
      <c r="B104" s="42"/>
      <c r="C104" s="43"/>
      <c r="D104" s="230" t="s">
        <v>172</v>
      </c>
      <c r="E104" s="43"/>
      <c r="F104" s="231" t="s">
        <v>630</v>
      </c>
      <c r="G104" s="43"/>
      <c r="H104" s="43"/>
      <c r="I104" s="232"/>
      <c r="J104" s="43"/>
      <c r="K104" s="43"/>
      <c r="L104" s="47"/>
      <c r="M104" s="233"/>
      <c r="N104" s="234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19" t="s">
        <v>172</v>
      </c>
      <c r="AU104" s="19" t="s">
        <v>92</v>
      </c>
    </row>
    <row r="105" spans="1:51" s="13" customFormat="1" ht="12">
      <c r="A105" s="13"/>
      <c r="B105" s="235"/>
      <c r="C105" s="236"/>
      <c r="D105" s="237" t="s">
        <v>174</v>
      </c>
      <c r="E105" s="238" t="s">
        <v>44</v>
      </c>
      <c r="F105" s="239" t="s">
        <v>631</v>
      </c>
      <c r="G105" s="236"/>
      <c r="H105" s="240">
        <v>137.2</v>
      </c>
      <c r="I105" s="241"/>
      <c r="J105" s="236"/>
      <c r="K105" s="236"/>
      <c r="L105" s="242"/>
      <c r="M105" s="243"/>
      <c r="N105" s="244"/>
      <c r="O105" s="244"/>
      <c r="P105" s="244"/>
      <c r="Q105" s="244"/>
      <c r="R105" s="244"/>
      <c r="S105" s="244"/>
      <c r="T105" s="24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6" t="s">
        <v>174</v>
      </c>
      <c r="AU105" s="246" t="s">
        <v>92</v>
      </c>
      <c r="AV105" s="13" t="s">
        <v>92</v>
      </c>
      <c r="AW105" s="13" t="s">
        <v>42</v>
      </c>
      <c r="AX105" s="13" t="s">
        <v>90</v>
      </c>
      <c r="AY105" s="246" t="s">
        <v>162</v>
      </c>
    </row>
    <row r="106" spans="1:65" s="2" customFormat="1" ht="37.8" customHeight="1">
      <c r="A106" s="41"/>
      <c r="B106" s="42"/>
      <c r="C106" s="216" t="s">
        <v>170</v>
      </c>
      <c r="D106" s="216" t="s">
        <v>165</v>
      </c>
      <c r="E106" s="218" t="s">
        <v>222</v>
      </c>
      <c r="F106" s="219" t="s">
        <v>223</v>
      </c>
      <c r="G106" s="220" t="s">
        <v>131</v>
      </c>
      <c r="H106" s="221">
        <v>91.6</v>
      </c>
      <c r="I106" s="222"/>
      <c r="J106" s="223">
        <f>ROUND(I106*H106,2)</f>
        <v>0</v>
      </c>
      <c r="K106" s="219" t="s">
        <v>169</v>
      </c>
      <c r="L106" s="47"/>
      <c r="M106" s="224" t="s">
        <v>44</v>
      </c>
      <c r="N106" s="225" t="s">
        <v>53</v>
      </c>
      <c r="O106" s="87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8" t="s">
        <v>170</v>
      </c>
      <c r="AT106" s="228" t="s">
        <v>165</v>
      </c>
      <c r="AU106" s="228" t="s">
        <v>92</v>
      </c>
      <c r="AY106" s="19" t="s">
        <v>162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19" t="s">
        <v>90</v>
      </c>
      <c r="BK106" s="229">
        <f>ROUND(I106*H106,2)</f>
        <v>0</v>
      </c>
      <c r="BL106" s="19" t="s">
        <v>170</v>
      </c>
      <c r="BM106" s="228" t="s">
        <v>632</v>
      </c>
    </row>
    <row r="107" spans="1:47" s="2" customFormat="1" ht="12">
      <c r="A107" s="41"/>
      <c r="B107" s="42"/>
      <c r="C107" s="43"/>
      <c r="D107" s="230" t="s">
        <v>172</v>
      </c>
      <c r="E107" s="43"/>
      <c r="F107" s="231" t="s">
        <v>225</v>
      </c>
      <c r="G107" s="43"/>
      <c r="H107" s="43"/>
      <c r="I107" s="232"/>
      <c r="J107" s="43"/>
      <c r="K107" s="43"/>
      <c r="L107" s="47"/>
      <c r="M107" s="233"/>
      <c r="N107" s="234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19" t="s">
        <v>172</v>
      </c>
      <c r="AU107" s="19" t="s">
        <v>92</v>
      </c>
    </row>
    <row r="108" spans="1:51" s="13" customFormat="1" ht="12">
      <c r="A108" s="13"/>
      <c r="B108" s="235"/>
      <c r="C108" s="236"/>
      <c r="D108" s="237" t="s">
        <v>174</v>
      </c>
      <c r="E108" s="238" t="s">
        <v>44</v>
      </c>
      <c r="F108" s="239" t="s">
        <v>633</v>
      </c>
      <c r="G108" s="236"/>
      <c r="H108" s="240">
        <v>91.6</v>
      </c>
      <c r="I108" s="241"/>
      <c r="J108" s="236"/>
      <c r="K108" s="236"/>
      <c r="L108" s="242"/>
      <c r="M108" s="243"/>
      <c r="N108" s="244"/>
      <c r="O108" s="244"/>
      <c r="P108" s="244"/>
      <c r="Q108" s="244"/>
      <c r="R108" s="244"/>
      <c r="S108" s="244"/>
      <c r="T108" s="24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6" t="s">
        <v>174</v>
      </c>
      <c r="AU108" s="246" t="s">
        <v>92</v>
      </c>
      <c r="AV108" s="13" t="s">
        <v>92</v>
      </c>
      <c r="AW108" s="13" t="s">
        <v>42</v>
      </c>
      <c r="AX108" s="13" t="s">
        <v>90</v>
      </c>
      <c r="AY108" s="246" t="s">
        <v>162</v>
      </c>
    </row>
    <row r="109" spans="1:65" s="2" customFormat="1" ht="37.8" customHeight="1">
      <c r="A109" s="41"/>
      <c r="B109" s="42"/>
      <c r="C109" s="216" t="s">
        <v>204</v>
      </c>
      <c r="D109" s="216" t="s">
        <v>165</v>
      </c>
      <c r="E109" s="218" t="s">
        <v>227</v>
      </c>
      <c r="F109" s="219" t="s">
        <v>228</v>
      </c>
      <c r="G109" s="220" t="s">
        <v>131</v>
      </c>
      <c r="H109" s="221">
        <v>1374</v>
      </c>
      <c r="I109" s="222"/>
      <c r="J109" s="223">
        <f>ROUND(I109*H109,2)</f>
        <v>0</v>
      </c>
      <c r="K109" s="219" t="s">
        <v>169</v>
      </c>
      <c r="L109" s="47"/>
      <c r="M109" s="224" t="s">
        <v>44</v>
      </c>
      <c r="N109" s="225" t="s">
        <v>53</v>
      </c>
      <c r="O109" s="87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28" t="s">
        <v>170</v>
      </c>
      <c r="AT109" s="228" t="s">
        <v>165</v>
      </c>
      <c r="AU109" s="228" t="s">
        <v>92</v>
      </c>
      <c r="AY109" s="19" t="s">
        <v>162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19" t="s">
        <v>90</v>
      </c>
      <c r="BK109" s="229">
        <f>ROUND(I109*H109,2)</f>
        <v>0</v>
      </c>
      <c r="BL109" s="19" t="s">
        <v>170</v>
      </c>
      <c r="BM109" s="228" t="s">
        <v>634</v>
      </c>
    </row>
    <row r="110" spans="1:47" s="2" customFormat="1" ht="12">
      <c r="A110" s="41"/>
      <c r="B110" s="42"/>
      <c r="C110" s="43"/>
      <c r="D110" s="230" t="s">
        <v>172</v>
      </c>
      <c r="E110" s="43"/>
      <c r="F110" s="231" t="s">
        <v>230</v>
      </c>
      <c r="G110" s="43"/>
      <c r="H110" s="43"/>
      <c r="I110" s="232"/>
      <c r="J110" s="43"/>
      <c r="K110" s="43"/>
      <c r="L110" s="47"/>
      <c r="M110" s="233"/>
      <c r="N110" s="23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19" t="s">
        <v>172</v>
      </c>
      <c r="AU110" s="19" t="s">
        <v>92</v>
      </c>
    </row>
    <row r="111" spans="1:51" s="13" customFormat="1" ht="12">
      <c r="A111" s="13"/>
      <c r="B111" s="235"/>
      <c r="C111" s="236"/>
      <c r="D111" s="237" t="s">
        <v>174</v>
      </c>
      <c r="E111" s="236"/>
      <c r="F111" s="239" t="s">
        <v>635</v>
      </c>
      <c r="G111" s="236"/>
      <c r="H111" s="240">
        <v>1374</v>
      </c>
      <c r="I111" s="241"/>
      <c r="J111" s="236"/>
      <c r="K111" s="236"/>
      <c r="L111" s="242"/>
      <c r="M111" s="243"/>
      <c r="N111" s="244"/>
      <c r="O111" s="244"/>
      <c r="P111" s="244"/>
      <c r="Q111" s="244"/>
      <c r="R111" s="244"/>
      <c r="S111" s="244"/>
      <c r="T111" s="24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6" t="s">
        <v>174</v>
      </c>
      <c r="AU111" s="246" t="s">
        <v>92</v>
      </c>
      <c r="AV111" s="13" t="s">
        <v>92</v>
      </c>
      <c r="AW111" s="13" t="s">
        <v>4</v>
      </c>
      <c r="AX111" s="13" t="s">
        <v>90</v>
      </c>
      <c r="AY111" s="246" t="s">
        <v>162</v>
      </c>
    </row>
    <row r="112" spans="1:65" s="2" customFormat="1" ht="24.15" customHeight="1">
      <c r="A112" s="41"/>
      <c r="B112" s="42"/>
      <c r="C112" s="216" t="s">
        <v>211</v>
      </c>
      <c r="D112" s="216" t="s">
        <v>165</v>
      </c>
      <c r="E112" s="218" t="s">
        <v>636</v>
      </c>
      <c r="F112" s="219" t="s">
        <v>637</v>
      </c>
      <c r="G112" s="220" t="s">
        <v>131</v>
      </c>
      <c r="H112" s="221">
        <v>68.6</v>
      </c>
      <c r="I112" s="222"/>
      <c r="J112" s="223">
        <f>ROUND(I112*H112,2)</f>
        <v>0</v>
      </c>
      <c r="K112" s="219" t="s">
        <v>169</v>
      </c>
      <c r="L112" s="47"/>
      <c r="M112" s="224" t="s">
        <v>44</v>
      </c>
      <c r="N112" s="225" t="s">
        <v>53</v>
      </c>
      <c r="O112" s="87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8" t="s">
        <v>170</v>
      </c>
      <c r="AT112" s="228" t="s">
        <v>165</v>
      </c>
      <c r="AU112" s="228" t="s">
        <v>92</v>
      </c>
      <c r="AY112" s="19" t="s">
        <v>162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19" t="s">
        <v>90</v>
      </c>
      <c r="BK112" s="229">
        <f>ROUND(I112*H112,2)</f>
        <v>0</v>
      </c>
      <c r="BL112" s="19" t="s">
        <v>170</v>
      </c>
      <c r="BM112" s="228" t="s">
        <v>638</v>
      </c>
    </row>
    <row r="113" spans="1:47" s="2" customFormat="1" ht="12">
      <c r="A113" s="41"/>
      <c r="B113" s="42"/>
      <c r="C113" s="43"/>
      <c r="D113" s="230" t="s">
        <v>172</v>
      </c>
      <c r="E113" s="43"/>
      <c r="F113" s="231" t="s">
        <v>639</v>
      </c>
      <c r="G113" s="43"/>
      <c r="H113" s="43"/>
      <c r="I113" s="232"/>
      <c r="J113" s="43"/>
      <c r="K113" s="43"/>
      <c r="L113" s="47"/>
      <c r="M113" s="233"/>
      <c r="N113" s="234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19" t="s">
        <v>172</v>
      </c>
      <c r="AU113" s="19" t="s">
        <v>92</v>
      </c>
    </row>
    <row r="114" spans="1:65" s="2" customFormat="1" ht="24.15" customHeight="1">
      <c r="A114" s="41"/>
      <c r="B114" s="42"/>
      <c r="C114" s="216" t="s">
        <v>221</v>
      </c>
      <c r="D114" s="216" t="s">
        <v>165</v>
      </c>
      <c r="E114" s="218" t="s">
        <v>235</v>
      </c>
      <c r="F114" s="219" t="s">
        <v>236</v>
      </c>
      <c r="G114" s="220" t="s">
        <v>123</v>
      </c>
      <c r="H114" s="221">
        <v>164.88</v>
      </c>
      <c r="I114" s="222"/>
      <c r="J114" s="223">
        <f>ROUND(I114*H114,2)</f>
        <v>0</v>
      </c>
      <c r="K114" s="219" t="s">
        <v>169</v>
      </c>
      <c r="L114" s="47"/>
      <c r="M114" s="224" t="s">
        <v>44</v>
      </c>
      <c r="N114" s="225" t="s">
        <v>53</v>
      </c>
      <c r="O114" s="87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8" t="s">
        <v>170</v>
      </c>
      <c r="AT114" s="228" t="s">
        <v>165</v>
      </c>
      <c r="AU114" s="228" t="s">
        <v>92</v>
      </c>
      <c r="AY114" s="19" t="s">
        <v>162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19" t="s">
        <v>90</v>
      </c>
      <c r="BK114" s="229">
        <f>ROUND(I114*H114,2)</f>
        <v>0</v>
      </c>
      <c r="BL114" s="19" t="s">
        <v>170</v>
      </c>
      <c r="BM114" s="228" t="s">
        <v>640</v>
      </c>
    </row>
    <row r="115" spans="1:47" s="2" customFormat="1" ht="12">
      <c r="A115" s="41"/>
      <c r="B115" s="42"/>
      <c r="C115" s="43"/>
      <c r="D115" s="230" t="s">
        <v>172</v>
      </c>
      <c r="E115" s="43"/>
      <c r="F115" s="231" t="s">
        <v>238</v>
      </c>
      <c r="G115" s="43"/>
      <c r="H115" s="43"/>
      <c r="I115" s="232"/>
      <c r="J115" s="43"/>
      <c r="K115" s="43"/>
      <c r="L115" s="47"/>
      <c r="M115" s="233"/>
      <c r="N115" s="234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19" t="s">
        <v>172</v>
      </c>
      <c r="AU115" s="19" t="s">
        <v>92</v>
      </c>
    </row>
    <row r="116" spans="1:51" s="13" customFormat="1" ht="12">
      <c r="A116" s="13"/>
      <c r="B116" s="235"/>
      <c r="C116" s="236"/>
      <c r="D116" s="237" t="s">
        <v>174</v>
      </c>
      <c r="E116" s="238" t="s">
        <v>44</v>
      </c>
      <c r="F116" s="239" t="s">
        <v>641</v>
      </c>
      <c r="G116" s="236"/>
      <c r="H116" s="240">
        <v>164.88</v>
      </c>
      <c r="I116" s="241"/>
      <c r="J116" s="236"/>
      <c r="K116" s="236"/>
      <c r="L116" s="242"/>
      <c r="M116" s="243"/>
      <c r="N116" s="244"/>
      <c r="O116" s="244"/>
      <c r="P116" s="244"/>
      <c r="Q116" s="244"/>
      <c r="R116" s="244"/>
      <c r="S116" s="244"/>
      <c r="T116" s="24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6" t="s">
        <v>174</v>
      </c>
      <c r="AU116" s="246" t="s">
        <v>92</v>
      </c>
      <c r="AV116" s="13" t="s">
        <v>92</v>
      </c>
      <c r="AW116" s="13" t="s">
        <v>42</v>
      </c>
      <c r="AX116" s="13" t="s">
        <v>90</v>
      </c>
      <c r="AY116" s="246" t="s">
        <v>162</v>
      </c>
    </row>
    <row r="117" spans="1:65" s="2" customFormat="1" ht="37.8" customHeight="1">
      <c r="A117" s="41"/>
      <c r="B117" s="42"/>
      <c r="C117" s="216" t="s">
        <v>226</v>
      </c>
      <c r="D117" s="216" t="s">
        <v>165</v>
      </c>
      <c r="E117" s="218" t="s">
        <v>642</v>
      </c>
      <c r="F117" s="219" t="s">
        <v>643</v>
      </c>
      <c r="G117" s="220" t="s">
        <v>131</v>
      </c>
      <c r="H117" s="221">
        <v>128.6</v>
      </c>
      <c r="I117" s="222"/>
      <c r="J117" s="223">
        <f>ROUND(I117*H117,2)</f>
        <v>0</v>
      </c>
      <c r="K117" s="219" t="s">
        <v>169</v>
      </c>
      <c r="L117" s="47"/>
      <c r="M117" s="224" t="s">
        <v>44</v>
      </c>
      <c r="N117" s="225" t="s">
        <v>53</v>
      </c>
      <c r="O117" s="87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28" t="s">
        <v>170</v>
      </c>
      <c r="AT117" s="228" t="s">
        <v>165</v>
      </c>
      <c r="AU117" s="228" t="s">
        <v>92</v>
      </c>
      <c r="AY117" s="19" t="s">
        <v>162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19" t="s">
        <v>90</v>
      </c>
      <c r="BK117" s="229">
        <f>ROUND(I117*H117,2)</f>
        <v>0</v>
      </c>
      <c r="BL117" s="19" t="s">
        <v>170</v>
      </c>
      <c r="BM117" s="228" t="s">
        <v>644</v>
      </c>
    </row>
    <row r="118" spans="1:47" s="2" customFormat="1" ht="12">
      <c r="A118" s="41"/>
      <c r="B118" s="42"/>
      <c r="C118" s="43"/>
      <c r="D118" s="230" t="s">
        <v>172</v>
      </c>
      <c r="E118" s="43"/>
      <c r="F118" s="231" t="s">
        <v>645</v>
      </c>
      <c r="G118" s="43"/>
      <c r="H118" s="43"/>
      <c r="I118" s="232"/>
      <c r="J118" s="43"/>
      <c r="K118" s="43"/>
      <c r="L118" s="47"/>
      <c r="M118" s="233"/>
      <c r="N118" s="234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19" t="s">
        <v>172</v>
      </c>
      <c r="AU118" s="19" t="s">
        <v>92</v>
      </c>
    </row>
    <row r="119" spans="1:65" s="2" customFormat="1" ht="16.5" customHeight="1">
      <c r="A119" s="41"/>
      <c r="B119" s="42"/>
      <c r="C119" s="281" t="s">
        <v>234</v>
      </c>
      <c r="D119" s="281" t="s">
        <v>248</v>
      </c>
      <c r="E119" s="282" t="s">
        <v>646</v>
      </c>
      <c r="F119" s="283" t="s">
        <v>647</v>
      </c>
      <c r="G119" s="284" t="s">
        <v>123</v>
      </c>
      <c r="H119" s="285">
        <v>108</v>
      </c>
      <c r="I119" s="286"/>
      <c r="J119" s="287">
        <f>ROUND(I119*H119,2)</f>
        <v>0</v>
      </c>
      <c r="K119" s="283" t="s">
        <v>169</v>
      </c>
      <c r="L119" s="288"/>
      <c r="M119" s="289" t="s">
        <v>44</v>
      </c>
      <c r="N119" s="290" t="s">
        <v>53</v>
      </c>
      <c r="O119" s="87"/>
      <c r="P119" s="226">
        <f>O119*H119</f>
        <v>0</v>
      </c>
      <c r="Q119" s="226">
        <v>1</v>
      </c>
      <c r="R119" s="226">
        <f>Q119*H119</f>
        <v>108</v>
      </c>
      <c r="S119" s="226">
        <v>0</v>
      </c>
      <c r="T119" s="227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28" t="s">
        <v>226</v>
      </c>
      <c r="AT119" s="228" t="s">
        <v>248</v>
      </c>
      <c r="AU119" s="228" t="s">
        <v>92</v>
      </c>
      <c r="AY119" s="19" t="s">
        <v>162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19" t="s">
        <v>90</v>
      </c>
      <c r="BK119" s="229">
        <f>ROUND(I119*H119,2)</f>
        <v>0</v>
      </c>
      <c r="BL119" s="19" t="s">
        <v>170</v>
      </c>
      <c r="BM119" s="228" t="s">
        <v>648</v>
      </c>
    </row>
    <row r="120" spans="1:51" s="13" customFormat="1" ht="12">
      <c r="A120" s="13"/>
      <c r="B120" s="235"/>
      <c r="C120" s="236"/>
      <c r="D120" s="237" t="s">
        <v>174</v>
      </c>
      <c r="E120" s="238" t="s">
        <v>44</v>
      </c>
      <c r="F120" s="239" t="s">
        <v>649</v>
      </c>
      <c r="G120" s="236"/>
      <c r="H120" s="240">
        <v>108</v>
      </c>
      <c r="I120" s="241"/>
      <c r="J120" s="236"/>
      <c r="K120" s="236"/>
      <c r="L120" s="242"/>
      <c r="M120" s="243"/>
      <c r="N120" s="244"/>
      <c r="O120" s="244"/>
      <c r="P120" s="244"/>
      <c r="Q120" s="244"/>
      <c r="R120" s="244"/>
      <c r="S120" s="244"/>
      <c r="T120" s="24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6" t="s">
        <v>174</v>
      </c>
      <c r="AU120" s="246" t="s">
        <v>92</v>
      </c>
      <c r="AV120" s="13" t="s">
        <v>92</v>
      </c>
      <c r="AW120" s="13" t="s">
        <v>42</v>
      </c>
      <c r="AX120" s="13" t="s">
        <v>90</v>
      </c>
      <c r="AY120" s="246" t="s">
        <v>162</v>
      </c>
    </row>
    <row r="121" spans="1:63" s="12" customFormat="1" ht="22.8" customHeight="1">
      <c r="A121" s="12"/>
      <c r="B121" s="200"/>
      <c r="C121" s="201"/>
      <c r="D121" s="202" t="s">
        <v>81</v>
      </c>
      <c r="E121" s="214" t="s">
        <v>92</v>
      </c>
      <c r="F121" s="214" t="s">
        <v>650</v>
      </c>
      <c r="G121" s="201"/>
      <c r="H121" s="201"/>
      <c r="I121" s="204"/>
      <c r="J121" s="215">
        <f>BK121</f>
        <v>0</v>
      </c>
      <c r="K121" s="201"/>
      <c r="L121" s="206"/>
      <c r="M121" s="207"/>
      <c r="N121" s="208"/>
      <c r="O121" s="208"/>
      <c r="P121" s="209">
        <f>SUM(P122:P125)</f>
        <v>0</v>
      </c>
      <c r="Q121" s="208"/>
      <c r="R121" s="209">
        <f>SUM(R122:R125)</f>
        <v>13.86</v>
      </c>
      <c r="S121" s="208"/>
      <c r="T121" s="210">
        <f>SUM(T122:T125)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1" t="s">
        <v>90</v>
      </c>
      <c r="AT121" s="212" t="s">
        <v>81</v>
      </c>
      <c r="AU121" s="212" t="s">
        <v>90</v>
      </c>
      <c r="AY121" s="211" t="s">
        <v>162</v>
      </c>
      <c r="BK121" s="213">
        <f>SUM(BK122:BK125)</f>
        <v>0</v>
      </c>
    </row>
    <row r="122" spans="1:65" s="2" customFormat="1" ht="16.5" customHeight="1">
      <c r="A122" s="41"/>
      <c r="B122" s="42"/>
      <c r="C122" s="216" t="s">
        <v>240</v>
      </c>
      <c r="D122" s="216" t="s">
        <v>165</v>
      </c>
      <c r="E122" s="218" t="s">
        <v>651</v>
      </c>
      <c r="F122" s="219" t="s">
        <v>652</v>
      </c>
      <c r="G122" s="220" t="s">
        <v>131</v>
      </c>
      <c r="H122" s="221">
        <v>7</v>
      </c>
      <c r="I122" s="222"/>
      <c r="J122" s="223">
        <f>ROUND(I122*H122,2)</f>
        <v>0</v>
      </c>
      <c r="K122" s="219" t="s">
        <v>169</v>
      </c>
      <c r="L122" s="47"/>
      <c r="M122" s="224" t="s">
        <v>44</v>
      </c>
      <c r="N122" s="225" t="s">
        <v>53</v>
      </c>
      <c r="O122" s="87"/>
      <c r="P122" s="226">
        <f>O122*H122</f>
        <v>0</v>
      </c>
      <c r="Q122" s="226">
        <v>1.98</v>
      </c>
      <c r="R122" s="226">
        <f>Q122*H122</f>
        <v>13.86</v>
      </c>
      <c r="S122" s="226">
        <v>0</v>
      </c>
      <c r="T122" s="227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8" t="s">
        <v>170</v>
      </c>
      <c r="AT122" s="228" t="s">
        <v>165</v>
      </c>
      <c r="AU122" s="228" t="s">
        <v>92</v>
      </c>
      <c r="AY122" s="19" t="s">
        <v>162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19" t="s">
        <v>90</v>
      </c>
      <c r="BK122" s="229">
        <f>ROUND(I122*H122,2)</f>
        <v>0</v>
      </c>
      <c r="BL122" s="19" t="s">
        <v>170</v>
      </c>
      <c r="BM122" s="228" t="s">
        <v>653</v>
      </c>
    </row>
    <row r="123" spans="1:47" s="2" customFormat="1" ht="12">
      <c r="A123" s="41"/>
      <c r="B123" s="42"/>
      <c r="C123" s="43"/>
      <c r="D123" s="230" t="s">
        <v>172</v>
      </c>
      <c r="E123" s="43"/>
      <c r="F123" s="231" t="s">
        <v>654</v>
      </c>
      <c r="G123" s="43"/>
      <c r="H123" s="43"/>
      <c r="I123" s="232"/>
      <c r="J123" s="43"/>
      <c r="K123" s="43"/>
      <c r="L123" s="47"/>
      <c r="M123" s="233"/>
      <c r="N123" s="234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19" t="s">
        <v>172</v>
      </c>
      <c r="AU123" s="19" t="s">
        <v>92</v>
      </c>
    </row>
    <row r="124" spans="1:65" s="2" customFormat="1" ht="21.75" customHeight="1">
      <c r="A124" s="41"/>
      <c r="B124" s="42"/>
      <c r="C124" s="216" t="s">
        <v>247</v>
      </c>
      <c r="D124" s="216" t="s">
        <v>165</v>
      </c>
      <c r="E124" s="218" t="s">
        <v>655</v>
      </c>
      <c r="F124" s="219" t="s">
        <v>656</v>
      </c>
      <c r="G124" s="220" t="s">
        <v>131</v>
      </c>
      <c r="H124" s="221">
        <v>0.2</v>
      </c>
      <c r="I124" s="222"/>
      <c r="J124" s="223">
        <f>ROUND(I124*H124,2)</f>
        <v>0</v>
      </c>
      <c r="K124" s="219" t="s">
        <v>169</v>
      </c>
      <c r="L124" s="47"/>
      <c r="M124" s="224" t="s">
        <v>44</v>
      </c>
      <c r="N124" s="225" t="s">
        <v>53</v>
      </c>
      <c r="O124" s="87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28" t="s">
        <v>170</v>
      </c>
      <c r="AT124" s="228" t="s">
        <v>165</v>
      </c>
      <c r="AU124" s="228" t="s">
        <v>92</v>
      </c>
      <c r="AY124" s="19" t="s">
        <v>162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9" t="s">
        <v>90</v>
      </c>
      <c r="BK124" s="229">
        <f>ROUND(I124*H124,2)</f>
        <v>0</v>
      </c>
      <c r="BL124" s="19" t="s">
        <v>170</v>
      </c>
      <c r="BM124" s="228" t="s">
        <v>657</v>
      </c>
    </row>
    <row r="125" spans="1:47" s="2" customFormat="1" ht="12">
      <c r="A125" s="41"/>
      <c r="B125" s="42"/>
      <c r="C125" s="43"/>
      <c r="D125" s="230" t="s">
        <v>172</v>
      </c>
      <c r="E125" s="43"/>
      <c r="F125" s="231" t="s">
        <v>658</v>
      </c>
      <c r="G125" s="43"/>
      <c r="H125" s="43"/>
      <c r="I125" s="232"/>
      <c r="J125" s="43"/>
      <c r="K125" s="43"/>
      <c r="L125" s="47"/>
      <c r="M125" s="233"/>
      <c r="N125" s="234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19" t="s">
        <v>172</v>
      </c>
      <c r="AU125" s="19" t="s">
        <v>92</v>
      </c>
    </row>
    <row r="126" spans="1:63" s="12" customFormat="1" ht="22.8" customHeight="1">
      <c r="A126" s="12"/>
      <c r="B126" s="200"/>
      <c r="C126" s="201"/>
      <c r="D126" s="202" t="s">
        <v>81</v>
      </c>
      <c r="E126" s="214" t="s">
        <v>183</v>
      </c>
      <c r="F126" s="214" t="s">
        <v>659</v>
      </c>
      <c r="G126" s="201"/>
      <c r="H126" s="201"/>
      <c r="I126" s="204"/>
      <c r="J126" s="215">
        <f>BK126</f>
        <v>0</v>
      </c>
      <c r="K126" s="201"/>
      <c r="L126" s="206"/>
      <c r="M126" s="207"/>
      <c r="N126" s="208"/>
      <c r="O126" s="208"/>
      <c r="P126" s="209">
        <f>SUM(P127:P143)</f>
        <v>0</v>
      </c>
      <c r="Q126" s="208"/>
      <c r="R126" s="209">
        <f>SUM(R127:R143)</f>
        <v>3.0875970400000003</v>
      </c>
      <c r="S126" s="208"/>
      <c r="T126" s="210">
        <f>SUM(T127:T143)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1" t="s">
        <v>90</v>
      </c>
      <c r="AT126" s="212" t="s">
        <v>81</v>
      </c>
      <c r="AU126" s="212" t="s">
        <v>90</v>
      </c>
      <c r="AY126" s="211" t="s">
        <v>162</v>
      </c>
      <c r="BK126" s="213">
        <f>SUM(BK127:BK143)</f>
        <v>0</v>
      </c>
    </row>
    <row r="127" spans="1:65" s="2" customFormat="1" ht="16.5" customHeight="1">
      <c r="A127" s="41"/>
      <c r="B127" s="42"/>
      <c r="C127" s="216" t="s">
        <v>254</v>
      </c>
      <c r="D127" s="216" t="s">
        <v>165</v>
      </c>
      <c r="E127" s="218" t="s">
        <v>660</v>
      </c>
      <c r="F127" s="219" t="s">
        <v>661</v>
      </c>
      <c r="G127" s="220" t="s">
        <v>131</v>
      </c>
      <c r="H127" s="221">
        <v>2.4</v>
      </c>
      <c r="I127" s="222"/>
      <c r="J127" s="223">
        <f>ROUND(I127*H127,2)</f>
        <v>0</v>
      </c>
      <c r="K127" s="219" t="s">
        <v>169</v>
      </c>
      <c r="L127" s="47"/>
      <c r="M127" s="224" t="s">
        <v>44</v>
      </c>
      <c r="N127" s="225" t="s">
        <v>53</v>
      </c>
      <c r="O127" s="87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28" t="s">
        <v>170</v>
      </c>
      <c r="AT127" s="228" t="s">
        <v>165</v>
      </c>
      <c r="AU127" s="228" t="s">
        <v>92</v>
      </c>
      <c r="AY127" s="19" t="s">
        <v>162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9" t="s">
        <v>90</v>
      </c>
      <c r="BK127" s="229">
        <f>ROUND(I127*H127,2)</f>
        <v>0</v>
      </c>
      <c r="BL127" s="19" t="s">
        <v>170</v>
      </c>
      <c r="BM127" s="228" t="s">
        <v>662</v>
      </c>
    </row>
    <row r="128" spans="1:47" s="2" customFormat="1" ht="12">
      <c r="A128" s="41"/>
      <c r="B128" s="42"/>
      <c r="C128" s="43"/>
      <c r="D128" s="230" t="s">
        <v>172</v>
      </c>
      <c r="E128" s="43"/>
      <c r="F128" s="231" t="s">
        <v>663</v>
      </c>
      <c r="G128" s="43"/>
      <c r="H128" s="43"/>
      <c r="I128" s="232"/>
      <c r="J128" s="43"/>
      <c r="K128" s="43"/>
      <c r="L128" s="47"/>
      <c r="M128" s="233"/>
      <c r="N128" s="234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19" t="s">
        <v>172</v>
      </c>
      <c r="AU128" s="19" t="s">
        <v>92</v>
      </c>
    </row>
    <row r="129" spans="1:65" s="2" customFormat="1" ht="16.5" customHeight="1">
      <c r="A129" s="41"/>
      <c r="B129" s="42"/>
      <c r="C129" s="216" t="s">
        <v>260</v>
      </c>
      <c r="D129" s="247" t="s">
        <v>165</v>
      </c>
      <c r="E129" s="218" t="s">
        <v>664</v>
      </c>
      <c r="F129" s="219" t="s">
        <v>665</v>
      </c>
      <c r="G129" s="220" t="s">
        <v>168</v>
      </c>
      <c r="H129" s="221">
        <v>10</v>
      </c>
      <c r="I129" s="222"/>
      <c r="J129" s="223">
        <f>ROUND(I129*H129,2)</f>
        <v>0</v>
      </c>
      <c r="K129" s="219" t="s">
        <v>169</v>
      </c>
      <c r="L129" s="47"/>
      <c r="M129" s="224" t="s">
        <v>44</v>
      </c>
      <c r="N129" s="225" t="s">
        <v>53</v>
      </c>
      <c r="O129" s="87"/>
      <c r="P129" s="226">
        <f>O129*H129</f>
        <v>0</v>
      </c>
      <c r="Q129" s="226">
        <v>0.0417442</v>
      </c>
      <c r="R129" s="226">
        <f>Q129*H129</f>
        <v>0.41744200000000004</v>
      </c>
      <c r="S129" s="226">
        <v>0</v>
      </c>
      <c r="T129" s="227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28" t="s">
        <v>170</v>
      </c>
      <c r="AT129" s="228" t="s">
        <v>165</v>
      </c>
      <c r="AU129" s="228" t="s">
        <v>92</v>
      </c>
      <c r="AY129" s="19" t="s">
        <v>162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9" t="s">
        <v>90</v>
      </c>
      <c r="BK129" s="229">
        <f>ROUND(I129*H129,2)</f>
        <v>0</v>
      </c>
      <c r="BL129" s="19" t="s">
        <v>170</v>
      </c>
      <c r="BM129" s="228" t="s">
        <v>666</v>
      </c>
    </row>
    <row r="130" spans="1:47" s="2" customFormat="1" ht="12">
      <c r="A130" s="41"/>
      <c r="B130" s="42"/>
      <c r="C130" s="43"/>
      <c r="D130" s="230" t="s">
        <v>172</v>
      </c>
      <c r="E130" s="43"/>
      <c r="F130" s="231" t="s">
        <v>667</v>
      </c>
      <c r="G130" s="43"/>
      <c r="H130" s="43"/>
      <c r="I130" s="232"/>
      <c r="J130" s="43"/>
      <c r="K130" s="43"/>
      <c r="L130" s="47"/>
      <c r="M130" s="233"/>
      <c r="N130" s="234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19" t="s">
        <v>172</v>
      </c>
      <c r="AU130" s="19" t="s">
        <v>92</v>
      </c>
    </row>
    <row r="131" spans="1:51" s="13" customFormat="1" ht="12">
      <c r="A131" s="13"/>
      <c r="B131" s="235"/>
      <c r="C131" s="236"/>
      <c r="D131" s="237" t="s">
        <v>174</v>
      </c>
      <c r="E131" s="238" t="s">
        <v>44</v>
      </c>
      <c r="F131" s="239" t="s">
        <v>668</v>
      </c>
      <c r="G131" s="236"/>
      <c r="H131" s="240">
        <v>10</v>
      </c>
      <c r="I131" s="241"/>
      <c r="J131" s="236"/>
      <c r="K131" s="236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174</v>
      </c>
      <c r="AU131" s="246" t="s">
        <v>92</v>
      </c>
      <c r="AV131" s="13" t="s">
        <v>92</v>
      </c>
      <c r="AW131" s="13" t="s">
        <v>42</v>
      </c>
      <c r="AX131" s="13" t="s">
        <v>90</v>
      </c>
      <c r="AY131" s="246" t="s">
        <v>162</v>
      </c>
    </row>
    <row r="132" spans="1:65" s="2" customFormat="1" ht="16.5" customHeight="1">
      <c r="A132" s="41"/>
      <c r="B132" s="42"/>
      <c r="C132" s="216" t="s">
        <v>267</v>
      </c>
      <c r="D132" s="247" t="s">
        <v>165</v>
      </c>
      <c r="E132" s="218" t="s">
        <v>669</v>
      </c>
      <c r="F132" s="219" t="s">
        <v>670</v>
      </c>
      <c r="G132" s="220" t="s">
        <v>168</v>
      </c>
      <c r="H132" s="221">
        <v>10</v>
      </c>
      <c r="I132" s="222"/>
      <c r="J132" s="223">
        <f>ROUND(I132*H132,2)</f>
        <v>0</v>
      </c>
      <c r="K132" s="219" t="s">
        <v>169</v>
      </c>
      <c r="L132" s="47"/>
      <c r="M132" s="224" t="s">
        <v>44</v>
      </c>
      <c r="N132" s="225" t="s">
        <v>53</v>
      </c>
      <c r="O132" s="87"/>
      <c r="P132" s="226">
        <f>O132*H132</f>
        <v>0</v>
      </c>
      <c r="Q132" s="226">
        <v>1.5E-05</v>
      </c>
      <c r="R132" s="226">
        <f>Q132*H132</f>
        <v>0.00015000000000000001</v>
      </c>
      <c r="S132" s="226">
        <v>0</v>
      </c>
      <c r="T132" s="227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28" t="s">
        <v>170</v>
      </c>
      <c r="AT132" s="228" t="s">
        <v>165</v>
      </c>
      <c r="AU132" s="228" t="s">
        <v>92</v>
      </c>
      <c r="AY132" s="19" t="s">
        <v>162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9" t="s">
        <v>90</v>
      </c>
      <c r="BK132" s="229">
        <f>ROUND(I132*H132,2)</f>
        <v>0</v>
      </c>
      <c r="BL132" s="19" t="s">
        <v>170</v>
      </c>
      <c r="BM132" s="228" t="s">
        <v>671</v>
      </c>
    </row>
    <row r="133" spans="1:47" s="2" customFormat="1" ht="12">
      <c r="A133" s="41"/>
      <c r="B133" s="42"/>
      <c r="C133" s="43"/>
      <c r="D133" s="230" t="s">
        <v>172</v>
      </c>
      <c r="E133" s="43"/>
      <c r="F133" s="231" t="s">
        <v>672</v>
      </c>
      <c r="G133" s="43"/>
      <c r="H133" s="43"/>
      <c r="I133" s="232"/>
      <c r="J133" s="43"/>
      <c r="K133" s="43"/>
      <c r="L133" s="47"/>
      <c r="M133" s="233"/>
      <c r="N133" s="234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19" t="s">
        <v>172</v>
      </c>
      <c r="AU133" s="19" t="s">
        <v>92</v>
      </c>
    </row>
    <row r="134" spans="1:65" s="2" customFormat="1" ht="16.5" customHeight="1">
      <c r="A134" s="41"/>
      <c r="B134" s="42"/>
      <c r="C134" s="216" t="s">
        <v>8</v>
      </c>
      <c r="D134" s="216" t="s">
        <v>165</v>
      </c>
      <c r="E134" s="218" t="s">
        <v>673</v>
      </c>
      <c r="F134" s="219" t="s">
        <v>674</v>
      </c>
      <c r="G134" s="220" t="s">
        <v>123</v>
      </c>
      <c r="H134" s="221">
        <v>0.4</v>
      </c>
      <c r="I134" s="222"/>
      <c r="J134" s="223">
        <f>ROUND(I134*H134,2)</f>
        <v>0</v>
      </c>
      <c r="K134" s="219" t="s">
        <v>169</v>
      </c>
      <c r="L134" s="47"/>
      <c r="M134" s="224" t="s">
        <v>44</v>
      </c>
      <c r="N134" s="225" t="s">
        <v>53</v>
      </c>
      <c r="O134" s="87"/>
      <c r="P134" s="226">
        <f>O134*H134</f>
        <v>0</v>
      </c>
      <c r="Q134" s="226">
        <v>1.0487652</v>
      </c>
      <c r="R134" s="226">
        <f>Q134*H134</f>
        <v>0.41950608000000006</v>
      </c>
      <c r="S134" s="226">
        <v>0</v>
      </c>
      <c r="T134" s="227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28" t="s">
        <v>170</v>
      </c>
      <c r="AT134" s="228" t="s">
        <v>165</v>
      </c>
      <c r="AU134" s="228" t="s">
        <v>92</v>
      </c>
      <c r="AY134" s="19" t="s">
        <v>162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9" t="s">
        <v>90</v>
      </c>
      <c r="BK134" s="229">
        <f>ROUND(I134*H134,2)</f>
        <v>0</v>
      </c>
      <c r="BL134" s="19" t="s">
        <v>170</v>
      </c>
      <c r="BM134" s="228" t="s">
        <v>675</v>
      </c>
    </row>
    <row r="135" spans="1:47" s="2" customFormat="1" ht="12">
      <c r="A135" s="41"/>
      <c r="B135" s="42"/>
      <c r="C135" s="43"/>
      <c r="D135" s="230" t="s">
        <v>172</v>
      </c>
      <c r="E135" s="43"/>
      <c r="F135" s="231" t="s">
        <v>676</v>
      </c>
      <c r="G135" s="43"/>
      <c r="H135" s="43"/>
      <c r="I135" s="232"/>
      <c r="J135" s="43"/>
      <c r="K135" s="43"/>
      <c r="L135" s="47"/>
      <c r="M135" s="233"/>
      <c r="N135" s="234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19" t="s">
        <v>172</v>
      </c>
      <c r="AU135" s="19" t="s">
        <v>92</v>
      </c>
    </row>
    <row r="136" spans="1:65" s="2" customFormat="1" ht="16.5" customHeight="1">
      <c r="A136" s="41"/>
      <c r="B136" s="42"/>
      <c r="C136" s="216" t="s">
        <v>276</v>
      </c>
      <c r="D136" s="216" t="s">
        <v>165</v>
      </c>
      <c r="E136" s="218" t="s">
        <v>677</v>
      </c>
      <c r="F136" s="219" t="s">
        <v>678</v>
      </c>
      <c r="G136" s="220" t="s">
        <v>131</v>
      </c>
      <c r="H136" s="221">
        <v>18.9</v>
      </c>
      <c r="I136" s="222"/>
      <c r="J136" s="223">
        <f>ROUND(I136*H136,2)</f>
        <v>0</v>
      </c>
      <c r="K136" s="219" t="s">
        <v>169</v>
      </c>
      <c r="L136" s="47"/>
      <c r="M136" s="224" t="s">
        <v>44</v>
      </c>
      <c r="N136" s="225" t="s">
        <v>53</v>
      </c>
      <c r="O136" s="87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28" t="s">
        <v>170</v>
      </c>
      <c r="AT136" s="228" t="s">
        <v>165</v>
      </c>
      <c r="AU136" s="228" t="s">
        <v>92</v>
      </c>
      <c r="AY136" s="19" t="s">
        <v>162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9" t="s">
        <v>90</v>
      </c>
      <c r="BK136" s="229">
        <f>ROUND(I136*H136,2)</f>
        <v>0</v>
      </c>
      <c r="BL136" s="19" t="s">
        <v>170</v>
      </c>
      <c r="BM136" s="228" t="s">
        <v>679</v>
      </c>
    </row>
    <row r="137" spans="1:47" s="2" customFormat="1" ht="12">
      <c r="A137" s="41"/>
      <c r="B137" s="42"/>
      <c r="C137" s="43"/>
      <c r="D137" s="230" t="s">
        <v>172</v>
      </c>
      <c r="E137" s="43"/>
      <c r="F137" s="231" t="s">
        <v>680</v>
      </c>
      <c r="G137" s="43"/>
      <c r="H137" s="43"/>
      <c r="I137" s="232"/>
      <c r="J137" s="43"/>
      <c r="K137" s="43"/>
      <c r="L137" s="47"/>
      <c r="M137" s="233"/>
      <c r="N137" s="234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19" t="s">
        <v>172</v>
      </c>
      <c r="AU137" s="19" t="s">
        <v>92</v>
      </c>
    </row>
    <row r="138" spans="1:65" s="2" customFormat="1" ht="21.75" customHeight="1">
      <c r="A138" s="41"/>
      <c r="B138" s="42"/>
      <c r="C138" s="216" t="s">
        <v>281</v>
      </c>
      <c r="D138" s="216" t="s">
        <v>165</v>
      </c>
      <c r="E138" s="218" t="s">
        <v>681</v>
      </c>
      <c r="F138" s="219" t="s">
        <v>682</v>
      </c>
      <c r="G138" s="220" t="s">
        <v>168</v>
      </c>
      <c r="H138" s="221">
        <v>70.8</v>
      </c>
      <c r="I138" s="222"/>
      <c r="J138" s="223">
        <f>ROUND(I138*H138,2)</f>
        <v>0</v>
      </c>
      <c r="K138" s="219" t="s">
        <v>169</v>
      </c>
      <c r="L138" s="47"/>
      <c r="M138" s="224" t="s">
        <v>44</v>
      </c>
      <c r="N138" s="225" t="s">
        <v>53</v>
      </c>
      <c r="O138" s="87"/>
      <c r="P138" s="226">
        <f>O138*H138</f>
        <v>0</v>
      </c>
      <c r="Q138" s="226">
        <v>0.0038827</v>
      </c>
      <c r="R138" s="226">
        <f>Q138*H138</f>
        <v>0.27489516</v>
      </c>
      <c r="S138" s="226">
        <v>0</v>
      </c>
      <c r="T138" s="227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28" t="s">
        <v>170</v>
      </c>
      <c r="AT138" s="228" t="s">
        <v>165</v>
      </c>
      <c r="AU138" s="228" t="s">
        <v>92</v>
      </c>
      <c r="AY138" s="19" t="s">
        <v>162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9" t="s">
        <v>90</v>
      </c>
      <c r="BK138" s="229">
        <f>ROUND(I138*H138,2)</f>
        <v>0</v>
      </c>
      <c r="BL138" s="19" t="s">
        <v>170</v>
      </c>
      <c r="BM138" s="228" t="s">
        <v>683</v>
      </c>
    </row>
    <row r="139" spans="1:47" s="2" customFormat="1" ht="12">
      <c r="A139" s="41"/>
      <c r="B139" s="42"/>
      <c r="C139" s="43"/>
      <c r="D139" s="230" t="s">
        <v>172</v>
      </c>
      <c r="E139" s="43"/>
      <c r="F139" s="231" t="s">
        <v>684</v>
      </c>
      <c r="G139" s="43"/>
      <c r="H139" s="43"/>
      <c r="I139" s="232"/>
      <c r="J139" s="43"/>
      <c r="K139" s="43"/>
      <c r="L139" s="47"/>
      <c r="M139" s="233"/>
      <c r="N139" s="234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19" t="s">
        <v>172</v>
      </c>
      <c r="AU139" s="19" t="s">
        <v>92</v>
      </c>
    </row>
    <row r="140" spans="1:65" s="2" customFormat="1" ht="16.5" customHeight="1">
      <c r="A140" s="41"/>
      <c r="B140" s="42"/>
      <c r="C140" s="216" t="s">
        <v>294</v>
      </c>
      <c r="D140" s="216" t="s">
        <v>165</v>
      </c>
      <c r="E140" s="218" t="s">
        <v>685</v>
      </c>
      <c r="F140" s="219" t="s">
        <v>686</v>
      </c>
      <c r="G140" s="220" t="s">
        <v>168</v>
      </c>
      <c r="H140" s="221">
        <v>70.8</v>
      </c>
      <c r="I140" s="222"/>
      <c r="J140" s="223">
        <f>ROUND(I140*H140,2)</f>
        <v>0</v>
      </c>
      <c r="K140" s="219" t="s">
        <v>169</v>
      </c>
      <c r="L140" s="47"/>
      <c r="M140" s="224" t="s">
        <v>44</v>
      </c>
      <c r="N140" s="225" t="s">
        <v>53</v>
      </c>
      <c r="O140" s="87"/>
      <c r="P140" s="226">
        <f>O140*H140</f>
        <v>0</v>
      </c>
      <c r="Q140" s="226">
        <v>3.6E-05</v>
      </c>
      <c r="R140" s="226">
        <f>Q140*H140</f>
        <v>0.0025488</v>
      </c>
      <c r="S140" s="226">
        <v>0</v>
      </c>
      <c r="T140" s="227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28" t="s">
        <v>170</v>
      </c>
      <c r="AT140" s="228" t="s">
        <v>165</v>
      </c>
      <c r="AU140" s="228" t="s">
        <v>92</v>
      </c>
      <c r="AY140" s="19" t="s">
        <v>162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9" t="s">
        <v>90</v>
      </c>
      <c r="BK140" s="229">
        <f>ROUND(I140*H140,2)</f>
        <v>0</v>
      </c>
      <c r="BL140" s="19" t="s">
        <v>170</v>
      </c>
      <c r="BM140" s="228" t="s">
        <v>687</v>
      </c>
    </row>
    <row r="141" spans="1:47" s="2" customFormat="1" ht="12">
      <c r="A141" s="41"/>
      <c r="B141" s="42"/>
      <c r="C141" s="43"/>
      <c r="D141" s="230" t="s">
        <v>172</v>
      </c>
      <c r="E141" s="43"/>
      <c r="F141" s="231" t="s">
        <v>688</v>
      </c>
      <c r="G141" s="43"/>
      <c r="H141" s="43"/>
      <c r="I141" s="232"/>
      <c r="J141" s="43"/>
      <c r="K141" s="43"/>
      <c r="L141" s="47"/>
      <c r="M141" s="233"/>
      <c r="N141" s="234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19" t="s">
        <v>172</v>
      </c>
      <c r="AU141" s="19" t="s">
        <v>92</v>
      </c>
    </row>
    <row r="142" spans="1:65" s="2" customFormat="1" ht="24.15" customHeight="1">
      <c r="A142" s="41"/>
      <c r="B142" s="42"/>
      <c r="C142" s="216" t="s">
        <v>568</v>
      </c>
      <c r="D142" s="216" t="s">
        <v>165</v>
      </c>
      <c r="E142" s="218" t="s">
        <v>689</v>
      </c>
      <c r="F142" s="219" t="s">
        <v>690</v>
      </c>
      <c r="G142" s="220" t="s">
        <v>123</v>
      </c>
      <c r="H142" s="221">
        <v>1.9</v>
      </c>
      <c r="I142" s="222"/>
      <c r="J142" s="223">
        <f>ROUND(I142*H142,2)</f>
        <v>0</v>
      </c>
      <c r="K142" s="219" t="s">
        <v>169</v>
      </c>
      <c r="L142" s="47"/>
      <c r="M142" s="224" t="s">
        <v>44</v>
      </c>
      <c r="N142" s="225" t="s">
        <v>53</v>
      </c>
      <c r="O142" s="87"/>
      <c r="P142" s="226">
        <f>O142*H142</f>
        <v>0</v>
      </c>
      <c r="Q142" s="226">
        <v>1.03845</v>
      </c>
      <c r="R142" s="226">
        <f>Q142*H142</f>
        <v>1.973055</v>
      </c>
      <c r="S142" s="226">
        <v>0</v>
      </c>
      <c r="T142" s="227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28" t="s">
        <v>170</v>
      </c>
      <c r="AT142" s="228" t="s">
        <v>165</v>
      </c>
      <c r="AU142" s="228" t="s">
        <v>92</v>
      </c>
      <c r="AY142" s="19" t="s">
        <v>162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9" t="s">
        <v>90</v>
      </c>
      <c r="BK142" s="229">
        <f>ROUND(I142*H142,2)</f>
        <v>0</v>
      </c>
      <c r="BL142" s="19" t="s">
        <v>170</v>
      </c>
      <c r="BM142" s="228" t="s">
        <v>691</v>
      </c>
    </row>
    <row r="143" spans="1:47" s="2" customFormat="1" ht="12">
      <c r="A143" s="41"/>
      <c r="B143" s="42"/>
      <c r="C143" s="43"/>
      <c r="D143" s="230" t="s">
        <v>172</v>
      </c>
      <c r="E143" s="43"/>
      <c r="F143" s="231" t="s">
        <v>692</v>
      </c>
      <c r="G143" s="43"/>
      <c r="H143" s="43"/>
      <c r="I143" s="232"/>
      <c r="J143" s="43"/>
      <c r="K143" s="43"/>
      <c r="L143" s="47"/>
      <c r="M143" s="233"/>
      <c r="N143" s="234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19" t="s">
        <v>172</v>
      </c>
      <c r="AU143" s="19" t="s">
        <v>92</v>
      </c>
    </row>
    <row r="144" spans="1:63" s="12" customFormat="1" ht="22.8" customHeight="1">
      <c r="A144" s="12"/>
      <c r="B144" s="200"/>
      <c r="C144" s="201"/>
      <c r="D144" s="202" t="s">
        <v>81</v>
      </c>
      <c r="E144" s="214" t="s">
        <v>170</v>
      </c>
      <c r="F144" s="214" t="s">
        <v>693</v>
      </c>
      <c r="G144" s="201"/>
      <c r="H144" s="201"/>
      <c r="I144" s="204"/>
      <c r="J144" s="215">
        <f>BK144</f>
        <v>0</v>
      </c>
      <c r="K144" s="201"/>
      <c r="L144" s="206"/>
      <c r="M144" s="207"/>
      <c r="N144" s="208"/>
      <c r="O144" s="208"/>
      <c r="P144" s="209">
        <f>SUM(P145:P146)</f>
        <v>0</v>
      </c>
      <c r="Q144" s="208"/>
      <c r="R144" s="209">
        <f>SUM(R145:R146)</f>
        <v>10.518229799999999</v>
      </c>
      <c r="S144" s="208"/>
      <c r="T144" s="210">
        <f>SUM(T145:T146)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1" t="s">
        <v>90</v>
      </c>
      <c r="AT144" s="212" t="s">
        <v>81</v>
      </c>
      <c r="AU144" s="212" t="s">
        <v>90</v>
      </c>
      <c r="AY144" s="211" t="s">
        <v>162</v>
      </c>
      <c r="BK144" s="213">
        <f>SUM(BK145:BK146)</f>
        <v>0</v>
      </c>
    </row>
    <row r="145" spans="1:65" s="2" customFormat="1" ht="24.15" customHeight="1">
      <c r="A145" s="41"/>
      <c r="B145" s="42"/>
      <c r="C145" s="216" t="s">
        <v>316</v>
      </c>
      <c r="D145" s="216" t="s">
        <v>165</v>
      </c>
      <c r="E145" s="218" t="s">
        <v>694</v>
      </c>
      <c r="F145" s="219" t="s">
        <v>695</v>
      </c>
      <c r="G145" s="220" t="s">
        <v>168</v>
      </c>
      <c r="H145" s="221">
        <v>10.2</v>
      </c>
      <c r="I145" s="222"/>
      <c r="J145" s="223">
        <f>ROUND(I145*H145,2)</f>
        <v>0</v>
      </c>
      <c r="K145" s="219" t="s">
        <v>169</v>
      </c>
      <c r="L145" s="47"/>
      <c r="M145" s="224" t="s">
        <v>44</v>
      </c>
      <c r="N145" s="225" t="s">
        <v>53</v>
      </c>
      <c r="O145" s="87"/>
      <c r="P145" s="226">
        <f>O145*H145</f>
        <v>0</v>
      </c>
      <c r="Q145" s="226">
        <v>1.031199</v>
      </c>
      <c r="R145" s="226">
        <f>Q145*H145</f>
        <v>10.518229799999999</v>
      </c>
      <c r="S145" s="226">
        <v>0</v>
      </c>
      <c r="T145" s="227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28" t="s">
        <v>170</v>
      </c>
      <c r="AT145" s="228" t="s">
        <v>165</v>
      </c>
      <c r="AU145" s="228" t="s">
        <v>92</v>
      </c>
      <c r="AY145" s="19" t="s">
        <v>162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9" t="s">
        <v>90</v>
      </c>
      <c r="BK145" s="229">
        <f>ROUND(I145*H145,2)</f>
        <v>0</v>
      </c>
      <c r="BL145" s="19" t="s">
        <v>170</v>
      </c>
      <c r="BM145" s="228" t="s">
        <v>696</v>
      </c>
    </row>
    <row r="146" spans="1:47" s="2" customFormat="1" ht="12">
      <c r="A146" s="41"/>
      <c r="B146" s="42"/>
      <c r="C146" s="43"/>
      <c r="D146" s="230" t="s">
        <v>172</v>
      </c>
      <c r="E146" s="43"/>
      <c r="F146" s="231" t="s">
        <v>697</v>
      </c>
      <c r="G146" s="43"/>
      <c r="H146" s="43"/>
      <c r="I146" s="232"/>
      <c r="J146" s="43"/>
      <c r="K146" s="43"/>
      <c r="L146" s="47"/>
      <c r="M146" s="233"/>
      <c r="N146" s="234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19" t="s">
        <v>172</v>
      </c>
      <c r="AU146" s="19" t="s">
        <v>92</v>
      </c>
    </row>
    <row r="147" spans="1:63" s="12" customFormat="1" ht="22.8" customHeight="1">
      <c r="A147" s="12"/>
      <c r="B147" s="200"/>
      <c r="C147" s="201"/>
      <c r="D147" s="202" t="s">
        <v>81</v>
      </c>
      <c r="E147" s="214" t="s">
        <v>234</v>
      </c>
      <c r="F147" s="214" t="s">
        <v>395</v>
      </c>
      <c r="G147" s="201"/>
      <c r="H147" s="201"/>
      <c r="I147" s="204"/>
      <c r="J147" s="215">
        <f>BK147</f>
        <v>0</v>
      </c>
      <c r="K147" s="201"/>
      <c r="L147" s="206"/>
      <c r="M147" s="207"/>
      <c r="N147" s="208"/>
      <c r="O147" s="208"/>
      <c r="P147" s="209">
        <f>SUM(P148:P158)</f>
        <v>0</v>
      </c>
      <c r="Q147" s="208"/>
      <c r="R147" s="209">
        <f>SUM(R148:R158)</f>
        <v>22.94253548</v>
      </c>
      <c r="S147" s="208"/>
      <c r="T147" s="210">
        <f>SUM(T148:T158)</f>
        <v>15.778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1" t="s">
        <v>90</v>
      </c>
      <c r="AT147" s="212" t="s">
        <v>81</v>
      </c>
      <c r="AU147" s="212" t="s">
        <v>90</v>
      </c>
      <c r="AY147" s="211" t="s">
        <v>162</v>
      </c>
      <c r="BK147" s="213">
        <f>SUM(BK148:BK158)</f>
        <v>0</v>
      </c>
    </row>
    <row r="148" spans="1:65" s="2" customFormat="1" ht="24.15" customHeight="1">
      <c r="A148" s="41"/>
      <c r="B148" s="42"/>
      <c r="C148" s="216" t="s">
        <v>7</v>
      </c>
      <c r="D148" s="216" t="s">
        <v>165</v>
      </c>
      <c r="E148" s="218" t="s">
        <v>581</v>
      </c>
      <c r="F148" s="219" t="s">
        <v>582</v>
      </c>
      <c r="G148" s="220" t="s">
        <v>207</v>
      </c>
      <c r="H148" s="221">
        <v>9</v>
      </c>
      <c r="I148" s="222"/>
      <c r="J148" s="223">
        <f>ROUND(I148*H148,2)</f>
        <v>0</v>
      </c>
      <c r="K148" s="219" t="s">
        <v>169</v>
      </c>
      <c r="L148" s="47"/>
      <c r="M148" s="224" t="s">
        <v>44</v>
      </c>
      <c r="N148" s="225" t="s">
        <v>53</v>
      </c>
      <c r="O148" s="87"/>
      <c r="P148" s="226">
        <f>O148*H148</f>
        <v>0</v>
      </c>
      <c r="Q148" s="226">
        <v>0.07107</v>
      </c>
      <c r="R148" s="226">
        <f>Q148*H148</f>
        <v>0.6396299999999999</v>
      </c>
      <c r="S148" s="226">
        <v>0</v>
      </c>
      <c r="T148" s="22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28" t="s">
        <v>170</v>
      </c>
      <c r="AT148" s="228" t="s">
        <v>165</v>
      </c>
      <c r="AU148" s="228" t="s">
        <v>92</v>
      </c>
      <c r="AY148" s="19" t="s">
        <v>162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9" t="s">
        <v>90</v>
      </c>
      <c r="BK148" s="229">
        <f>ROUND(I148*H148,2)</f>
        <v>0</v>
      </c>
      <c r="BL148" s="19" t="s">
        <v>170</v>
      </c>
      <c r="BM148" s="228" t="s">
        <v>698</v>
      </c>
    </row>
    <row r="149" spans="1:47" s="2" customFormat="1" ht="12">
      <c r="A149" s="41"/>
      <c r="B149" s="42"/>
      <c r="C149" s="43"/>
      <c r="D149" s="230" t="s">
        <v>172</v>
      </c>
      <c r="E149" s="43"/>
      <c r="F149" s="231" t="s">
        <v>584</v>
      </c>
      <c r="G149" s="43"/>
      <c r="H149" s="43"/>
      <c r="I149" s="232"/>
      <c r="J149" s="43"/>
      <c r="K149" s="43"/>
      <c r="L149" s="47"/>
      <c r="M149" s="233"/>
      <c r="N149" s="234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19" t="s">
        <v>172</v>
      </c>
      <c r="AU149" s="19" t="s">
        <v>92</v>
      </c>
    </row>
    <row r="150" spans="1:65" s="2" customFormat="1" ht="16.5" customHeight="1">
      <c r="A150" s="41"/>
      <c r="B150" s="42"/>
      <c r="C150" s="216" t="s">
        <v>356</v>
      </c>
      <c r="D150" s="216" t="s">
        <v>165</v>
      </c>
      <c r="E150" s="218" t="s">
        <v>699</v>
      </c>
      <c r="F150" s="219" t="s">
        <v>700</v>
      </c>
      <c r="G150" s="220" t="s">
        <v>392</v>
      </c>
      <c r="H150" s="221">
        <v>1</v>
      </c>
      <c r="I150" s="222"/>
      <c r="J150" s="223">
        <f>ROUND(I150*H150,2)</f>
        <v>0</v>
      </c>
      <c r="K150" s="219" t="s">
        <v>169</v>
      </c>
      <c r="L150" s="47"/>
      <c r="M150" s="224" t="s">
        <v>44</v>
      </c>
      <c r="N150" s="225" t="s">
        <v>53</v>
      </c>
      <c r="O150" s="87"/>
      <c r="P150" s="226">
        <f>O150*H150</f>
        <v>0</v>
      </c>
      <c r="Q150" s="226">
        <v>21.51395548</v>
      </c>
      <c r="R150" s="226">
        <f>Q150*H150</f>
        <v>21.51395548</v>
      </c>
      <c r="S150" s="226">
        <v>0</v>
      </c>
      <c r="T150" s="227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28" t="s">
        <v>170</v>
      </c>
      <c r="AT150" s="228" t="s">
        <v>165</v>
      </c>
      <c r="AU150" s="228" t="s">
        <v>92</v>
      </c>
      <c r="AY150" s="19" t="s">
        <v>162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9" t="s">
        <v>90</v>
      </c>
      <c r="BK150" s="229">
        <f>ROUND(I150*H150,2)</f>
        <v>0</v>
      </c>
      <c r="BL150" s="19" t="s">
        <v>170</v>
      </c>
      <c r="BM150" s="228" t="s">
        <v>701</v>
      </c>
    </row>
    <row r="151" spans="1:47" s="2" customFormat="1" ht="12">
      <c r="A151" s="41"/>
      <c r="B151" s="42"/>
      <c r="C151" s="43"/>
      <c r="D151" s="230" t="s">
        <v>172</v>
      </c>
      <c r="E151" s="43"/>
      <c r="F151" s="231" t="s">
        <v>702</v>
      </c>
      <c r="G151" s="43"/>
      <c r="H151" s="43"/>
      <c r="I151" s="232"/>
      <c r="J151" s="43"/>
      <c r="K151" s="43"/>
      <c r="L151" s="47"/>
      <c r="M151" s="233"/>
      <c r="N151" s="234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19" t="s">
        <v>172</v>
      </c>
      <c r="AU151" s="19" t="s">
        <v>92</v>
      </c>
    </row>
    <row r="152" spans="1:65" s="2" customFormat="1" ht="24.15" customHeight="1">
      <c r="A152" s="41"/>
      <c r="B152" s="42"/>
      <c r="C152" s="216" t="s">
        <v>575</v>
      </c>
      <c r="D152" s="216" t="s">
        <v>165</v>
      </c>
      <c r="E152" s="218" t="s">
        <v>703</v>
      </c>
      <c r="F152" s="219" t="s">
        <v>704</v>
      </c>
      <c r="G152" s="220" t="s">
        <v>207</v>
      </c>
      <c r="H152" s="221">
        <v>10</v>
      </c>
      <c r="I152" s="222"/>
      <c r="J152" s="223">
        <f>ROUND(I152*H152,2)</f>
        <v>0</v>
      </c>
      <c r="K152" s="219" t="s">
        <v>169</v>
      </c>
      <c r="L152" s="47"/>
      <c r="M152" s="224" t="s">
        <v>44</v>
      </c>
      <c r="N152" s="225" t="s">
        <v>53</v>
      </c>
      <c r="O152" s="87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28" t="s">
        <v>170</v>
      </c>
      <c r="AT152" s="228" t="s">
        <v>165</v>
      </c>
      <c r="AU152" s="228" t="s">
        <v>92</v>
      </c>
      <c r="AY152" s="19" t="s">
        <v>162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9" t="s">
        <v>90</v>
      </c>
      <c r="BK152" s="229">
        <f>ROUND(I152*H152,2)</f>
        <v>0</v>
      </c>
      <c r="BL152" s="19" t="s">
        <v>170</v>
      </c>
      <c r="BM152" s="228" t="s">
        <v>705</v>
      </c>
    </row>
    <row r="153" spans="1:47" s="2" customFormat="1" ht="12">
      <c r="A153" s="41"/>
      <c r="B153" s="42"/>
      <c r="C153" s="43"/>
      <c r="D153" s="230" t="s">
        <v>172</v>
      </c>
      <c r="E153" s="43"/>
      <c r="F153" s="231" t="s">
        <v>706</v>
      </c>
      <c r="G153" s="43"/>
      <c r="H153" s="43"/>
      <c r="I153" s="232"/>
      <c r="J153" s="43"/>
      <c r="K153" s="43"/>
      <c r="L153" s="47"/>
      <c r="M153" s="233"/>
      <c r="N153" s="234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19" t="s">
        <v>172</v>
      </c>
      <c r="AU153" s="19" t="s">
        <v>92</v>
      </c>
    </row>
    <row r="154" spans="1:65" s="2" customFormat="1" ht="24.15" customHeight="1">
      <c r="A154" s="41"/>
      <c r="B154" s="42"/>
      <c r="C154" s="281" t="s">
        <v>362</v>
      </c>
      <c r="D154" s="281" t="s">
        <v>248</v>
      </c>
      <c r="E154" s="282" t="s">
        <v>707</v>
      </c>
      <c r="F154" s="283" t="s">
        <v>708</v>
      </c>
      <c r="G154" s="284" t="s">
        <v>207</v>
      </c>
      <c r="H154" s="285">
        <v>10.15</v>
      </c>
      <c r="I154" s="286"/>
      <c r="J154" s="287">
        <f>ROUND(I154*H154,2)</f>
        <v>0</v>
      </c>
      <c r="K154" s="283" t="s">
        <v>44</v>
      </c>
      <c r="L154" s="288"/>
      <c r="M154" s="289" t="s">
        <v>44</v>
      </c>
      <c r="N154" s="290" t="s">
        <v>53</v>
      </c>
      <c r="O154" s="87"/>
      <c r="P154" s="226">
        <f>O154*H154</f>
        <v>0</v>
      </c>
      <c r="Q154" s="226">
        <v>0.073</v>
      </c>
      <c r="R154" s="226">
        <f>Q154*H154</f>
        <v>0.74095</v>
      </c>
      <c r="S154" s="226">
        <v>0</v>
      </c>
      <c r="T154" s="227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28" t="s">
        <v>226</v>
      </c>
      <c r="AT154" s="228" t="s">
        <v>248</v>
      </c>
      <c r="AU154" s="228" t="s">
        <v>92</v>
      </c>
      <c r="AY154" s="19" t="s">
        <v>162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9" t="s">
        <v>90</v>
      </c>
      <c r="BK154" s="229">
        <f>ROUND(I154*H154,2)</f>
        <v>0</v>
      </c>
      <c r="BL154" s="19" t="s">
        <v>170</v>
      </c>
      <c r="BM154" s="228" t="s">
        <v>709</v>
      </c>
    </row>
    <row r="155" spans="1:51" s="13" customFormat="1" ht="12">
      <c r="A155" s="13"/>
      <c r="B155" s="235"/>
      <c r="C155" s="236"/>
      <c r="D155" s="237" t="s">
        <v>174</v>
      </c>
      <c r="E155" s="236"/>
      <c r="F155" s="239" t="s">
        <v>710</v>
      </c>
      <c r="G155" s="236"/>
      <c r="H155" s="240">
        <v>10.15</v>
      </c>
      <c r="I155" s="241"/>
      <c r="J155" s="236"/>
      <c r="K155" s="236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174</v>
      </c>
      <c r="AU155" s="246" t="s">
        <v>92</v>
      </c>
      <c r="AV155" s="13" t="s">
        <v>92</v>
      </c>
      <c r="AW155" s="13" t="s">
        <v>4</v>
      </c>
      <c r="AX155" s="13" t="s">
        <v>90</v>
      </c>
      <c r="AY155" s="246" t="s">
        <v>162</v>
      </c>
    </row>
    <row r="156" spans="1:65" s="2" customFormat="1" ht="16.5" customHeight="1">
      <c r="A156" s="41"/>
      <c r="B156" s="42"/>
      <c r="C156" s="281" t="s">
        <v>370</v>
      </c>
      <c r="D156" s="281" t="s">
        <v>248</v>
      </c>
      <c r="E156" s="282" t="s">
        <v>711</v>
      </c>
      <c r="F156" s="283" t="s">
        <v>712</v>
      </c>
      <c r="G156" s="284" t="s">
        <v>392</v>
      </c>
      <c r="H156" s="285">
        <v>1</v>
      </c>
      <c r="I156" s="286"/>
      <c r="J156" s="287">
        <f>ROUND(I156*H156,2)</f>
        <v>0</v>
      </c>
      <c r="K156" s="283" t="s">
        <v>44</v>
      </c>
      <c r="L156" s="288"/>
      <c r="M156" s="289" t="s">
        <v>44</v>
      </c>
      <c r="N156" s="290" t="s">
        <v>53</v>
      </c>
      <c r="O156" s="87"/>
      <c r="P156" s="226">
        <f>O156*H156</f>
        <v>0</v>
      </c>
      <c r="Q156" s="226">
        <v>0.048</v>
      </c>
      <c r="R156" s="226">
        <f>Q156*H156</f>
        <v>0.048</v>
      </c>
      <c r="S156" s="226">
        <v>0</v>
      </c>
      <c r="T156" s="227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28" t="s">
        <v>226</v>
      </c>
      <c r="AT156" s="228" t="s">
        <v>248</v>
      </c>
      <c r="AU156" s="228" t="s">
        <v>92</v>
      </c>
      <c r="AY156" s="19" t="s">
        <v>162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9" t="s">
        <v>90</v>
      </c>
      <c r="BK156" s="229">
        <f>ROUND(I156*H156,2)</f>
        <v>0</v>
      </c>
      <c r="BL156" s="19" t="s">
        <v>170</v>
      </c>
      <c r="BM156" s="228" t="s">
        <v>713</v>
      </c>
    </row>
    <row r="157" spans="1:65" s="2" customFormat="1" ht="24.15" customHeight="1">
      <c r="A157" s="41"/>
      <c r="B157" s="42"/>
      <c r="C157" s="216" t="s">
        <v>378</v>
      </c>
      <c r="D157" s="216" t="s">
        <v>165</v>
      </c>
      <c r="E157" s="218" t="s">
        <v>714</v>
      </c>
      <c r="F157" s="219" t="s">
        <v>715</v>
      </c>
      <c r="G157" s="220" t="s">
        <v>207</v>
      </c>
      <c r="H157" s="221">
        <v>16.1</v>
      </c>
      <c r="I157" s="222"/>
      <c r="J157" s="223">
        <f>ROUND(I157*H157,2)</f>
        <v>0</v>
      </c>
      <c r="K157" s="219" t="s">
        <v>169</v>
      </c>
      <c r="L157" s="47"/>
      <c r="M157" s="224" t="s">
        <v>44</v>
      </c>
      <c r="N157" s="225" t="s">
        <v>53</v>
      </c>
      <c r="O157" s="87"/>
      <c r="P157" s="226">
        <f>O157*H157</f>
        <v>0</v>
      </c>
      <c r="Q157" s="226">
        <v>0</v>
      </c>
      <c r="R157" s="226">
        <f>Q157*H157</f>
        <v>0</v>
      </c>
      <c r="S157" s="226">
        <v>0.98</v>
      </c>
      <c r="T157" s="227">
        <f>S157*H157</f>
        <v>15.778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28" t="s">
        <v>170</v>
      </c>
      <c r="AT157" s="228" t="s">
        <v>165</v>
      </c>
      <c r="AU157" s="228" t="s">
        <v>92</v>
      </c>
      <c r="AY157" s="19" t="s">
        <v>162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9" t="s">
        <v>90</v>
      </c>
      <c r="BK157" s="229">
        <f>ROUND(I157*H157,2)</f>
        <v>0</v>
      </c>
      <c r="BL157" s="19" t="s">
        <v>170</v>
      </c>
      <c r="BM157" s="228" t="s">
        <v>716</v>
      </c>
    </row>
    <row r="158" spans="1:47" s="2" customFormat="1" ht="12">
      <c r="A158" s="41"/>
      <c r="B158" s="42"/>
      <c r="C158" s="43"/>
      <c r="D158" s="230" t="s">
        <v>172</v>
      </c>
      <c r="E158" s="43"/>
      <c r="F158" s="231" t="s">
        <v>717</v>
      </c>
      <c r="G158" s="43"/>
      <c r="H158" s="43"/>
      <c r="I158" s="232"/>
      <c r="J158" s="43"/>
      <c r="K158" s="43"/>
      <c r="L158" s="47"/>
      <c r="M158" s="233"/>
      <c r="N158" s="234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19" t="s">
        <v>172</v>
      </c>
      <c r="AU158" s="19" t="s">
        <v>92</v>
      </c>
    </row>
    <row r="159" spans="1:63" s="12" customFormat="1" ht="22.8" customHeight="1">
      <c r="A159" s="12"/>
      <c r="B159" s="200"/>
      <c r="C159" s="201"/>
      <c r="D159" s="202" t="s">
        <v>81</v>
      </c>
      <c r="E159" s="214" t="s">
        <v>438</v>
      </c>
      <c r="F159" s="214" t="s">
        <v>439</v>
      </c>
      <c r="G159" s="201"/>
      <c r="H159" s="201"/>
      <c r="I159" s="204"/>
      <c r="J159" s="215">
        <f>BK159</f>
        <v>0</v>
      </c>
      <c r="K159" s="201"/>
      <c r="L159" s="206"/>
      <c r="M159" s="207"/>
      <c r="N159" s="208"/>
      <c r="O159" s="208"/>
      <c r="P159" s="209">
        <f>SUM(P160:P166)</f>
        <v>0</v>
      </c>
      <c r="Q159" s="208"/>
      <c r="R159" s="209">
        <f>SUM(R160:R166)</f>
        <v>0</v>
      </c>
      <c r="S159" s="208"/>
      <c r="T159" s="210">
        <f>SUM(T160:T166)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1" t="s">
        <v>90</v>
      </c>
      <c r="AT159" s="212" t="s">
        <v>81</v>
      </c>
      <c r="AU159" s="212" t="s">
        <v>90</v>
      </c>
      <c r="AY159" s="211" t="s">
        <v>162</v>
      </c>
      <c r="BK159" s="213">
        <f>SUM(BK160:BK166)</f>
        <v>0</v>
      </c>
    </row>
    <row r="160" spans="1:65" s="2" customFormat="1" ht="24.15" customHeight="1">
      <c r="A160" s="41"/>
      <c r="B160" s="42"/>
      <c r="C160" s="216" t="s">
        <v>383</v>
      </c>
      <c r="D160" s="216" t="s">
        <v>165</v>
      </c>
      <c r="E160" s="218" t="s">
        <v>599</v>
      </c>
      <c r="F160" s="219" t="s">
        <v>600</v>
      </c>
      <c r="G160" s="220" t="s">
        <v>123</v>
      </c>
      <c r="H160" s="221">
        <v>15.778</v>
      </c>
      <c r="I160" s="222"/>
      <c r="J160" s="223">
        <f>ROUND(I160*H160,2)</f>
        <v>0</v>
      </c>
      <c r="K160" s="219" t="s">
        <v>169</v>
      </c>
      <c r="L160" s="47"/>
      <c r="M160" s="224" t="s">
        <v>44</v>
      </c>
      <c r="N160" s="225" t="s">
        <v>53</v>
      </c>
      <c r="O160" s="87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28" t="s">
        <v>170</v>
      </c>
      <c r="AT160" s="228" t="s">
        <v>165</v>
      </c>
      <c r="AU160" s="228" t="s">
        <v>92</v>
      </c>
      <c r="AY160" s="19" t="s">
        <v>162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9" t="s">
        <v>90</v>
      </c>
      <c r="BK160" s="229">
        <f>ROUND(I160*H160,2)</f>
        <v>0</v>
      </c>
      <c r="BL160" s="19" t="s">
        <v>170</v>
      </c>
      <c r="BM160" s="228" t="s">
        <v>718</v>
      </c>
    </row>
    <row r="161" spans="1:47" s="2" customFormat="1" ht="12">
      <c r="A161" s="41"/>
      <c r="B161" s="42"/>
      <c r="C161" s="43"/>
      <c r="D161" s="230" t="s">
        <v>172</v>
      </c>
      <c r="E161" s="43"/>
      <c r="F161" s="231" t="s">
        <v>602</v>
      </c>
      <c r="G161" s="43"/>
      <c r="H161" s="43"/>
      <c r="I161" s="232"/>
      <c r="J161" s="43"/>
      <c r="K161" s="43"/>
      <c r="L161" s="47"/>
      <c r="M161" s="233"/>
      <c r="N161" s="234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19" t="s">
        <v>172</v>
      </c>
      <c r="AU161" s="19" t="s">
        <v>92</v>
      </c>
    </row>
    <row r="162" spans="1:65" s="2" customFormat="1" ht="24.15" customHeight="1">
      <c r="A162" s="41"/>
      <c r="B162" s="42"/>
      <c r="C162" s="216" t="s">
        <v>389</v>
      </c>
      <c r="D162" s="216" t="s">
        <v>165</v>
      </c>
      <c r="E162" s="218" t="s">
        <v>604</v>
      </c>
      <c r="F162" s="219" t="s">
        <v>452</v>
      </c>
      <c r="G162" s="220" t="s">
        <v>123</v>
      </c>
      <c r="H162" s="221">
        <v>378.672</v>
      </c>
      <c r="I162" s="222"/>
      <c r="J162" s="223">
        <f>ROUND(I162*H162,2)</f>
        <v>0</v>
      </c>
      <c r="K162" s="219" t="s">
        <v>169</v>
      </c>
      <c r="L162" s="47"/>
      <c r="M162" s="224" t="s">
        <v>44</v>
      </c>
      <c r="N162" s="225" t="s">
        <v>53</v>
      </c>
      <c r="O162" s="87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28" t="s">
        <v>170</v>
      </c>
      <c r="AT162" s="228" t="s">
        <v>165</v>
      </c>
      <c r="AU162" s="228" t="s">
        <v>92</v>
      </c>
      <c r="AY162" s="19" t="s">
        <v>162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9" t="s">
        <v>90</v>
      </c>
      <c r="BK162" s="229">
        <f>ROUND(I162*H162,2)</f>
        <v>0</v>
      </c>
      <c r="BL162" s="19" t="s">
        <v>170</v>
      </c>
      <c r="BM162" s="228" t="s">
        <v>719</v>
      </c>
    </row>
    <row r="163" spans="1:47" s="2" customFormat="1" ht="12">
      <c r="A163" s="41"/>
      <c r="B163" s="42"/>
      <c r="C163" s="43"/>
      <c r="D163" s="230" t="s">
        <v>172</v>
      </c>
      <c r="E163" s="43"/>
      <c r="F163" s="231" t="s">
        <v>606</v>
      </c>
      <c r="G163" s="43"/>
      <c r="H163" s="43"/>
      <c r="I163" s="232"/>
      <c r="J163" s="43"/>
      <c r="K163" s="43"/>
      <c r="L163" s="47"/>
      <c r="M163" s="233"/>
      <c r="N163" s="234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19" t="s">
        <v>172</v>
      </c>
      <c r="AU163" s="19" t="s">
        <v>92</v>
      </c>
    </row>
    <row r="164" spans="1:51" s="13" customFormat="1" ht="12">
      <c r="A164" s="13"/>
      <c r="B164" s="235"/>
      <c r="C164" s="236"/>
      <c r="D164" s="237" t="s">
        <v>174</v>
      </c>
      <c r="E164" s="236"/>
      <c r="F164" s="239" t="s">
        <v>720</v>
      </c>
      <c r="G164" s="236"/>
      <c r="H164" s="240">
        <v>378.672</v>
      </c>
      <c r="I164" s="241"/>
      <c r="J164" s="236"/>
      <c r="K164" s="236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174</v>
      </c>
      <c r="AU164" s="246" t="s">
        <v>92</v>
      </c>
      <c r="AV164" s="13" t="s">
        <v>92</v>
      </c>
      <c r="AW164" s="13" t="s">
        <v>4</v>
      </c>
      <c r="AX164" s="13" t="s">
        <v>90</v>
      </c>
      <c r="AY164" s="246" t="s">
        <v>162</v>
      </c>
    </row>
    <row r="165" spans="1:65" s="2" customFormat="1" ht="24.15" customHeight="1">
      <c r="A165" s="41"/>
      <c r="B165" s="42"/>
      <c r="C165" s="216" t="s">
        <v>396</v>
      </c>
      <c r="D165" s="216" t="s">
        <v>165</v>
      </c>
      <c r="E165" s="218" t="s">
        <v>464</v>
      </c>
      <c r="F165" s="219" t="s">
        <v>465</v>
      </c>
      <c r="G165" s="220" t="s">
        <v>123</v>
      </c>
      <c r="H165" s="221">
        <v>15.778</v>
      </c>
      <c r="I165" s="222"/>
      <c r="J165" s="223">
        <f>ROUND(I165*H165,2)</f>
        <v>0</v>
      </c>
      <c r="K165" s="219" t="s">
        <v>169</v>
      </c>
      <c r="L165" s="47"/>
      <c r="M165" s="224" t="s">
        <v>44</v>
      </c>
      <c r="N165" s="225" t="s">
        <v>53</v>
      </c>
      <c r="O165" s="87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28" t="s">
        <v>170</v>
      </c>
      <c r="AT165" s="228" t="s">
        <v>165</v>
      </c>
      <c r="AU165" s="228" t="s">
        <v>92</v>
      </c>
      <c r="AY165" s="19" t="s">
        <v>162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9" t="s">
        <v>90</v>
      </c>
      <c r="BK165" s="229">
        <f>ROUND(I165*H165,2)</f>
        <v>0</v>
      </c>
      <c r="BL165" s="19" t="s">
        <v>170</v>
      </c>
      <c r="BM165" s="228" t="s">
        <v>721</v>
      </c>
    </row>
    <row r="166" spans="1:47" s="2" customFormat="1" ht="12">
      <c r="A166" s="41"/>
      <c r="B166" s="42"/>
      <c r="C166" s="43"/>
      <c r="D166" s="230" t="s">
        <v>172</v>
      </c>
      <c r="E166" s="43"/>
      <c r="F166" s="231" t="s">
        <v>467</v>
      </c>
      <c r="G166" s="43"/>
      <c r="H166" s="43"/>
      <c r="I166" s="232"/>
      <c r="J166" s="43"/>
      <c r="K166" s="43"/>
      <c r="L166" s="47"/>
      <c r="M166" s="233"/>
      <c r="N166" s="234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19" t="s">
        <v>172</v>
      </c>
      <c r="AU166" s="19" t="s">
        <v>92</v>
      </c>
    </row>
    <row r="167" spans="1:63" s="12" customFormat="1" ht="22.8" customHeight="1">
      <c r="A167" s="12"/>
      <c r="B167" s="200"/>
      <c r="C167" s="201"/>
      <c r="D167" s="202" t="s">
        <v>81</v>
      </c>
      <c r="E167" s="214" t="s">
        <v>488</v>
      </c>
      <c r="F167" s="214" t="s">
        <v>489</v>
      </c>
      <c r="G167" s="201"/>
      <c r="H167" s="201"/>
      <c r="I167" s="204"/>
      <c r="J167" s="215">
        <f>BK167</f>
        <v>0</v>
      </c>
      <c r="K167" s="201"/>
      <c r="L167" s="206"/>
      <c r="M167" s="207"/>
      <c r="N167" s="208"/>
      <c r="O167" s="208"/>
      <c r="P167" s="209">
        <f>SUM(P168:P169)</f>
        <v>0</v>
      </c>
      <c r="Q167" s="208"/>
      <c r="R167" s="209">
        <f>SUM(R168:R169)</f>
        <v>0</v>
      </c>
      <c r="S167" s="208"/>
      <c r="T167" s="210">
        <f>SUM(T168:T169)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1" t="s">
        <v>90</v>
      </c>
      <c r="AT167" s="212" t="s">
        <v>81</v>
      </c>
      <c r="AU167" s="212" t="s">
        <v>90</v>
      </c>
      <c r="AY167" s="211" t="s">
        <v>162</v>
      </c>
      <c r="BK167" s="213">
        <f>SUM(BK168:BK169)</f>
        <v>0</v>
      </c>
    </row>
    <row r="168" spans="1:65" s="2" customFormat="1" ht="24.15" customHeight="1">
      <c r="A168" s="41"/>
      <c r="B168" s="42"/>
      <c r="C168" s="216" t="s">
        <v>403</v>
      </c>
      <c r="D168" s="216" t="s">
        <v>165</v>
      </c>
      <c r="E168" s="218" t="s">
        <v>722</v>
      </c>
      <c r="F168" s="219" t="s">
        <v>723</v>
      </c>
      <c r="G168" s="220" t="s">
        <v>123</v>
      </c>
      <c r="H168" s="221">
        <v>158.408</v>
      </c>
      <c r="I168" s="222"/>
      <c r="J168" s="223">
        <f>ROUND(I168*H168,2)</f>
        <v>0</v>
      </c>
      <c r="K168" s="219" t="s">
        <v>169</v>
      </c>
      <c r="L168" s="47"/>
      <c r="M168" s="224" t="s">
        <v>44</v>
      </c>
      <c r="N168" s="225" t="s">
        <v>53</v>
      </c>
      <c r="O168" s="87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28" t="s">
        <v>170</v>
      </c>
      <c r="AT168" s="228" t="s">
        <v>165</v>
      </c>
      <c r="AU168" s="228" t="s">
        <v>92</v>
      </c>
      <c r="AY168" s="19" t="s">
        <v>162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9" t="s">
        <v>90</v>
      </c>
      <c r="BK168" s="229">
        <f>ROUND(I168*H168,2)</f>
        <v>0</v>
      </c>
      <c r="BL168" s="19" t="s">
        <v>170</v>
      </c>
      <c r="BM168" s="228" t="s">
        <v>724</v>
      </c>
    </row>
    <row r="169" spans="1:47" s="2" customFormat="1" ht="12">
      <c r="A169" s="41"/>
      <c r="B169" s="42"/>
      <c r="C169" s="43"/>
      <c r="D169" s="230" t="s">
        <v>172</v>
      </c>
      <c r="E169" s="43"/>
      <c r="F169" s="231" t="s">
        <v>725</v>
      </c>
      <c r="G169" s="43"/>
      <c r="H169" s="43"/>
      <c r="I169" s="232"/>
      <c r="J169" s="43"/>
      <c r="K169" s="43"/>
      <c r="L169" s="47"/>
      <c r="M169" s="233"/>
      <c r="N169" s="234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19" t="s">
        <v>172</v>
      </c>
      <c r="AU169" s="19" t="s">
        <v>92</v>
      </c>
    </row>
    <row r="170" spans="1:63" s="12" customFormat="1" ht="25.9" customHeight="1">
      <c r="A170" s="12"/>
      <c r="B170" s="200"/>
      <c r="C170" s="201"/>
      <c r="D170" s="202" t="s">
        <v>81</v>
      </c>
      <c r="E170" s="203" t="s">
        <v>726</v>
      </c>
      <c r="F170" s="203" t="s">
        <v>727</v>
      </c>
      <c r="G170" s="201"/>
      <c r="H170" s="201"/>
      <c r="I170" s="204"/>
      <c r="J170" s="205">
        <f>BK170</f>
        <v>0</v>
      </c>
      <c r="K170" s="201"/>
      <c r="L170" s="206"/>
      <c r="M170" s="207"/>
      <c r="N170" s="208"/>
      <c r="O170" s="208"/>
      <c r="P170" s="209">
        <f>P171</f>
        <v>0</v>
      </c>
      <c r="Q170" s="208"/>
      <c r="R170" s="209">
        <f>R171</f>
        <v>0.07982145</v>
      </c>
      <c r="S170" s="208"/>
      <c r="T170" s="210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1" t="s">
        <v>92</v>
      </c>
      <c r="AT170" s="212" t="s">
        <v>81</v>
      </c>
      <c r="AU170" s="212" t="s">
        <v>82</v>
      </c>
      <c r="AY170" s="211" t="s">
        <v>162</v>
      </c>
      <c r="BK170" s="213">
        <f>BK171</f>
        <v>0</v>
      </c>
    </row>
    <row r="171" spans="1:63" s="12" customFormat="1" ht="22.8" customHeight="1">
      <c r="A171" s="12"/>
      <c r="B171" s="200"/>
      <c r="C171" s="201"/>
      <c r="D171" s="202" t="s">
        <v>81</v>
      </c>
      <c r="E171" s="214" t="s">
        <v>728</v>
      </c>
      <c r="F171" s="214" t="s">
        <v>729</v>
      </c>
      <c r="G171" s="201"/>
      <c r="H171" s="201"/>
      <c r="I171" s="204"/>
      <c r="J171" s="215">
        <f>BK171</f>
        <v>0</v>
      </c>
      <c r="K171" s="201"/>
      <c r="L171" s="206"/>
      <c r="M171" s="207"/>
      <c r="N171" s="208"/>
      <c r="O171" s="208"/>
      <c r="P171" s="209">
        <f>SUM(P172:P187)</f>
        <v>0</v>
      </c>
      <c r="Q171" s="208"/>
      <c r="R171" s="209">
        <f>SUM(R172:R187)</f>
        <v>0.07982145</v>
      </c>
      <c r="S171" s="208"/>
      <c r="T171" s="210">
        <f>SUM(T172:T187)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1" t="s">
        <v>92</v>
      </c>
      <c r="AT171" s="212" t="s">
        <v>81</v>
      </c>
      <c r="AU171" s="212" t="s">
        <v>90</v>
      </c>
      <c r="AY171" s="211" t="s">
        <v>162</v>
      </c>
      <c r="BK171" s="213">
        <f>SUM(BK172:BK187)</f>
        <v>0</v>
      </c>
    </row>
    <row r="172" spans="1:65" s="2" customFormat="1" ht="21.75" customHeight="1">
      <c r="A172" s="41"/>
      <c r="B172" s="42"/>
      <c r="C172" s="216" t="s">
        <v>408</v>
      </c>
      <c r="D172" s="216" t="s">
        <v>165</v>
      </c>
      <c r="E172" s="218" t="s">
        <v>730</v>
      </c>
      <c r="F172" s="219" t="s">
        <v>731</v>
      </c>
      <c r="G172" s="220" t="s">
        <v>168</v>
      </c>
      <c r="H172" s="221">
        <v>57.3</v>
      </c>
      <c r="I172" s="222"/>
      <c r="J172" s="223">
        <f>ROUND(I172*H172,2)</f>
        <v>0</v>
      </c>
      <c r="K172" s="219" t="s">
        <v>169</v>
      </c>
      <c r="L172" s="47"/>
      <c r="M172" s="224" t="s">
        <v>44</v>
      </c>
      <c r="N172" s="225" t="s">
        <v>53</v>
      </c>
      <c r="O172" s="87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28" t="s">
        <v>276</v>
      </c>
      <c r="AT172" s="228" t="s">
        <v>165</v>
      </c>
      <c r="AU172" s="228" t="s">
        <v>92</v>
      </c>
      <c r="AY172" s="19" t="s">
        <v>162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9" t="s">
        <v>90</v>
      </c>
      <c r="BK172" s="229">
        <f>ROUND(I172*H172,2)</f>
        <v>0</v>
      </c>
      <c r="BL172" s="19" t="s">
        <v>276</v>
      </c>
      <c r="BM172" s="228" t="s">
        <v>732</v>
      </c>
    </row>
    <row r="173" spans="1:47" s="2" customFormat="1" ht="12">
      <c r="A173" s="41"/>
      <c r="B173" s="42"/>
      <c r="C173" s="43"/>
      <c r="D173" s="230" t="s">
        <v>172</v>
      </c>
      <c r="E173" s="43"/>
      <c r="F173" s="231" t="s">
        <v>733</v>
      </c>
      <c r="G173" s="43"/>
      <c r="H173" s="43"/>
      <c r="I173" s="232"/>
      <c r="J173" s="43"/>
      <c r="K173" s="43"/>
      <c r="L173" s="47"/>
      <c r="M173" s="233"/>
      <c r="N173" s="234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19" t="s">
        <v>172</v>
      </c>
      <c r="AU173" s="19" t="s">
        <v>92</v>
      </c>
    </row>
    <row r="174" spans="1:51" s="13" customFormat="1" ht="12">
      <c r="A174" s="13"/>
      <c r="B174" s="235"/>
      <c r="C174" s="236"/>
      <c r="D174" s="237" t="s">
        <v>174</v>
      </c>
      <c r="E174" s="238" t="s">
        <v>44</v>
      </c>
      <c r="F174" s="239" t="s">
        <v>734</v>
      </c>
      <c r="G174" s="236"/>
      <c r="H174" s="240">
        <v>57.3</v>
      </c>
      <c r="I174" s="241"/>
      <c r="J174" s="236"/>
      <c r="K174" s="236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174</v>
      </c>
      <c r="AU174" s="246" t="s">
        <v>92</v>
      </c>
      <c r="AV174" s="13" t="s">
        <v>92</v>
      </c>
      <c r="AW174" s="13" t="s">
        <v>42</v>
      </c>
      <c r="AX174" s="13" t="s">
        <v>90</v>
      </c>
      <c r="AY174" s="246" t="s">
        <v>162</v>
      </c>
    </row>
    <row r="175" spans="1:65" s="2" customFormat="1" ht="16.5" customHeight="1">
      <c r="A175" s="41"/>
      <c r="B175" s="42"/>
      <c r="C175" s="281" t="s">
        <v>416</v>
      </c>
      <c r="D175" s="281" t="s">
        <v>248</v>
      </c>
      <c r="E175" s="282" t="s">
        <v>735</v>
      </c>
      <c r="F175" s="283" t="s">
        <v>736</v>
      </c>
      <c r="G175" s="284" t="s">
        <v>123</v>
      </c>
      <c r="H175" s="285">
        <v>0.02</v>
      </c>
      <c r="I175" s="286"/>
      <c r="J175" s="287">
        <f>ROUND(I175*H175,2)</f>
        <v>0</v>
      </c>
      <c r="K175" s="283" t="s">
        <v>169</v>
      </c>
      <c r="L175" s="288"/>
      <c r="M175" s="289" t="s">
        <v>44</v>
      </c>
      <c r="N175" s="290" t="s">
        <v>53</v>
      </c>
      <c r="O175" s="87"/>
      <c r="P175" s="226">
        <f>O175*H175</f>
        <v>0</v>
      </c>
      <c r="Q175" s="226">
        <v>1</v>
      </c>
      <c r="R175" s="226">
        <f>Q175*H175</f>
        <v>0.02</v>
      </c>
      <c r="S175" s="226">
        <v>0</v>
      </c>
      <c r="T175" s="227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28" t="s">
        <v>416</v>
      </c>
      <c r="AT175" s="228" t="s">
        <v>248</v>
      </c>
      <c r="AU175" s="228" t="s">
        <v>92</v>
      </c>
      <c r="AY175" s="19" t="s">
        <v>162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9" t="s">
        <v>90</v>
      </c>
      <c r="BK175" s="229">
        <f>ROUND(I175*H175,2)</f>
        <v>0</v>
      </c>
      <c r="BL175" s="19" t="s">
        <v>276</v>
      </c>
      <c r="BM175" s="228" t="s">
        <v>737</v>
      </c>
    </row>
    <row r="176" spans="1:51" s="13" customFormat="1" ht="12">
      <c r="A176" s="13"/>
      <c r="B176" s="235"/>
      <c r="C176" s="236"/>
      <c r="D176" s="237" t="s">
        <v>174</v>
      </c>
      <c r="E176" s="236"/>
      <c r="F176" s="239" t="s">
        <v>738</v>
      </c>
      <c r="G176" s="236"/>
      <c r="H176" s="240">
        <v>0.02</v>
      </c>
      <c r="I176" s="241"/>
      <c r="J176" s="236"/>
      <c r="K176" s="236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174</v>
      </c>
      <c r="AU176" s="246" t="s">
        <v>92</v>
      </c>
      <c r="AV176" s="13" t="s">
        <v>92</v>
      </c>
      <c r="AW176" s="13" t="s">
        <v>4</v>
      </c>
      <c r="AX176" s="13" t="s">
        <v>90</v>
      </c>
      <c r="AY176" s="246" t="s">
        <v>162</v>
      </c>
    </row>
    <row r="177" spans="1:65" s="2" customFormat="1" ht="21.75" customHeight="1">
      <c r="A177" s="41"/>
      <c r="B177" s="42"/>
      <c r="C177" s="216" t="s">
        <v>421</v>
      </c>
      <c r="D177" s="216" t="s">
        <v>165</v>
      </c>
      <c r="E177" s="218" t="s">
        <v>739</v>
      </c>
      <c r="F177" s="219" t="s">
        <v>740</v>
      </c>
      <c r="G177" s="220" t="s">
        <v>168</v>
      </c>
      <c r="H177" s="221">
        <v>114.6</v>
      </c>
      <c r="I177" s="222"/>
      <c r="J177" s="223">
        <f>ROUND(I177*H177,2)</f>
        <v>0</v>
      </c>
      <c r="K177" s="219" t="s">
        <v>169</v>
      </c>
      <c r="L177" s="47"/>
      <c r="M177" s="224" t="s">
        <v>44</v>
      </c>
      <c r="N177" s="225" t="s">
        <v>53</v>
      </c>
      <c r="O177" s="87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28" t="s">
        <v>276</v>
      </c>
      <c r="AT177" s="228" t="s">
        <v>165</v>
      </c>
      <c r="AU177" s="228" t="s">
        <v>92</v>
      </c>
      <c r="AY177" s="19" t="s">
        <v>162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9" t="s">
        <v>90</v>
      </c>
      <c r="BK177" s="229">
        <f>ROUND(I177*H177,2)</f>
        <v>0</v>
      </c>
      <c r="BL177" s="19" t="s">
        <v>276</v>
      </c>
      <c r="BM177" s="228" t="s">
        <v>741</v>
      </c>
    </row>
    <row r="178" spans="1:47" s="2" customFormat="1" ht="12">
      <c r="A178" s="41"/>
      <c r="B178" s="42"/>
      <c r="C178" s="43"/>
      <c r="D178" s="230" t="s">
        <v>172</v>
      </c>
      <c r="E178" s="43"/>
      <c r="F178" s="231" t="s">
        <v>742</v>
      </c>
      <c r="G178" s="43"/>
      <c r="H178" s="43"/>
      <c r="I178" s="232"/>
      <c r="J178" s="43"/>
      <c r="K178" s="43"/>
      <c r="L178" s="47"/>
      <c r="M178" s="233"/>
      <c r="N178" s="234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19" t="s">
        <v>172</v>
      </c>
      <c r="AU178" s="19" t="s">
        <v>92</v>
      </c>
    </row>
    <row r="179" spans="1:51" s="13" customFormat="1" ht="12">
      <c r="A179" s="13"/>
      <c r="B179" s="235"/>
      <c r="C179" s="236"/>
      <c r="D179" s="237" t="s">
        <v>174</v>
      </c>
      <c r="E179" s="238" t="s">
        <v>44</v>
      </c>
      <c r="F179" s="239" t="s">
        <v>743</v>
      </c>
      <c r="G179" s="236"/>
      <c r="H179" s="240">
        <v>114.6</v>
      </c>
      <c r="I179" s="241"/>
      <c r="J179" s="236"/>
      <c r="K179" s="236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174</v>
      </c>
      <c r="AU179" s="246" t="s">
        <v>92</v>
      </c>
      <c r="AV179" s="13" t="s">
        <v>92</v>
      </c>
      <c r="AW179" s="13" t="s">
        <v>42</v>
      </c>
      <c r="AX179" s="13" t="s">
        <v>90</v>
      </c>
      <c r="AY179" s="246" t="s">
        <v>162</v>
      </c>
    </row>
    <row r="180" spans="1:65" s="2" customFormat="1" ht="16.5" customHeight="1">
      <c r="A180" s="41"/>
      <c r="B180" s="42"/>
      <c r="C180" s="281" t="s">
        <v>426</v>
      </c>
      <c r="D180" s="281" t="s">
        <v>248</v>
      </c>
      <c r="E180" s="282" t="s">
        <v>744</v>
      </c>
      <c r="F180" s="283" t="s">
        <v>745</v>
      </c>
      <c r="G180" s="284" t="s">
        <v>123</v>
      </c>
      <c r="H180" s="285">
        <v>0.052</v>
      </c>
      <c r="I180" s="286"/>
      <c r="J180" s="287">
        <f>ROUND(I180*H180,2)</f>
        <v>0</v>
      </c>
      <c r="K180" s="283" t="s">
        <v>169</v>
      </c>
      <c r="L180" s="288"/>
      <c r="M180" s="289" t="s">
        <v>44</v>
      </c>
      <c r="N180" s="290" t="s">
        <v>53</v>
      </c>
      <c r="O180" s="87"/>
      <c r="P180" s="226">
        <f>O180*H180</f>
        <v>0</v>
      </c>
      <c r="Q180" s="226">
        <v>1</v>
      </c>
      <c r="R180" s="226">
        <f>Q180*H180</f>
        <v>0.052</v>
      </c>
      <c r="S180" s="226">
        <v>0</v>
      </c>
      <c r="T180" s="227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28" t="s">
        <v>416</v>
      </c>
      <c r="AT180" s="228" t="s">
        <v>248</v>
      </c>
      <c r="AU180" s="228" t="s">
        <v>92</v>
      </c>
      <c r="AY180" s="19" t="s">
        <v>162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9" t="s">
        <v>90</v>
      </c>
      <c r="BK180" s="229">
        <f>ROUND(I180*H180,2)</f>
        <v>0</v>
      </c>
      <c r="BL180" s="19" t="s">
        <v>276</v>
      </c>
      <c r="BM180" s="228" t="s">
        <v>746</v>
      </c>
    </row>
    <row r="181" spans="1:51" s="13" customFormat="1" ht="12">
      <c r="A181" s="13"/>
      <c r="B181" s="235"/>
      <c r="C181" s="236"/>
      <c r="D181" s="237" t="s">
        <v>174</v>
      </c>
      <c r="E181" s="236"/>
      <c r="F181" s="239" t="s">
        <v>747</v>
      </c>
      <c r="G181" s="236"/>
      <c r="H181" s="240">
        <v>0.052</v>
      </c>
      <c r="I181" s="241"/>
      <c r="J181" s="236"/>
      <c r="K181" s="236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174</v>
      </c>
      <c r="AU181" s="246" t="s">
        <v>92</v>
      </c>
      <c r="AV181" s="13" t="s">
        <v>92</v>
      </c>
      <c r="AW181" s="13" t="s">
        <v>4</v>
      </c>
      <c r="AX181" s="13" t="s">
        <v>90</v>
      </c>
      <c r="AY181" s="246" t="s">
        <v>162</v>
      </c>
    </row>
    <row r="182" spans="1:65" s="2" customFormat="1" ht="24.15" customHeight="1">
      <c r="A182" s="41"/>
      <c r="B182" s="42"/>
      <c r="C182" s="216" t="s">
        <v>432</v>
      </c>
      <c r="D182" s="216" t="s">
        <v>165</v>
      </c>
      <c r="E182" s="218" t="s">
        <v>748</v>
      </c>
      <c r="F182" s="219" t="s">
        <v>749</v>
      </c>
      <c r="G182" s="220" t="s">
        <v>168</v>
      </c>
      <c r="H182" s="221">
        <v>57.3</v>
      </c>
      <c r="I182" s="222"/>
      <c r="J182" s="223">
        <f>ROUND(I182*H182,2)</f>
        <v>0</v>
      </c>
      <c r="K182" s="219" t="s">
        <v>169</v>
      </c>
      <c r="L182" s="47"/>
      <c r="M182" s="224" t="s">
        <v>44</v>
      </c>
      <c r="N182" s="225" t="s">
        <v>53</v>
      </c>
      <c r="O182" s="87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28" t="s">
        <v>276</v>
      </c>
      <c r="AT182" s="228" t="s">
        <v>165</v>
      </c>
      <c r="AU182" s="228" t="s">
        <v>92</v>
      </c>
      <c r="AY182" s="19" t="s">
        <v>162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9" t="s">
        <v>90</v>
      </c>
      <c r="BK182" s="229">
        <f>ROUND(I182*H182,2)</f>
        <v>0</v>
      </c>
      <c r="BL182" s="19" t="s">
        <v>276</v>
      </c>
      <c r="BM182" s="228" t="s">
        <v>750</v>
      </c>
    </row>
    <row r="183" spans="1:47" s="2" customFormat="1" ht="12">
      <c r="A183" s="41"/>
      <c r="B183" s="42"/>
      <c r="C183" s="43"/>
      <c r="D183" s="230" t="s">
        <v>172</v>
      </c>
      <c r="E183" s="43"/>
      <c r="F183" s="231" t="s">
        <v>751</v>
      </c>
      <c r="G183" s="43"/>
      <c r="H183" s="43"/>
      <c r="I183" s="232"/>
      <c r="J183" s="43"/>
      <c r="K183" s="43"/>
      <c r="L183" s="47"/>
      <c r="M183" s="233"/>
      <c r="N183" s="234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19" t="s">
        <v>172</v>
      </c>
      <c r="AU183" s="19" t="s">
        <v>92</v>
      </c>
    </row>
    <row r="184" spans="1:65" s="2" customFormat="1" ht="16.5" customHeight="1">
      <c r="A184" s="41"/>
      <c r="B184" s="42"/>
      <c r="C184" s="281" t="s">
        <v>440</v>
      </c>
      <c r="D184" s="281" t="s">
        <v>248</v>
      </c>
      <c r="E184" s="282" t="s">
        <v>752</v>
      </c>
      <c r="F184" s="283" t="s">
        <v>753</v>
      </c>
      <c r="G184" s="284" t="s">
        <v>168</v>
      </c>
      <c r="H184" s="285">
        <v>60.165</v>
      </c>
      <c r="I184" s="286"/>
      <c r="J184" s="287">
        <f>ROUND(I184*H184,2)</f>
        <v>0</v>
      </c>
      <c r="K184" s="283" t="s">
        <v>169</v>
      </c>
      <c r="L184" s="288"/>
      <c r="M184" s="289" t="s">
        <v>44</v>
      </c>
      <c r="N184" s="290" t="s">
        <v>53</v>
      </c>
      <c r="O184" s="87"/>
      <c r="P184" s="226">
        <f>O184*H184</f>
        <v>0</v>
      </c>
      <c r="Q184" s="226">
        <v>0.00013</v>
      </c>
      <c r="R184" s="226">
        <f>Q184*H184</f>
        <v>0.007821449999999999</v>
      </c>
      <c r="S184" s="226">
        <v>0</v>
      </c>
      <c r="T184" s="227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28" t="s">
        <v>416</v>
      </c>
      <c r="AT184" s="228" t="s">
        <v>248</v>
      </c>
      <c r="AU184" s="228" t="s">
        <v>92</v>
      </c>
      <c r="AY184" s="19" t="s">
        <v>162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9" t="s">
        <v>90</v>
      </c>
      <c r="BK184" s="229">
        <f>ROUND(I184*H184,2)</f>
        <v>0</v>
      </c>
      <c r="BL184" s="19" t="s">
        <v>276</v>
      </c>
      <c r="BM184" s="228" t="s">
        <v>754</v>
      </c>
    </row>
    <row r="185" spans="1:51" s="13" customFormat="1" ht="12">
      <c r="A185" s="13"/>
      <c r="B185" s="235"/>
      <c r="C185" s="236"/>
      <c r="D185" s="237" t="s">
        <v>174</v>
      </c>
      <c r="E185" s="236"/>
      <c r="F185" s="239" t="s">
        <v>755</v>
      </c>
      <c r="G185" s="236"/>
      <c r="H185" s="240">
        <v>60.165</v>
      </c>
      <c r="I185" s="241"/>
      <c r="J185" s="236"/>
      <c r="K185" s="236"/>
      <c r="L185" s="242"/>
      <c r="M185" s="243"/>
      <c r="N185" s="244"/>
      <c r="O185" s="244"/>
      <c r="P185" s="244"/>
      <c r="Q185" s="244"/>
      <c r="R185" s="244"/>
      <c r="S185" s="244"/>
      <c r="T185" s="24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6" t="s">
        <v>174</v>
      </c>
      <c r="AU185" s="246" t="s">
        <v>92</v>
      </c>
      <c r="AV185" s="13" t="s">
        <v>92</v>
      </c>
      <c r="AW185" s="13" t="s">
        <v>4</v>
      </c>
      <c r="AX185" s="13" t="s">
        <v>90</v>
      </c>
      <c r="AY185" s="246" t="s">
        <v>162</v>
      </c>
    </row>
    <row r="186" spans="1:65" s="2" customFormat="1" ht="24.15" customHeight="1">
      <c r="A186" s="41"/>
      <c r="B186" s="42"/>
      <c r="C186" s="216" t="s">
        <v>450</v>
      </c>
      <c r="D186" s="216" t="s">
        <v>165</v>
      </c>
      <c r="E186" s="218" t="s">
        <v>756</v>
      </c>
      <c r="F186" s="219" t="s">
        <v>757</v>
      </c>
      <c r="G186" s="220" t="s">
        <v>123</v>
      </c>
      <c r="H186" s="221">
        <v>0.08</v>
      </c>
      <c r="I186" s="222"/>
      <c r="J186" s="223">
        <f>ROUND(I186*H186,2)</f>
        <v>0</v>
      </c>
      <c r="K186" s="219" t="s">
        <v>169</v>
      </c>
      <c r="L186" s="47"/>
      <c r="M186" s="224" t="s">
        <v>44</v>
      </c>
      <c r="N186" s="225" t="s">
        <v>53</v>
      </c>
      <c r="O186" s="87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28" t="s">
        <v>276</v>
      </c>
      <c r="AT186" s="228" t="s">
        <v>165</v>
      </c>
      <c r="AU186" s="228" t="s">
        <v>92</v>
      </c>
      <c r="AY186" s="19" t="s">
        <v>162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9" t="s">
        <v>90</v>
      </c>
      <c r="BK186" s="229">
        <f>ROUND(I186*H186,2)</f>
        <v>0</v>
      </c>
      <c r="BL186" s="19" t="s">
        <v>276</v>
      </c>
      <c r="BM186" s="228" t="s">
        <v>758</v>
      </c>
    </row>
    <row r="187" spans="1:47" s="2" customFormat="1" ht="12">
      <c r="A187" s="41"/>
      <c r="B187" s="42"/>
      <c r="C187" s="43"/>
      <c r="D187" s="230" t="s">
        <v>172</v>
      </c>
      <c r="E187" s="43"/>
      <c r="F187" s="231" t="s">
        <v>759</v>
      </c>
      <c r="G187" s="43"/>
      <c r="H187" s="43"/>
      <c r="I187" s="232"/>
      <c r="J187" s="43"/>
      <c r="K187" s="43"/>
      <c r="L187" s="47"/>
      <c r="M187" s="292"/>
      <c r="N187" s="293"/>
      <c r="O187" s="294"/>
      <c r="P187" s="294"/>
      <c r="Q187" s="294"/>
      <c r="R187" s="294"/>
      <c r="S187" s="294"/>
      <c r="T187" s="295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19" t="s">
        <v>172</v>
      </c>
      <c r="AU187" s="19" t="s">
        <v>92</v>
      </c>
    </row>
    <row r="188" spans="1:31" s="2" customFormat="1" ht="6.95" customHeight="1">
      <c r="A188" s="41"/>
      <c r="B188" s="62"/>
      <c r="C188" s="63"/>
      <c r="D188" s="63"/>
      <c r="E188" s="63"/>
      <c r="F188" s="63"/>
      <c r="G188" s="63"/>
      <c r="H188" s="63"/>
      <c r="I188" s="63"/>
      <c r="J188" s="63"/>
      <c r="K188" s="63"/>
      <c r="L188" s="47"/>
      <c r="M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</row>
  </sheetData>
  <sheetProtection password="CC35" sheet="1" objects="1" scenarios="1" formatColumns="0" formatRows="0" autoFilter="0"/>
  <autoFilter ref="C94:K18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hyperlinks>
    <hyperlink ref="F99" r:id="rId1" display="https://podminky.urs.cz/item/CS_URS_2022_02/129253101"/>
    <hyperlink ref="F102" r:id="rId2" display="https://podminky.urs.cz/item/CS_URS_2022_02/131213711"/>
    <hyperlink ref="F104" r:id="rId3" display="https://podminky.urs.cz/item/CS_URS_2022_02/162251122"/>
    <hyperlink ref="F107" r:id="rId4" display="https://podminky.urs.cz/item/CS_URS_2022_02/162751117"/>
    <hyperlink ref="F110" r:id="rId5" display="https://podminky.urs.cz/item/CS_URS_2022_02/162751119"/>
    <hyperlink ref="F113" r:id="rId6" display="https://podminky.urs.cz/item/CS_URS_2022_02/167151101"/>
    <hyperlink ref="F115" r:id="rId7" display="https://podminky.urs.cz/item/CS_URS_2022_02/171201231"/>
    <hyperlink ref="F118" r:id="rId8" display="https://podminky.urs.cz/item/CS_URS_2022_02/175111101"/>
    <hyperlink ref="F123" r:id="rId9" display="https://podminky.urs.cz/item/CS_URS_2022_02/213311131"/>
    <hyperlink ref="F125" r:id="rId10" display="https://podminky.urs.cz/item/CS_URS_2022_02/274311126"/>
    <hyperlink ref="F128" r:id="rId11" display="https://podminky.urs.cz/item/CS_URS_2022_02/317321118"/>
    <hyperlink ref="F130" r:id="rId12" display="https://podminky.urs.cz/item/CS_URS_2022_02/317353121"/>
    <hyperlink ref="F133" r:id="rId13" display="https://podminky.urs.cz/item/CS_URS_2022_02/317353221"/>
    <hyperlink ref="F135" r:id="rId14" display="https://podminky.urs.cz/item/CS_URS_2022_02/317361116"/>
    <hyperlink ref="F137" r:id="rId15" display="https://podminky.urs.cz/item/CS_URS_2022_02/334323118"/>
    <hyperlink ref="F139" r:id="rId16" display="https://podminky.urs.cz/item/CS_URS_2022_02/334351115"/>
    <hyperlink ref="F141" r:id="rId17" display="https://podminky.urs.cz/item/CS_URS_2022_02/334351214"/>
    <hyperlink ref="F143" r:id="rId18" display="https://podminky.urs.cz/item/CS_URS_2022_02/334361216"/>
    <hyperlink ref="F146" r:id="rId19" display="https://podminky.urs.cz/item/CS_URS_2022_02/465513157"/>
    <hyperlink ref="F149" r:id="rId20" display="https://podminky.urs.cz/item/CS_URS_2022_02/911334121"/>
    <hyperlink ref="F151" r:id="rId21" display="https://podminky.urs.cz/item/CS_URS_2022_02/919413211"/>
    <hyperlink ref="F153" r:id="rId22" display="https://podminky.urs.cz/item/CS_URS_2022_02/919542122"/>
    <hyperlink ref="F158" r:id="rId23" display="https://podminky.urs.cz/item/CS_URS_2022_02/966008112"/>
    <hyperlink ref="F161" r:id="rId24" display="https://podminky.urs.cz/item/CS_URS_2022_02/997221561"/>
    <hyperlink ref="F163" r:id="rId25" display="https://podminky.urs.cz/item/CS_URS_2022_02/997221569"/>
    <hyperlink ref="F166" r:id="rId26" display="https://podminky.urs.cz/item/CS_URS_2022_02/997221861"/>
    <hyperlink ref="F169" r:id="rId27" display="https://podminky.urs.cz/item/CS_URS_2022_02/998212111"/>
    <hyperlink ref="F173" r:id="rId28" display="https://podminky.urs.cz/item/CS_URS_2022_02/711112001"/>
    <hyperlink ref="F178" r:id="rId29" display="https://podminky.urs.cz/item/CS_URS_2022_02/711112002"/>
    <hyperlink ref="F183" r:id="rId30" display="https://podminky.urs.cz/item/CS_URS_2022_02/711691172"/>
    <hyperlink ref="F187" r:id="rId31" display="https://podminky.urs.cz/item/CS_URS_2022_02/9987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104</v>
      </c>
      <c r="AZ2" s="141" t="s">
        <v>760</v>
      </c>
      <c r="BA2" s="141" t="s">
        <v>761</v>
      </c>
      <c r="BB2" s="141" t="s">
        <v>207</v>
      </c>
      <c r="BC2" s="141" t="s">
        <v>469</v>
      </c>
      <c r="BD2" s="141" t="s">
        <v>92</v>
      </c>
    </row>
    <row r="3" spans="2:5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92</v>
      </c>
      <c r="AZ3" s="141" t="s">
        <v>762</v>
      </c>
      <c r="BA3" s="141" t="s">
        <v>763</v>
      </c>
      <c r="BB3" s="141" t="s">
        <v>207</v>
      </c>
      <c r="BC3" s="141" t="s">
        <v>764</v>
      </c>
      <c r="BD3" s="141" t="s">
        <v>92</v>
      </c>
    </row>
    <row r="4" spans="2:46" s="1" customFormat="1" ht="24.95" customHeight="1">
      <c r="B4" s="22"/>
      <c r="D4" s="144" t="s">
        <v>128</v>
      </c>
      <c r="L4" s="22"/>
      <c r="M4" s="145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6" t="s">
        <v>16</v>
      </c>
      <c r="L6" s="22"/>
    </row>
    <row r="7" spans="2:12" s="1" customFormat="1" ht="16.5" customHeight="1">
      <c r="B7" s="22"/>
      <c r="E7" s="147" t="str">
        <f>'Rekapitulace stavby'!K6</f>
        <v>1 soupis prací (II/116 Nová Ves pod Pleší, PD) - ZMĚNA 1</v>
      </c>
      <c r="F7" s="146"/>
      <c r="G7" s="146"/>
      <c r="H7" s="146"/>
      <c r="L7" s="22"/>
    </row>
    <row r="8" spans="2:12" s="1" customFormat="1" ht="12" customHeight="1">
      <c r="B8" s="22"/>
      <c r="D8" s="146" t="s">
        <v>133</v>
      </c>
      <c r="L8" s="22"/>
    </row>
    <row r="9" spans="1:31" s="2" customFormat="1" ht="16.5" customHeight="1">
      <c r="A9" s="41"/>
      <c r="B9" s="47"/>
      <c r="C9" s="41"/>
      <c r="D9" s="41"/>
      <c r="E9" s="147" t="s">
        <v>504</v>
      </c>
      <c r="F9" s="41"/>
      <c r="G9" s="41"/>
      <c r="H9" s="41"/>
      <c r="I9" s="41"/>
      <c r="J9" s="41"/>
      <c r="K9" s="41"/>
      <c r="L9" s="148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6" t="s">
        <v>505</v>
      </c>
      <c r="E10" s="41"/>
      <c r="F10" s="41"/>
      <c r="G10" s="41"/>
      <c r="H10" s="41"/>
      <c r="I10" s="41"/>
      <c r="J10" s="41"/>
      <c r="K10" s="41"/>
      <c r="L10" s="14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49" t="s">
        <v>765</v>
      </c>
      <c r="F11" s="41"/>
      <c r="G11" s="41"/>
      <c r="H11" s="41"/>
      <c r="I11" s="41"/>
      <c r="J11" s="41"/>
      <c r="K11" s="41"/>
      <c r="L11" s="148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8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6" t="s">
        <v>18</v>
      </c>
      <c r="E13" s="41"/>
      <c r="F13" s="136" t="s">
        <v>19</v>
      </c>
      <c r="G13" s="41"/>
      <c r="H13" s="41"/>
      <c r="I13" s="146" t="s">
        <v>20</v>
      </c>
      <c r="J13" s="136" t="s">
        <v>44</v>
      </c>
      <c r="K13" s="41"/>
      <c r="L13" s="148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6" t="s">
        <v>22</v>
      </c>
      <c r="E14" s="41"/>
      <c r="F14" s="136" t="s">
        <v>23</v>
      </c>
      <c r="G14" s="41"/>
      <c r="H14" s="41"/>
      <c r="I14" s="146" t="s">
        <v>24</v>
      </c>
      <c r="J14" s="150" t="str">
        <f>'Rekapitulace stavby'!AN8</f>
        <v>21. 4. 2023</v>
      </c>
      <c r="K14" s="41"/>
      <c r="L14" s="148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8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6" t="s">
        <v>30</v>
      </c>
      <c r="E16" s="41"/>
      <c r="F16" s="41"/>
      <c r="G16" s="41"/>
      <c r="H16" s="41"/>
      <c r="I16" s="146" t="s">
        <v>31</v>
      </c>
      <c r="J16" s="136" t="s">
        <v>32</v>
      </c>
      <c r="K16" s="41"/>
      <c r="L16" s="14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33</v>
      </c>
      <c r="F17" s="41"/>
      <c r="G17" s="41"/>
      <c r="H17" s="41"/>
      <c r="I17" s="146" t="s">
        <v>34</v>
      </c>
      <c r="J17" s="136" t="s">
        <v>35</v>
      </c>
      <c r="K17" s="41"/>
      <c r="L17" s="148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6" t="s">
        <v>36</v>
      </c>
      <c r="E19" s="41"/>
      <c r="F19" s="41"/>
      <c r="G19" s="41"/>
      <c r="H19" s="41"/>
      <c r="I19" s="146" t="s">
        <v>31</v>
      </c>
      <c r="J19" s="35" t="str">
        <f>'Rekapitulace stavby'!AN13</f>
        <v>Vyplň údaj</v>
      </c>
      <c r="K19" s="41"/>
      <c r="L19" s="148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46" t="s">
        <v>34</v>
      </c>
      <c r="J20" s="35" t="str">
        <f>'Rekapitulace stavby'!AN14</f>
        <v>Vyplň údaj</v>
      </c>
      <c r="K20" s="41"/>
      <c r="L20" s="148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8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6" t="s">
        <v>38</v>
      </c>
      <c r="E22" s="41"/>
      <c r="F22" s="41"/>
      <c r="G22" s="41"/>
      <c r="H22" s="41"/>
      <c r="I22" s="146" t="s">
        <v>31</v>
      </c>
      <c r="J22" s="136" t="s">
        <v>39</v>
      </c>
      <c r="K22" s="41"/>
      <c r="L22" s="148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40</v>
      </c>
      <c r="F23" s="41"/>
      <c r="G23" s="41"/>
      <c r="H23" s="41"/>
      <c r="I23" s="146" t="s">
        <v>34</v>
      </c>
      <c r="J23" s="136" t="s">
        <v>41</v>
      </c>
      <c r="K23" s="41"/>
      <c r="L23" s="148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8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6" t="s">
        <v>43</v>
      </c>
      <c r="E25" s="41"/>
      <c r="F25" s="41"/>
      <c r="G25" s="41"/>
      <c r="H25" s="41"/>
      <c r="I25" s="146" t="s">
        <v>31</v>
      </c>
      <c r="J25" s="136" t="str">
        <f>IF('Rekapitulace stavby'!AN19="","",'Rekapitulace stavby'!AN19)</f>
        <v/>
      </c>
      <c r="K25" s="41"/>
      <c r="L25" s="14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tr">
        <f>IF('Rekapitulace stavby'!E20="","",'Rekapitulace stavby'!E20)</f>
        <v xml:space="preserve"> </v>
      </c>
      <c r="F26" s="41"/>
      <c r="G26" s="41"/>
      <c r="H26" s="41"/>
      <c r="I26" s="146" t="s">
        <v>34</v>
      </c>
      <c r="J26" s="136" t="str">
        <f>IF('Rekapitulace stavby'!AN20="","",'Rekapitulace stavby'!AN20)</f>
        <v/>
      </c>
      <c r="K26" s="41"/>
      <c r="L26" s="14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8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6" t="s">
        <v>46</v>
      </c>
      <c r="E28" s="41"/>
      <c r="F28" s="41"/>
      <c r="G28" s="41"/>
      <c r="H28" s="41"/>
      <c r="I28" s="41"/>
      <c r="J28" s="41"/>
      <c r="K28" s="41"/>
      <c r="L28" s="148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47.25" customHeight="1">
      <c r="A29" s="151"/>
      <c r="B29" s="152"/>
      <c r="C29" s="151"/>
      <c r="D29" s="151"/>
      <c r="E29" s="153" t="s">
        <v>135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5"/>
      <c r="E31" s="155"/>
      <c r="F31" s="155"/>
      <c r="G31" s="155"/>
      <c r="H31" s="155"/>
      <c r="I31" s="155"/>
      <c r="J31" s="155"/>
      <c r="K31" s="155"/>
      <c r="L31" s="148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6" t="s">
        <v>48</v>
      </c>
      <c r="E32" s="41"/>
      <c r="F32" s="41"/>
      <c r="G32" s="41"/>
      <c r="H32" s="41"/>
      <c r="I32" s="41"/>
      <c r="J32" s="157">
        <f>ROUND(J88,2)</f>
        <v>0</v>
      </c>
      <c r="K32" s="41"/>
      <c r="L32" s="14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5"/>
      <c r="E33" s="155"/>
      <c r="F33" s="155"/>
      <c r="G33" s="155"/>
      <c r="H33" s="155"/>
      <c r="I33" s="155"/>
      <c r="J33" s="155"/>
      <c r="K33" s="155"/>
      <c r="L33" s="148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8" t="s">
        <v>50</v>
      </c>
      <c r="G34" s="41"/>
      <c r="H34" s="41"/>
      <c r="I34" s="158" t="s">
        <v>49</v>
      </c>
      <c r="J34" s="158" t="s">
        <v>51</v>
      </c>
      <c r="K34" s="41"/>
      <c r="L34" s="148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59" t="s">
        <v>52</v>
      </c>
      <c r="E35" s="146" t="s">
        <v>53</v>
      </c>
      <c r="F35" s="160">
        <f>ROUND((SUM(BE88:BE117)),2)</f>
        <v>0</v>
      </c>
      <c r="G35" s="41"/>
      <c r="H35" s="41"/>
      <c r="I35" s="161">
        <v>0.21</v>
      </c>
      <c r="J35" s="160">
        <f>ROUND(((SUM(BE88:BE117))*I35),2)</f>
        <v>0</v>
      </c>
      <c r="K35" s="41"/>
      <c r="L35" s="14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6" t="s">
        <v>54</v>
      </c>
      <c r="F36" s="160">
        <f>ROUND((SUM(BF88:BF117)),2)</f>
        <v>0</v>
      </c>
      <c r="G36" s="41"/>
      <c r="H36" s="41"/>
      <c r="I36" s="161">
        <v>0.15</v>
      </c>
      <c r="J36" s="160">
        <f>ROUND(((SUM(BF88:BF117))*I36),2)</f>
        <v>0</v>
      </c>
      <c r="K36" s="41"/>
      <c r="L36" s="148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6" t="s">
        <v>55</v>
      </c>
      <c r="F37" s="160">
        <f>ROUND((SUM(BG88:BG117)),2)</f>
        <v>0</v>
      </c>
      <c r="G37" s="41"/>
      <c r="H37" s="41"/>
      <c r="I37" s="161">
        <v>0.21</v>
      </c>
      <c r="J37" s="160">
        <f>0</f>
        <v>0</v>
      </c>
      <c r="K37" s="41"/>
      <c r="L37" s="14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6" t="s">
        <v>56</v>
      </c>
      <c r="F38" s="160">
        <f>ROUND((SUM(BH88:BH117)),2)</f>
        <v>0</v>
      </c>
      <c r="G38" s="41"/>
      <c r="H38" s="41"/>
      <c r="I38" s="161">
        <v>0.15</v>
      </c>
      <c r="J38" s="160">
        <f>0</f>
        <v>0</v>
      </c>
      <c r="K38" s="41"/>
      <c r="L38" s="148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6" t="s">
        <v>57</v>
      </c>
      <c r="F39" s="160">
        <f>ROUND((SUM(BI88:BI117)),2)</f>
        <v>0</v>
      </c>
      <c r="G39" s="41"/>
      <c r="H39" s="41"/>
      <c r="I39" s="161">
        <v>0</v>
      </c>
      <c r="J39" s="160">
        <f>0</f>
        <v>0</v>
      </c>
      <c r="K39" s="41"/>
      <c r="L39" s="14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8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2"/>
      <c r="D41" s="163" t="s">
        <v>58</v>
      </c>
      <c r="E41" s="164"/>
      <c r="F41" s="164"/>
      <c r="G41" s="165" t="s">
        <v>59</v>
      </c>
      <c r="H41" s="166" t="s">
        <v>60</v>
      </c>
      <c r="I41" s="164"/>
      <c r="J41" s="167">
        <f>SUM(J32:J39)</f>
        <v>0</v>
      </c>
      <c r="K41" s="168"/>
      <c r="L41" s="148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69"/>
      <c r="C42" s="170"/>
      <c r="D42" s="170"/>
      <c r="E42" s="170"/>
      <c r="F42" s="170"/>
      <c r="G42" s="170"/>
      <c r="H42" s="170"/>
      <c r="I42" s="170"/>
      <c r="J42" s="170"/>
      <c r="K42" s="170"/>
      <c r="L42" s="148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48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5" t="s">
        <v>136</v>
      </c>
      <c r="D47" s="43"/>
      <c r="E47" s="43"/>
      <c r="F47" s="43"/>
      <c r="G47" s="43"/>
      <c r="H47" s="43"/>
      <c r="I47" s="43"/>
      <c r="J47" s="43"/>
      <c r="K47" s="43"/>
      <c r="L47" s="148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8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43"/>
      <c r="J49" s="43"/>
      <c r="K49" s="43"/>
      <c r="L49" s="148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73" t="str">
        <f>E7</f>
        <v>1 soupis prací (II/116 Nová Ves pod Pleší, PD) - ZMĚNA 1</v>
      </c>
      <c r="F50" s="34"/>
      <c r="G50" s="34"/>
      <c r="H50" s="34"/>
      <c r="I50" s="43"/>
      <c r="J50" s="43"/>
      <c r="K50" s="43"/>
      <c r="L50" s="148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3"/>
      <c r="C51" s="34" t="s">
        <v>133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1"/>
      <c r="B52" s="42"/>
      <c r="C52" s="43"/>
      <c r="D52" s="43"/>
      <c r="E52" s="173" t="s">
        <v>504</v>
      </c>
      <c r="F52" s="43"/>
      <c r="G52" s="43"/>
      <c r="H52" s="43"/>
      <c r="I52" s="43"/>
      <c r="J52" s="43"/>
      <c r="K52" s="43"/>
      <c r="L52" s="148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4" t="s">
        <v>505</v>
      </c>
      <c r="D53" s="43"/>
      <c r="E53" s="43"/>
      <c r="F53" s="43"/>
      <c r="G53" s="43"/>
      <c r="H53" s="43"/>
      <c r="I53" s="43"/>
      <c r="J53" s="43"/>
      <c r="K53" s="43"/>
      <c r="L53" s="148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SO 101.2 (105) - Dopravní značení na II/116 (úsek 1,375-1,927 km)</v>
      </c>
      <c r="F54" s="43"/>
      <c r="G54" s="43"/>
      <c r="H54" s="43"/>
      <c r="I54" s="43"/>
      <c r="J54" s="43"/>
      <c r="K54" s="43"/>
      <c r="L54" s="148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8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4" t="s">
        <v>22</v>
      </c>
      <c r="D56" s="43"/>
      <c r="E56" s="43"/>
      <c r="F56" s="29" t="str">
        <f>F14</f>
        <v>Nová Ves pod Pleší</v>
      </c>
      <c r="G56" s="43"/>
      <c r="H56" s="43"/>
      <c r="I56" s="34" t="s">
        <v>24</v>
      </c>
      <c r="J56" s="75" t="str">
        <f>IF(J14="","",J14)</f>
        <v>21. 4. 2023</v>
      </c>
      <c r="K56" s="43"/>
      <c r="L56" s="148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8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25.65" customHeight="1">
      <c r="A58" s="41"/>
      <c r="B58" s="42"/>
      <c r="C58" s="34" t="s">
        <v>30</v>
      </c>
      <c r="D58" s="43"/>
      <c r="E58" s="43"/>
      <c r="F58" s="29" t="str">
        <f>E17</f>
        <v>Krajská správa a údržba silnic Středočeského kraje</v>
      </c>
      <c r="G58" s="43"/>
      <c r="H58" s="43"/>
      <c r="I58" s="34" t="s">
        <v>38</v>
      </c>
      <c r="J58" s="39" t="str">
        <f>E23</f>
        <v>METROPROJEKT Praha a.s.</v>
      </c>
      <c r="K58" s="43"/>
      <c r="L58" s="148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4" t="s">
        <v>36</v>
      </c>
      <c r="D59" s="43"/>
      <c r="E59" s="43"/>
      <c r="F59" s="29" t="str">
        <f>IF(E20="","",E20)</f>
        <v>Vyplň údaj</v>
      </c>
      <c r="G59" s="43"/>
      <c r="H59" s="43"/>
      <c r="I59" s="34" t="s">
        <v>43</v>
      </c>
      <c r="J59" s="39" t="str">
        <f>E26</f>
        <v xml:space="preserve"> </v>
      </c>
      <c r="K59" s="43"/>
      <c r="L59" s="148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8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4" t="s">
        <v>137</v>
      </c>
      <c r="D61" s="175"/>
      <c r="E61" s="175"/>
      <c r="F61" s="175"/>
      <c r="G61" s="175"/>
      <c r="H61" s="175"/>
      <c r="I61" s="175"/>
      <c r="J61" s="176" t="s">
        <v>138</v>
      </c>
      <c r="K61" s="175"/>
      <c r="L61" s="148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8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7" t="s">
        <v>80</v>
      </c>
      <c r="D63" s="43"/>
      <c r="E63" s="43"/>
      <c r="F63" s="43"/>
      <c r="G63" s="43"/>
      <c r="H63" s="43"/>
      <c r="I63" s="43"/>
      <c r="J63" s="105">
        <f>J88</f>
        <v>0</v>
      </c>
      <c r="K63" s="43"/>
      <c r="L63" s="148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139</v>
      </c>
    </row>
    <row r="64" spans="1:31" s="9" customFormat="1" ht="24.95" customHeight="1">
      <c r="A64" s="9"/>
      <c r="B64" s="178"/>
      <c r="C64" s="179"/>
      <c r="D64" s="180" t="s">
        <v>140</v>
      </c>
      <c r="E64" s="181"/>
      <c r="F64" s="181"/>
      <c r="G64" s="181"/>
      <c r="H64" s="181"/>
      <c r="I64" s="181"/>
      <c r="J64" s="182">
        <f>J89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4"/>
      <c r="C65" s="128"/>
      <c r="D65" s="185" t="s">
        <v>144</v>
      </c>
      <c r="E65" s="186"/>
      <c r="F65" s="186"/>
      <c r="G65" s="186"/>
      <c r="H65" s="186"/>
      <c r="I65" s="186"/>
      <c r="J65" s="187">
        <f>J90</f>
        <v>0</v>
      </c>
      <c r="K65" s="128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4"/>
      <c r="C66" s="128"/>
      <c r="D66" s="185" t="s">
        <v>146</v>
      </c>
      <c r="E66" s="186"/>
      <c r="F66" s="186"/>
      <c r="G66" s="186"/>
      <c r="H66" s="186"/>
      <c r="I66" s="186"/>
      <c r="J66" s="187">
        <f>J115</f>
        <v>0</v>
      </c>
      <c r="K66" s="128"/>
      <c r="L66" s="18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148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pans="1:31" s="2" customFormat="1" ht="6.95" customHeight="1">
      <c r="A68" s="4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48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pans="1:31" s="2" customFormat="1" ht="6.95" customHeight="1">
      <c r="A72" s="41"/>
      <c r="B72" s="64"/>
      <c r="C72" s="65"/>
      <c r="D72" s="65"/>
      <c r="E72" s="65"/>
      <c r="F72" s="65"/>
      <c r="G72" s="65"/>
      <c r="H72" s="65"/>
      <c r="I72" s="65"/>
      <c r="J72" s="65"/>
      <c r="K72" s="65"/>
      <c r="L72" s="148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24.95" customHeight="1">
      <c r="A73" s="41"/>
      <c r="B73" s="42"/>
      <c r="C73" s="25" t="s">
        <v>147</v>
      </c>
      <c r="D73" s="43"/>
      <c r="E73" s="43"/>
      <c r="F73" s="43"/>
      <c r="G73" s="43"/>
      <c r="H73" s="43"/>
      <c r="I73" s="43"/>
      <c r="J73" s="43"/>
      <c r="K73" s="43"/>
      <c r="L73" s="148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48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4" t="s">
        <v>16</v>
      </c>
      <c r="D75" s="43"/>
      <c r="E75" s="43"/>
      <c r="F75" s="43"/>
      <c r="G75" s="43"/>
      <c r="H75" s="43"/>
      <c r="I75" s="43"/>
      <c r="J75" s="43"/>
      <c r="K75" s="43"/>
      <c r="L75" s="148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173" t="str">
        <f>E7</f>
        <v>1 soupis prací (II/116 Nová Ves pod Pleší, PD) - ZMĚNA 1</v>
      </c>
      <c r="F76" s="34"/>
      <c r="G76" s="34"/>
      <c r="H76" s="34"/>
      <c r="I76" s="43"/>
      <c r="J76" s="43"/>
      <c r="K76" s="43"/>
      <c r="L76" s="148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2:12" s="1" customFormat="1" ht="12" customHeight="1">
      <c r="B77" s="23"/>
      <c r="C77" s="34" t="s">
        <v>133</v>
      </c>
      <c r="D77" s="24"/>
      <c r="E77" s="24"/>
      <c r="F77" s="24"/>
      <c r="G77" s="24"/>
      <c r="H77" s="24"/>
      <c r="I77" s="24"/>
      <c r="J77" s="24"/>
      <c r="K77" s="24"/>
      <c r="L77" s="22"/>
    </row>
    <row r="78" spans="1:31" s="2" customFormat="1" ht="16.5" customHeight="1">
      <c r="A78" s="41"/>
      <c r="B78" s="42"/>
      <c r="C78" s="43"/>
      <c r="D78" s="43"/>
      <c r="E78" s="173" t="s">
        <v>504</v>
      </c>
      <c r="F78" s="43"/>
      <c r="G78" s="43"/>
      <c r="H78" s="43"/>
      <c r="I78" s="43"/>
      <c r="J78" s="43"/>
      <c r="K78" s="43"/>
      <c r="L78" s="148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2" customHeight="1">
      <c r="A79" s="41"/>
      <c r="B79" s="42"/>
      <c r="C79" s="34" t="s">
        <v>505</v>
      </c>
      <c r="D79" s="43"/>
      <c r="E79" s="43"/>
      <c r="F79" s="43"/>
      <c r="G79" s="43"/>
      <c r="H79" s="43"/>
      <c r="I79" s="43"/>
      <c r="J79" s="43"/>
      <c r="K79" s="43"/>
      <c r="L79" s="148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6.5" customHeight="1">
      <c r="A80" s="41"/>
      <c r="B80" s="42"/>
      <c r="C80" s="43"/>
      <c r="D80" s="43"/>
      <c r="E80" s="72" t="str">
        <f>E11</f>
        <v>SO 101.2 (105) - Dopravní značení na II/116 (úsek 1,375-1,927 km)</v>
      </c>
      <c r="F80" s="43"/>
      <c r="G80" s="43"/>
      <c r="H80" s="43"/>
      <c r="I80" s="43"/>
      <c r="J80" s="43"/>
      <c r="K80" s="43"/>
      <c r="L80" s="148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8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2" customHeight="1">
      <c r="A82" s="41"/>
      <c r="B82" s="42"/>
      <c r="C82" s="34" t="s">
        <v>22</v>
      </c>
      <c r="D82" s="43"/>
      <c r="E82" s="43"/>
      <c r="F82" s="29" t="str">
        <f>F14</f>
        <v>Nová Ves pod Pleší</v>
      </c>
      <c r="G82" s="43"/>
      <c r="H82" s="43"/>
      <c r="I82" s="34" t="s">
        <v>24</v>
      </c>
      <c r="J82" s="75" t="str">
        <f>IF(J14="","",J14)</f>
        <v>21. 4. 2023</v>
      </c>
      <c r="K82" s="43"/>
      <c r="L82" s="148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48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25.65" customHeight="1">
      <c r="A84" s="41"/>
      <c r="B84" s="42"/>
      <c r="C84" s="34" t="s">
        <v>30</v>
      </c>
      <c r="D84" s="43"/>
      <c r="E84" s="43"/>
      <c r="F84" s="29" t="str">
        <f>E17</f>
        <v>Krajská správa a údržba silnic Středočeského kraje</v>
      </c>
      <c r="G84" s="43"/>
      <c r="H84" s="43"/>
      <c r="I84" s="34" t="s">
        <v>38</v>
      </c>
      <c r="J84" s="39" t="str">
        <f>E23</f>
        <v>METROPROJEKT Praha a.s.</v>
      </c>
      <c r="K84" s="43"/>
      <c r="L84" s="148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5.15" customHeight="1">
      <c r="A85" s="41"/>
      <c r="B85" s="42"/>
      <c r="C85" s="34" t="s">
        <v>36</v>
      </c>
      <c r="D85" s="43"/>
      <c r="E85" s="43"/>
      <c r="F85" s="29" t="str">
        <f>IF(E20="","",E20)</f>
        <v>Vyplň údaj</v>
      </c>
      <c r="G85" s="43"/>
      <c r="H85" s="43"/>
      <c r="I85" s="34" t="s">
        <v>43</v>
      </c>
      <c r="J85" s="39" t="str">
        <f>E26</f>
        <v xml:space="preserve"> </v>
      </c>
      <c r="K85" s="43"/>
      <c r="L85" s="148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0.3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148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11" customFormat="1" ht="29.25" customHeight="1">
      <c r="A87" s="189"/>
      <c r="B87" s="190"/>
      <c r="C87" s="191" t="s">
        <v>148</v>
      </c>
      <c r="D87" s="192" t="s">
        <v>67</v>
      </c>
      <c r="E87" s="192" t="s">
        <v>63</v>
      </c>
      <c r="F87" s="192" t="s">
        <v>64</v>
      </c>
      <c r="G87" s="192" t="s">
        <v>149</v>
      </c>
      <c r="H87" s="192" t="s">
        <v>150</v>
      </c>
      <c r="I87" s="192" t="s">
        <v>151</v>
      </c>
      <c r="J87" s="192" t="s">
        <v>138</v>
      </c>
      <c r="K87" s="193" t="s">
        <v>152</v>
      </c>
      <c r="L87" s="194"/>
      <c r="M87" s="95" t="s">
        <v>44</v>
      </c>
      <c r="N87" s="96" t="s">
        <v>52</v>
      </c>
      <c r="O87" s="96" t="s">
        <v>153</v>
      </c>
      <c r="P87" s="96" t="s">
        <v>154</v>
      </c>
      <c r="Q87" s="96" t="s">
        <v>155</v>
      </c>
      <c r="R87" s="96" t="s">
        <v>156</v>
      </c>
      <c r="S87" s="96" t="s">
        <v>157</v>
      </c>
      <c r="T87" s="97" t="s">
        <v>158</v>
      </c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</row>
    <row r="88" spans="1:63" s="2" customFormat="1" ht="22.8" customHeight="1">
      <c r="A88" s="41"/>
      <c r="B88" s="42"/>
      <c r="C88" s="102" t="s">
        <v>159</v>
      </c>
      <c r="D88" s="43"/>
      <c r="E88" s="43"/>
      <c r="F88" s="43"/>
      <c r="G88" s="43"/>
      <c r="H88" s="43"/>
      <c r="I88" s="43"/>
      <c r="J88" s="195">
        <f>BK88</f>
        <v>0</v>
      </c>
      <c r="K88" s="43"/>
      <c r="L88" s="47"/>
      <c r="M88" s="98"/>
      <c r="N88" s="196"/>
      <c r="O88" s="99"/>
      <c r="P88" s="197">
        <f>P89</f>
        <v>0</v>
      </c>
      <c r="Q88" s="99"/>
      <c r="R88" s="197">
        <f>R89</f>
        <v>0.59923552</v>
      </c>
      <c r="S88" s="99"/>
      <c r="T88" s="198">
        <f>T89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19" t="s">
        <v>81</v>
      </c>
      <c r="AU88" s="19" t="s">
        <v>139</v>
      </c>
      <c r="BK88" s="199">
        <f>BK89</f>
        <v>0</v>
      </c>
    </row>
    <row r="89" spans="1:63" s="12" customFormat="1" ht="25.9" customHeight="1">
      <c r="A89" s="12"/>
      <c r="B89" s="200"/>
      <c r="C89" s="201"/>
      <c r="D89" s="202" t="s">
        <v>81</v>
      </c>
      <c r="E89" s="203" t="s">
        <v>160</v>
      </c>
      <c r="F89" s="203" t="s">
        <v>161</v>
      </c>
      <c r="G89" s="201"/>
      <c r="H89" s="201"/>
      <c r="I89" s="204"/>
      <c r="J89" s="205">
        <f>BK89</f>
        <v>0</v>
      </c>
      <c r="K89" s="201"/>
      <c r="L89" s="206"/>
      <c r="M89" s="207"/>
      <c r="N89" s="208"/>
      <c r="O89" s="208"/>
      <c r="P89" s="209">
        <f>P90+P115</f>
        <v>0</v>
      </c>
      <c r="Q89" s="208"/>
      <c r="R89" s="209">
        <f>R90+R115</f>
        <v>0.59923552</v>
      </c>
      <c r="S89" s="208"/>
      <c r="T89" s="210">
        <f>T90+T115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1" t="s">
        <v>90</v>
      </c>
      <c r="AT89" s="212" t="s">
        <v>81</v>
      </c>
      <c r="AU89" s="212" t="s">
        <v>82</v>
      </c>
      <c r="AY89" s="211" t="s">
        <v>162</v>
      </c>
      <c r="BK89" s="213">
        <f>BK90+BK115</f>
        <v>0</v>
      </c>
    </row>
    <row r="90" spans="1:63" s="12" customFormat="1" ht="22.8" customHeight="1">
      <c r="A90" s="12"/>
      <c r="B90" s="200"/>
      <c r="C90" s="201"/>
      <c r="D90" s="202" t="s">
        <v>81</v>
      </c>
      <c r="E90" s="214" t="s">
        <v>234</v>
      </c>
      <c r="F90" s="214" t="s">
        <v>395</v>
      </c>
      <c r="G90" s="201"/>
      <c r="H90" s="201"/>
      <c r="I90" s="204"/>
      <c r="J90" s="215">
        <f>BK90</f>
        <v>0</v>
      </c>
      <c r="K90" s="201"/>
      <c r="L90" s="206"/>
      <c r="M90" s="207"/>
      <c r="N90" s="208"/>
      <c r="O90" s="208"/>
      <c r="P90" s="209">
        <f>SUM(P91:P114)</f>
        <v>0</v>
      </c>
      <c r="Q90" s="208"/>
      <c r="R90" s="209">
        <f>SUM(R91:R114)</f>
        <v>0.59923552</v>
      </c>
      <c r="S90" s="208"/>
      <c r="T90" s="210">
        <f>SUM(T91:T114)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1" t="s">
        <v>90</v>
      </c>
      <c r="AT90" s="212" t="s">
        <v>81</v>
      </c>
      <c r="AU90" s="212" t="s">
        <v>90</v>
      </c>
      <c r="AY90" s="211" t="s">
        <v>162</v>
      </c>
      <c r="BK90" s="213">
        <f>SUM(BK91:BK114)</f>
        <v>0</v>
      </c>
    </row>
    <row r="91" spans="1:65" s="2" customFormat="1" ht="21.75" customHeight="1">
      <c r="A91" s="41"/>
      <c r="B91" s="42"/>
      <c r="C91" s="216" t="s">
        <v>90</v>
      </c>
      <c r="D91" s="216" t="s">
        <v>165</v>
      </c>
      <c r="E91" s="218" t="s">
        <v>766</v>
      </c>
      <c r="F91" s="219" t="s">
        <v>767</v>
      </c>
      <c r="G91" s="220" t="s">
        <v>392</v>
      </c>
      <c r="H91" s="221">
        <v>48</v>
      </c>
      <c r="I91" s="222"/>
      <c r="J91" s="223">
        <f>ROUND(I91*H91,2)</f>
        <v>0</v>
      </c>
      <c r="K91" s="219" t="s">
        <v>169</v>
      </c>
      <c r="L91" s="47"/>
      <c r="M91" s="224" t="s">
        <v>44</v>
      </c>
      <c r="N91" s="225" t="s">
        <v>53</v>
      </c>
      <c r="O91" s="87"/>
      <c r="P91" s="226">
        <f>O91*H91</f>
        <v>0</v>
      </c>
      <c r="Q91" s="226">
        <v>0</v>
      </c>
      <c r="R91" s="226">
        <f>Q91*H91</f>
        <v>0</v>
      </c>
      <c r="S91" s="226">
        <v>0</v>
      </c>
      <c r="T91" s="227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28" t="s">
        <v>170</v>
      </c>
      <c r="AT91" s="228" t="s">
        <v>165</v>
      </c>
      <c r="AU91" s="228" t="s">
        <v>92</v>
      </c>
      <c r="AY91" s="19" t="s">
        <v>162</v>
      </c>
      <c r="BE91" s="229">
        <f>IF(N91="základní",J91,0)</f>
        <v>0</v>
      </c>
      <c r="BF91" s="229">
        <f>IF(N91="snížená",J91,0)</f>
        <v>0</v>
      </c>
      <c r="BG91" s="229">
        <f>IF(N91="zákl. přenesená",J91,0)</f>
        <v>0</v>
      </c>
      <c r="BH91" s="229">
        <f>IF(N91="sníž. přenesená",J91,0)</f>
        <v>0</v>
      </c>
      <c r="BI91" s="229">
        <f>IF(N91="nulová",J91,0)</f>
        <v>0</v>
      </c>
      <c r="BJ91" s="19" t="s">
        <v>90</v>
      </c>
      <c r="BK91" s="229">
        <f>ROUND(I91*H91,2)</f>
        <v>0</v>
      </c>
      <c r="BL91" s="19" t="s">
        <v>170</v>
      </c>
      <c r="BM91" s="228" t="s">
        <v>768</v>
      </c>
    </row>
    <row r="92" spans="1:47" s="2" customFormat="1" ht="12">
      <c r="A92" s="41"/>
      <c r="B92" s="42"/>
      <c r="C92" s="43"/>
      <c r="D92" s="230" t="s">
        <v>172</v>
      </c>
      <c r="E92" s="43"/>
      <c r="F92" s="231" t="s">
        <v>769</v>
      </c>
      <c r="G92" s="43"/>
      <c r="H92" s="43"/>
      <c r="I92" s="232"/>
      <c r="J92" s="43"/>
      <c r="K92" s="43"/>
      <c r="L92" s="47"/>
      <c r="M92" s="233"/>
      <c r="N92" s="234"/>
      <c r="O92" s="87"/>
      <c r="P92" s="87"/>
      <c r="Q92" s="87"/>
      <c r="R92" s="87"/>
      <c r="S92" s="87"/>
      <c r="T92" s="88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19" t="s">
        <v>172</v>
      </c>
      <c r="AU92" s="19" t="s">
        <v>92</v>
      </c>
    </row>
    <row r="93" spans="1:65" s="2" customFormat="1" ht="16.5" customHeight="1">
      <c r="A93" s="41"/>
      <c r="B93" s="42"/>
      <c r="C93" s="281" t="s">
        <v>92</v>
      </c>
      <c r="D93" s="281" t="s">
        <v>248</v>
      </c>
      <c r="E93" s="282" t="s">
        <v>770</v>
      </c>
      <c r="F93" s="283" t="s">
        <v>771</v>
      </c>
      <c r="G93" s="284" t="s">
        <v>392</v>
      </c>
      <c r="H93" s="285">
        <v>48</v>
      </c>
      <c r="I93" s="286"/>
      <c r="J93" s="287">
        <f>ROUND(I93*H93,2)</f>
        <v>0</v>
      </c>
      <c r="K93" s="283" t="s">
        <v>169</v>
      </c>
      <c r="L93" s="288"/>
      <c r="M93" s="289" t="s">
        <v>44</v>
      </c>
      <c r="N93" s="290" t="s">
        <v>53</v>
      </c>
      <c r="O93" s="87"/>
      <c r="P93" s="226">
        <f>O93*H93</f>
        <v>0</v>
      </c>
      <c r="Q93" s="226">
        <v>0.0021</v>
      </c>
      <c r="R93" s="226">
        <f>Q93*H93</f>
        <v>0.1008</v>
      </c>
      <c r="S93" s="226">
        <v>0</v>
      </c>
      <c r="T93" s="227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28" t="s">
        <v>226</v>
      </c>
      <c r="AT93" s="228" t="s">
        <v>248</v>
      </c>
      <c r="AU93" s="228" t="s">
        <v>92</v>
      </c>
      <c r="AY93" s="19" t="s">
        <v>162</v>
      </c>
      <c r="BE93" s="229">
        <f>IF(N93="základní",J93,0)</f>
        <v>0</v>
      </c>
      <c r="BF93" s="229">
        <f>IF(N93="snížená",J93,0)</f>
        <v>0</v>
      </c>
      <c r="BG93" s="229">
        <f>IF(N93="zákl. přenesená",J93,0)</f>
        <v>0</v>
      </c>
      <c r="BH93" s="229">
        <f>IF(N93="sníž. přenesená",J93,0)</f>
        <v>0</v>
      </c>
      <c r="BI93" s="229">
        <f>IF(N93="nulová",J93,0)</f>
        <v>0</v>
      </c>
      <c r="BJ93" s="19" t="s">
        <v>90</v>
      </c>
      <c r="BK93" s="229">
        <f>ROUND(I93*H93,2)</f>
        <v>0</v>
      </c>
      <c r="BL93" s="19" t="s">
        <v>170</v>
      </c>
      <c r="BM93" s="228" t="s">
        <v>772</v>
      </c>
    </row>
    <row r="94" spans="1:51" s="16" customFormat="1" ht="12">
      <c r="A94" s="16"/>
      <c r="B94" s="270"/>
      <c r="C94" s="271"/>
      <c r="D94" s="237" t="s">
        <v>174</v>
      </c>
      <c r="E94" s="272" t="s">
        <v>44</v>
      </c>
      <c r="F94" s="273" t="s">
        <v>773</v>
      </c>
      <c r="G94" s="271"/>
      <c r="H94" s="272" t="s">
        <v>44</v>
      </c>
      <c r="I94" s="274"/>
      <c r="J94" s="271"/>
      <c r="K94" s="271"/>
      <c r="L94" s="275"/>
      <c r="M94" s="276"/>
      <c r="N94" s="277"/>
      <c r="O94" s="277"/>
      <c r="P94" s="277"/>
      <c r="Q94" s="277"/>
      <c r="R94" s="277"/>
      <c r="S94" s="277"/>
      <c r="T94" s="278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T94" s="279" t="s">
        <v>174</v>
      </c>
      <c r="AU94" s="279" t="s">
        <v>92</v>
      </c>
      <c r="AV94" s="16" t="s">
        <v>90</v>
      </c>
      <c r="AW94" s="16" t="s">
        <v>42</v>
      </c>
      <c r="AX94" s="16" t="s">
        <v>82</v>
      </c>
      <c r="AY94" s="279" t="s">
        <v>162</v>
      </c>
    </row>
    <row r="95" spans="1:51" s="13" customFormat="1" ht="12">
      <c r="A95" s="13"/>
      <c r="B95" s="235"/>
      <c r="C95" s="236"/>
      <c r="D95" s="237" t="s">
        <v>174</v>
      </c>
      <c r="E95" s="238" t="s">
        <v>44</v>
      </c>
      <c r="F95" s="239" t="s">
        <v>774</v>
      </c>
      <c r="G95" s="236"/>
      <c r="H95" s="240">
        <v>48</v>
      </c>
      <c r="I95" s="241"/>
      <c r="J95" s="236"/>
      <c r="K95" s="236"/>
      <c r="L95" s="242"/>
      <c r="M95" s="243"/>
      <c r="N95" s="244"/>
      <c r="O95" s="244"/>
      <c r="P95" s="244"/>
      <c r="Q95" s="244"/>
      <c r="R95" s="244"/>
      <c r="S95" s="244"/>
      <c r="T95" s="24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6" t="s">
        <v>174</v>
      </c>
      <c r="AU95" s="246" t="s">
        <v>92</v>
      </c>
      <c r="AV95" s="13" t="s">
        <v>92</v>
      </c>
      <c r="AW95" s="13" t="s">
        <v>42</v>
      </c>
      <c r="AX95" s="13" t="s">
        <v>90</v>
      </c>
      <c r="AY95" s="246" t="s">
        <v>162</v>
      </c>
    </row>
    <row r="96" spans="1:65" s="2" customFormat="1" ht="16.5" customHeight="1">
      <c r="A96" s="41"/>
      <c r="B96" s="42"/>
      <c r="C96" s="216" t="s">
        <v>183</v>
      </c>
      <c r="D96" s="216" t="s">
        <v>165</v>
      </c>
      <c r="E96" s="218" t="s">
        <v>775</v>
      </c>
      <c r="F96" s="219" t="s">
        <v>776</v>
      </c>
      <c r="G96" s="220" t="s">
        <v>207</v>
      </c>
      <c r="H96" s="221">
        <v>1064</v>
      </c>
      <c r="I96" s="222"/>
      <c r="J96" s="223">
        <f>ROUND(I96*H96,2)</f>
        <v>0</v>
      </c>
      <c r="K96" s="219" t="s">
        <v>169</v>
      </c>
      <c r="L96" s="47"/>
      <c r="M96" s="224" t="s">
        <v>44</v>
      </c>
      <c r="N96" s="225" t="s">
        <v>53</v>
      </c>
      <c r="O96" s="87"/>
      <c r="P96" s="226">
        <f>O96*H96</f>
        <v>0</v>
      </c>
      <c r="Q96" s="226">
        <v>0.000132</v>
      </c>
      <c r="R96" s="226">
        <f>Q96*H96</f>
        <v>0.14044800000000002</v>
      </c>
      <c r="S96" s="226">
        <v>0</v>
      </c>
      <c r="T96" s="227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28" t="s">
        <v>170</v>
      </c>
      <c r="AT96" s="228" t="s">
        <v>165</v>
      </c>
      <c r="AU96" s="228" t="s">
        <v>92</v>
      </c>
      <c r="AY96" s="19" t="s">
        <v>162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19" t="s">
        <v>90</v>
      </c>
      <c r="BK96" s="229">
        <f>ROUND(I96*H96,2)</f>
        <v>0</v>
      </c>
      <c r="BL96" s="19" t="s">
        <v>170</v>
      </c>
      <c r="BM96" s="228" t="s">
        <v>777</v>
      </c>
    </row>
    <row r="97" spans="1:47" s="2" customFormat="1" ht="12">
      <c r="A97" s="41"/>
      <c r="B97" s="42"/>
      <c r="C97" s="43"/>
      <c r="D97" s="230" t="s">
        <v>172</v>
      </c>
      <c r="E97" s="43"/>
      <c r="F97" s="231" t="s">
        <v>778</v>
      </c>
      <c r="G97" s="43"/>
      <c r="H97" s="43"/>
      <c r="I97" s="232"/>
      <c r="J97" s="43"/>
      <c r="K97" s="43"/>
      <c r="L97" s="47"/>
      <c r="M97" s="233"/>
      <c r="N97" s="234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19" t="s">
        <v>172</v>
      </c>
      <c r="AU97" s="19" t="s">
        <v>92</v>
      </c>
    </row>
    <row r="98" spans="1:51" s="16" customFormat="1" ht="12">
      <c r="A98" s="16"/>
      <c r="B98" s="270"/>
      <c r="C98" s="271"/>
      <c r="D98" s="237" t="s">
        <v>174</v>
      </c>
      <c r="E98" s="272" t="s">
        <v>44</v>
      </c>
      <c r="F98" s="273" t="s">
        <v>773</v>
      </c>
      <c r="G98" s="271"/>
      <c r="H98" s="272" t="s">
        <v>44</v>
      </c>
      <c r="I98" s="274"/>
      <c r="J98" s="271"/>
      <c r="K98" s="271"/>
      <c r="L98" s="275"/>
      <c r="M98" s="276"/>
      <c r="N98" s="277"/>
      <c r="O98" s="277"/>
      <c r="P98" s="277"/>
      <c r="Q98" s="277"/>
      <c r="R98" s="277"/>
      <c r="S98" s="277"/>
      <c r="T98" s="278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T98" s="279" t="s">
        <v>174</v>
      </c>
      <c r="AU98" s="279" t="s">
        <v>92</v>
      </c>
      <c r="AV98" s="16" t="s">
        <v>90</v>
      </c>
      <c r="AW98" s="16" t="s">
        <v>42</v>
      </c>
      <c r="AX98" s="16" t="s">
        <v>82</v>
      </c>
      <c r="AY98" s="279" t="s">
        <v>162</v>
      </c>
    </row>
    <row r="99" spans="1:51" s="13" customFormat="1" ht="12">
      <c r="A99" s="13"/>
      <c r="B99" s="235"/>
      <c r="C99" s="236"/>
      <c r="D99" s="237" t="s">
        <v>174</v>
      </c>
      <c r="E99" s="238" t="s">
        <v>762</v>
      </c>
      <c r="F99" s="239" t="s">
        <v>779</v>
      </c>
      <c r="G99" s="236"/>
      <c r="H99" s="240">
        <v>1064</v>
      </c>
      <c r="I99" s="241"/>
      <c r="J99" s="236"/>
      <c r="K99" s="236"/>
      <c r="L99" s="242"/>
      <c r="M99" s="243"/>
      <c r="N99" s="244"/>
      <c r="O99" s="244"/>
      <c r="P99" s="244"/>
      <c r="Q99" s="244"/>
      <c r="R99" s="244"/>
      <c r="S99" s="244"/>
      <c r="T99" s="24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6" t="s">
        <v>174</v>
      </c>
      <c r="AU99" s="246" t="s">
        <v>92</v>
      </c>
      <c r="AV99" s="13" t="s">
        <v>92</v>
      </c>
      <c r="AW99" s="13" t="s">
        <v>42</v>
      </c>
      <c r="AX99" s="13" t="s">
        <v>90</v>
      </c>
      <c r="AY99" s="246" t="s">
        <v>162</v>
      </c>
    </row>
    <row r="100" spans="1:65" s="2" customFormat="1" ht="21.75" customHeight="1">
      <c r="A100" s="41"/>
      <c r="B100" s="42"/>
      <c r="C100" s="216" t="s">
        <v>170</v>
      </c>
      <c r="D100" s="216" t="s">
        <v>165</v>
      </c>
      <c r="E100" s="218" t="s">
        <v>780</v>
      </c>
      <c r="F100" s="219" t="s">
        <v>781</v>
      </c>
      <c r="G100" s="220" t="s">
        <v>207</v>
      </c>
      <c r="H100" s="221">
        <v>40</v>
      </c>
      <c r="I100" s="222"/>
      <c r="J100" s="223">
        <f>ROUND(I100*H100,2)</f>
        <v>0</v>
      </c>
      <c r="K100" s="219" t="s">
        <v>169</v>
      </c>
      <c r="L100" s="47"/>
      <c r="M100" s="224" t="s">
        <v>44</v>
      </c>
      <c r="N100" s="225" t="s">
        <v>53</v>
      </c>
      <c r="O100" s="87"/>
      <c r="P100" s="226">
        <f>O100*H100</f>
        <v>0</v>
      </c>
      <c r="Q100" s="226">
        <v>6.08E-05</v>
      </c>
      <c r="R100" s="226">
        <f>Q100*H100</f>
        <v>0.002432</v>
      </c>
      <c r="S100" s="226">
        <v>0</v>
      </c>
      <c r="T100" s="22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8" t="s">
        <v>170</v>
      </c>
      <c r="AT100" s="228" t="s">
        <v>165</v>
      </c>
      <c r="AU100" s="228" t="s">
        <v>92</v>
      </c>
      <c r="AY100" s="19" t="s">
        <v>162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19" t="s">
        <v>90</v>
      </c>
      <c r="BK100" s="229">
        <f>ROUND(I100*H100,2)</f>
        <v>0</v>
      </c>
      <c r="BL100" s="19" t="s">
        <v>170</v>
      </c>
      <c r="BM100" s="228" t="s">
        <v>782</v>
      </c>
    </row>
    <row r="101" spans="1:47" s="2" customFormat="1" ht="12">
      <c r="A101" s="41"/>
      <c r="B101" s="42"/>
      <c r="C101" s="43"/>
      <c r="D101" s="230" t="s">
        <v>172</v>
      </c>
      <c r="E101" s="43"/>
      <c r="F101" s="231" t="s">
        <v>783</v>
      </c>
      <c r="G101" s="43"/>
      <c r="H101" s="43"/>
      <c r="I101" s="232"/>
      <c r="J101" s="43"/>
      <c r="K101" s="43"/>
      <c r="L101" s="47"/>
      <c r="M101" s="233"/>
      <c r="N101" s="23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19" t="s">
        <v>172</v>
      </c>
      <c r="AU101" s="19" t="s">
        <v>92</v>
      </c>
    </row>
    <row r="102" spans="1:51" s="16" customFormat="1" ht="12">
      <c r="A102" s="16"/>
      <c r="B102" s="270"/>
      <c r="C102" s="271"/>
      <c r="D102" s="237" t="s">
        <v>174</v>
      </c>
      <c r="E102" s="272" t="s">
        <v>44</v>
      </c>
      <c r="F102" s="273" t="s">
        <v>773</v>
      </c>
      <c r="G102" s="271"/>
      <c r="H102" s="272" t="s">
        <v>44</v>
      </c>
      <c r="I102" s="274"/>
      <c r="J102" s="271"/>
      <c r="K102" s="271"/>
      <c r="L102" s="275"/>
      <c r="M102" s="276"/>
      <c r="N102" s="277"/>
      <c r="O102" s="277"/>
      <c r="P102" s="277"/>
      <c r="Q102" s="277"/>
      <c r="R102" s="277"/>
      <c r="S102" s="277"/>
      <c r="T102" s="278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T102" s="279" t="s">
        <v>174</v>
      </c>
      <c r="AU102" s="279" t="s">
        <v>92</v>
      </c>
      <c r="AV102" s="16" t="s">
        <v>90</v>
      </c>
      <c r="AW102" s="16" t="s">
        <v>42</v>
      </c>
      <c r="AX102" s="16" t="s">
        <v>82</v>
      </c>
      <c r="AY102" s="279" t="s">
        <v>162</v>
      </c>
    </row>
    <row r="103" spans="1:51" s="13" customFormat="1" ht="12">
      <c r="A103" s="13"/>
      <c r="B103" s="235"/>
      <c r="C103" s="236"/>
      <c r="D103" s="237" t="s">
        <v>174</v>
      </c>
      <c r="E103" s="238" t="s">
        <v>760</v>
      </c>
      <c r="F103" s="239" t="s">
        <v>784</v>
      </c>
      <c r="G103" s="236"/>
      <c r="H103" s="240">
        <v>40</v>
      </c>
      <c r="I103" s="241"/>
      <c r="J103" s="236"/>
      <c r="K103" s="236"/>
      <c r="L103" s="242"/>
      <c r="M103" s="243"/>
      <c r="N103" s="244"/>
      <c r="O103" s="244"/>
      <c r="P103" s="244"/>
      <c r="Q103" s="244"/>
      <c r="R103" s="244"/>
      <c r="S103" s="244"/>
      <c r="T103" s="24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6" t="s">
        <v>174</v>
      </c>
      <c r="AU103" s="246" t="s">
        <v>92</v>
      </c>
      <c r="AV103" s="13" t="s">
        <v>92</v>
      </c>
      <c r="AW103" s="13" t="s">
        <v>42</v>
      </c>
      <c r="AX103" s="13" t="s">
        <v>90</v>
      </c>
      <c r="AY103" s="246" t="s">
        <v>162</v>
      </c>
    </row>
    <row r="104" spans="1:65" s="2" customFormat="1" ht="21.75" customHeight="1">
      <c r="A104" s="41"/>
      <c r="B104" s="42"/>
      <c r="C104" s="216" t="s">
        <v>204</v>
      </c>
      <c r="D104" s="216" t="s">
        <v>165</v>
      </c>
      <c r="E104" s="218" t="s">
        <v>785</v>
      </c>
      <c r="F104" s="219" t="s">
        <v>786</v>
      </c>
      <c r="G104" s="220" t="s">
        <v>207</v>
      </c>
      <c r="H104" s="221">
        <v>1064</v>
      </c>
      <c r="I104" s="222"/>
      <c r="J104" s="223">
        <f>ROUND(I104*H104,2)</f>
        <v>0</v>
      </c>
      <c r="K104" s="219" t="s">
        <v>169</v>
      </c>
      <c r="L104" s="47"/>
      <c r="M104" s="224" t="s">
        <v>44</v>
      </c>
      <c r="N104" s="225" t="s">
        <v>53</v>
      </c>
      <c r="O104" s="87"/>
      <c r="P104" s="226">
        <f>O104*H104</f>
        <v>0</v>
      </c>
      <c r="Q104" s="226">
        <v>0.000325</v>
      </c>
      <c r="R104" s="226">
        <f>Q104*H104</f>
        <v>0.3458</v>
      </c>
      <c r="S104" s="226">
        <v>0</v>
      </c>
      <c r="T104" s="22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8" t="s">
        <v>170</v>
      </c>
      <c r="AT104" s="228" t="s">
        <v>165</v>
      </c>
      <c r="AU104" s="228" t="s">
        <v>92</v>
      </c>
      <c r="AY104" s="19" t="s">
        <v>162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19" t="s">
        <v>90</v>
      </c>
      <c r="BK104" s="229">
        <f>ROUND(I104*H104,2)</f>
        <v>0</v>
      </c>
      <c r="BL104" s="19" t="s">
        <v>170</v>
      </c>
      <c r="BM104" s="228" t="s">
        <v>787</v>
      </c>
    </row>
    <row r="105" spans="1:47" s="2" customFormat="1" ht="12">
      <c r="A105" s="41"/>
      <c r="B105" s="42"/>
      <c r="C105" s="43"/>
      <c r="D105" s="230" t="s">
        <v>172</v>
      </c>
      <c r="E105" s="43"/>
      <c r="F105" s="231" t="s">
        <v>788</v>
      </c>
      <c r="G105" s="43"/>
      <c r="H105" s="43"/>
      <c r="I105" s="232"/>
      <c r="J105" s="43"/>
      <c r="K105" s="43"/>
      <c r="L105" s="47"/>
      <c r="M105" s="233"/>
      <c r="N105" s="23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19" t="s">
        <v>172</v>
      </c>
      <c r="AU105" s="19" t="s">
        <v>92</v>
      </c>
    </row>
    <row r="106" spans="1:51" s="13" customFormat="1" ht="12">
      <c r="A106" s="13"/>
      <c r="B106" s="235"/>
      <c r="C106" s="236"/>
      <c r="D106" s="237" t="s">
        <v>174</v>
      </c>
      <c r="E106" s="238" t="s">
        <v>44</v>
      </c>
      <c r="F106" s="239" t="s">
        <v>762</v>
      </c>
      <c r="G106" s="236"/>
      <c r="H106" s="240">
        <v>1064</v>
      </c>
      <c r="I106" s="241"/>
      <c r="J106" s="236"/>
      <c r="K106" s="236"/>
      <c r="L106" s="242"/>
      <c r="M106" s="243"/>
      <c r="N106" s="244"/>
      <c r="O106" s="244"/>
      <c r="P106" s="244"/>
      <c r="Q106" s="244"/>
      <c r="R106" s="244"/>
      <c r="S106" s="244"/>
      <c r="T106" s="24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6" t="s">
        <v>174</v>
      </c>
      <c r="AU106" s="246" t="s">
        <v>92</v>
      </c>
      <c r="AV106" s="13" t="s">
        <v>92</v>
      </c>
      <c r="AW106" s="13" t="s">
        <v>42</v>
      </c>
      <c r="AX106" s="13" t="s">
        <v>90</v>
      </c>
      <c r="AY106" s="246" t="s">
        <v>162</v>
      </c>
    </row>
    <row r="107" spans="1:65" s="2" customFormat="1" ht="21.75" customHeight="1">
      <c r="A107" s="41"/>
      <c r="B107" s="42"/>
      <c r="C107" s="216" t="s">
        <v>211</v>
      </c>
      <c r="D107" s="216" t="s">
        <v>165</v>
      </c>
      <c r="E107" s="218" t="s">
        <v>789</v>
      </c>
      <c r="F107" s="219" t="s">
        <v>790</v>
      </c>
      <c r="G107" s="220" t="s">
        <v>207</v>
      </c>
      <c r="H107" s="221">
        <v>40</v>
      </c>
      <c r="I107" s="222"/>
      <c r="J107" s="223">
        <f>ROUND(I107*H107,2)</f>
        <v>0</v>
      </c>
      <c r="K107" s="219" t="s">
        <v>169</v>
      </c>
      <c r="L107" s="47"/>
      <c r="M107" s="224" t="s">
        <v>44</v>
      </c>
      <c r="N107" s="225" t="s">
        <v>53</v>
      </c>
      <c r="O107" s="87"/>
      <c r="P107" s="226">
        <f>O107*H107</f>
        <v>0</v>
      </c>
      <c r="Q107" s="226">
        <v>0.0001092</v>
      </c>
      <c r="R107" s="226">
        <f>Q107*H107</f>
        <v>0.004368</v>
      </c>
      <c r="S107" s="226">
        <v>0</v>
      </c>
      <c r="T107" s="227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8" t="s">
        <v>170</v>
      </c>
      <c r="AT107" s="228" t="s">
        <v>165</v>
      </c>
      <c r="AU107" s="228" t="s">
        <v>92</v>
      </c>
      <c r="AY107" s="19" t="s">
        <v>162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19" t="s">
        <v>90</v>
      </c>
      <c r="BK107" s="229">
        <f>ROUND(I107*H107,2)</f>
        <v>0</v>
      </c>
      <c r="BL107" s="19" t="s">
        <v>170</v>
      </c>
      <c r="BM107" s="228" t="s">
        <v>791</v>
      </c>
    </row>
    <row r="108" spans="1:47" s="2" customFormat="1" ht="12">
      <c r="A108" s="41"/>
      <c r="B108" s="42"/>
      <c r="C108" s="43"/>
      <c r="D108" s="230" t="s">
        <v>172</v>
      </c>
      <c r="E108" s="43"/>
      <c r="F108" s="231" t="s">
        <v>792</v>
      </c>
      <c r="G108" s="43"/>
      <c r="H108" s="43"/>
      <c r="I108" s="232"/>
      <c r="J108" s="43"/>
      <c r="K108" s="43"/>
      <c r="L108" s="47"/>
      <c r="M108" s="233"/>
      <c r="N108" s="234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19" t="s">
        <v>172</v>
      </c>
      <c r="AU108" s="19" t="s">
        <v>92</v>
      </c>
    </row>
    <row r="109" spans="1:51" s="13" customFormat="1" ht="12">
      <c r="A109" s="13"/>
      <c r="B109" s="235"/>
      <c r="C109" s="236"/>
      <c r="D109" s="237" t="s">
        <v>174</v>
      </c>
      <c r="E109" s="238" t="s">
        <v>44</v>
      </c>
      <c r="F109" s="239" t="s">
        <v>760</v>
      </c>
      <c r="G109" s="236"/>
      <c r="H109" s="240">
        <v>40</v>
      </c>
      <c r="I109" s="241"/>
      <c r="J109" s="236"/>
      <c r="K109" s="236"/>
      <c r="L109" s="242"/>
      <c r="M109" s="243"/>
      <c r="N109" s="244"/>
      <c r="O109" s="244"/>
      <c r="P109" s="244"/>
      <c r="Q109" s="244"/>
      <c r="R109" s="244"/>
      <c r="S109" s="244"/>
      <c r="T109" s="24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6" t="s">
        <v>174</v>
      </c>
      <c r="AU109" s="246" t="s">
        <v>92</v>
      </c>
      <c r="AV109" s="13" t="s">
        <v>92</v>
      </c>
      <c r="AW109" s="13" t="s">
        <v>42</v>
      </c>
      <c r="AX109" s="13" t="s">
        <v>90</v>
      </c>
      <c r="AY109" s="246" t="s">
        <v>162</v>
      </c>
    </row>
    <row r="110" spans="1:65" s="2" customFormat="1" ht="24.15" customHeight="1">
      <c r="A110" s="41"/>
      <c r="B110" s="42"/>
      <c r="C110" s="216" t="s">
        <v>221</v>
      </c>
      <c r="D110" s="216" t="s">
        <v>165</v>
      </c>
      <c r="E110" s="218" t="s">
        <v>793</v>
      </c>
      <c r="F110" s="219" t="s">
        <v>794</v>
      </c>
      <c r="G110" s="220" t="s">
        <v>207</v>
      </c>
      <c r="H110" s="221">
        <v>1104</v>
      </c>
      <c r="I110" s="222"/>
      <c r="J110" s="223">
        <f>ROUND(I110*H110,2)</f>
        <v>0</v>
      </c>
      <c r="K110" s="219" t="s">
        <v>169</v>
      </c>
      <c r="L110" s="47"/>
      <c r="M110" s="224" t="s">
        <v>44</v>
      </c>
      <c r="N110" s="225" t="s">
        <v>53</v>
      </c>
      <c r="O110" s="87"/>
      <c r="P110" s="226">
        <f>O110*H110</f>
        <v>0</v>
      </c>
      <c r="Q110" s="226">
        <v>4.88E-06</v>
      </c>
      <c r="R110" s="226">
        <f>Q110*H110</f>
        <v>0.00538752</v>
      </c>
      <c r="S110" s="226">
        <v>0</v>
      </c>
      <c r="T110" s="22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8" t="s">
        <v>170</v>
      </c>
      <c r="AT110" s="228" t="s">
        <v>165</v>
      </c>
      <c r="AU110" s="228" t="s">
        <v>92</v>
      </c>
      <c r="AY110" s="19" t="s">
        <v>162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19" t="s">
        <v>90</v>
      </c>
      <c r="BK110" s="229">
        <f>ROUND(I110*H110,2)</f>
        <v>0</v>
      </c>
      <c r="BL110" s="19" t="s">
        <v>170</v>
      </c>
      <c r="BM110" s="228" t="s">
        <v>795</v>
      </c>
    </row>
    <row r="111" spans="1:47" s="2" customFormat="1" ht="12">
      <c r="A111" s="41"/>
      <c r="B111" s="42"/>
      <c r="C111" s="43"/>
      <c r="D111" s="230" t="s">
        <v>172</v>
      </c>
      <c r="E111" s="43"/>
      <c r="F111" s="231" t="s">
        <v>796</v>
      </c>
      <c r="G111" s="43"/>
      <c r="H111" s="43"/>
      <c r="I111" s="232"/>
      <c r="J111" s="43"/>
      <c r="K111" s="43"/>
      <c r="L111" s="47"/>
      <c r="M111" s="233"/>
      <c r="N111" s="234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19" t="s">
        <v>172</v>
      </c>
      <c r="AU111" s="19" t="s">
        <v>92</v>
      </c>
    </row>
    <row r="112" spans="1:51" s="13" customFormat="1" ht="12">
      <c r="A112" s="13"/>
      <c r="B112" s="235"/>
      <c r="C112" s="236"/>
      <c r="D112" s="237" t="s">
        <v>174</v>
      </c>
      <c r="E112" s="238" t="s">
        <v>44</v>
      </c>
      <c r="F112" s="239" t="s">
        <v>762</v>
      </c>
      <c r="G112" s="236"/>
      <c r="H112" s="240">
        <v>1064</v>
      </c>
      <c r="I112" s="241"/>
      <c r="J112" s="236"/>
      <c r="K112" s="236"/>
      <c r="L112" s="242"/>
      <c r="M112" s="243"/>
      <c r="N112" s="244"/>
      <c r="O112" s="244"/>
      <c r="P112" s="244"/>
      <c r="Q112" s="244"/>
      <c r="R112" s="244"/>
      <c r="S112" s="244"/>
      <c r="T112" s="24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6" t="s">
        <v>174</v>
      </c>
      <c r="AU112" s="246" t="s">
        <v>92</v>
      </c>
      <c r="AV112" s="13" t="s">
        <v>92</v>
      </c>
      <c r="AW112" s="13" t="s">
        <v>42</v>
      </c>
      <c r="AX112" s="13" t="s">
        <v>82</v>
      </c>
      <c r="AY112" s="246" t="s">
        <v>162</v>
      </c>
    </row>
    <row r="113" spans="1:51" s="13" customFormat="1" ht="12">
      <c r="A113" s="13"/>
      <c r="B113" s="235"/>
      <c r="C113" s="236"/>
      <c r="D113" s="237" t="s">
        <v>174</v>
      </c>
      <c r="E113" s="238" t="s">
        <v>44</v>
      </c>
      <c r="F113" s="239" t="s">
        <v>760</v>
      </c>
      <c r="G113" s="236"/>
      <c r="H113" s="240">
        <v>40</v>
      </c>
      <c r="I113" s="241"/>
      <c r="J113" s="236"/>
      <c r="K113" s="236"/>
      <c r="L113" s="242"/>
      <c r="M113" s="243"/>
      <c r="N113" s="244"/>
      <c r="O113" s="244"/>
      <c r="P113" s="244"/>
      <c r="Q113" s="244"/>
      <c r="R113" s="244"/>
      <c r="S113" s="244"/>
      <c r="T113" s="24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6" t="s">
        <v>174</v>
      </c>
      <c r="AU113" s="246" t="s">
        <v>92</v>
      </c>
      <c r="AV113" s="13" t="s">
        <v>92</v>
      </c>
      <c r="AW113" s="13" t="s">
        <v>42</v>
      </c>
      <c r="AX113" s="13" t="s">
        <v>82</v>
      </c>
      <c r="AY113" s="246" t="s">
        <v>162</v>
      </c>
    </row>
    <row r="114" spans="1:51" s="15" customFormat="1" ht="12">
      <c r="A114" s="15"/>
      <c r="B114" s="259"/>
      <c r="C114" s="260"/>
      <c r="D114" s="237" t="s">
        <v>174</v>
      </c>
      <c r="E114" s="261" t="s">
        <v>44</v>
      </c>
      <c r="F114" s="262" t="s">
        <v>185</v>
      </c>
      <c r="G114" s="260"/>
      <c r="H114" s="263">
        <v>1104</v>
      </c>
      <c r="I114" s="264"/>
      <c r="J114" s="260"/>
      <c r="K114" s="260"/>
      <c r="L114" s="265"/>
      <c r="M114" s="266"/>
      <c r="N114" s="267"/>
      <c r="O114" s="267"/>
      <c r="P114" s="267"/>
      <c r="Q114" s="267"/>
      <c r="R114" s="267"/>
      <c r="S114" s="267"/>
      <c r="T114" s="268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69" t="s">
        <v>174</v>
      </c>
      <c r="AU114" s="269" t="s">
        <v>92</v>
      </c>
      <c r="AV114" s="15" t="s">
        <v>170</v>
      </c>
      <c r="AW114" s="15" t="s">
        <v>42</v>
      </c>
      <c r="AX114" s="15" t="s">
        <v>90</v>
      </c>
      <c r="AY114" s="269" t="s">
        <v>162</v>
      </c>
    </row>
    <row r="115" spans="1:63" s="12" customFormat="1" ht="22.8" customHeight="1">
      <c r="A115" s="12"/>
      <c r="B115" s="200"/>
      <c r="C115" s="201"/>
      <c r="D115" s="202" t="s">
        <v>81</v>
      </c>
      <c r="E115" s="214" t="s">
        <v>488</v>
      </c>
      <c r="F115" s="214" t="s">
        <v>489</v>
      </c>
      <c r="G115" s="201"/>
      <c r="H115" s="201"/>
      <c r="I115" s="204"/>
      <c r="J115" s="215">
        <f>BK115</f>
        <v>0</v>
      </c>
      <c r="K115" s="201"/>
      <c r="L115" s="206"/>
      <c r="M115" s="207"/>
      <c r="N115" s="208"/>
      <c r="O115" s="208"/>
      <c r="P115" s="209">
        <f>SUM(P116:P117)</f>
        <v>0</v>
      </c>
      <c r="Q115" s="208"/>
      <c r="R115" s="209">
        <f>SUM(R116:R117)</f>
        <v>0</v>
      </c>
      <c r="S115" s="208"/>
      <c r="T115" s="210">
        <f>SUM(T116:T117)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11" t="s">
        <v>90</v>
      </c>
      <c r="AT115" s="212" t="s">
        <v>81</v>
      </c>
      <c r="AU115" s="212" t="s">
        <v>90</v>
      </c>
      <c r="AY115" s="211" t="s">
        <v>162</v>
      </c>
      <c r="BK115" s="213">
        <f>SUM(BK116:BK117)</f>
        <v>0</v>
      </c>
    </row>
    <row r="116" spans="1:65" s="2" customFormat="1" ht="24.15" customHeight="1">
      <c r="A116" s="41"/>
      <c r="B116" s="42"/>
      <c r="C116" s="216" t="s">
        <v>226</v>
      </c>
      <c r="D116" s="216" t="s">
        <v>165</v>
      </c>
      <c r="E116" s="218" t="s">
        <v>491</v>
      </c>
      <c r="F116" s="219" t="s">
        <v>492</v>
      </c>
      <c r="G116" s="220" t="s">
        <v>123</v>
      </c>
      <c r="H116" s="221">
        <v>0.599</v>
      </c>
      <c r="I116" s="222"/>
      <c r="J116" s="223">
        <f>ROUND(I116*H116,2)</f>
        <v>0</v>
      </c>
      <c r="K116" s="219" t="s">
        <v>169</v>
      </c>
      <c r="L116" s="47"/>
      <c r="M116" s="224" t="s">
        <v>44</v>
      </c>
      <c r="N116" s="225" t="s">
        <v>53</v>
      </c>
      <c r="O116" s="87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8" t="s">
        <v>170</v>
      </c>
      <c r="AT116" s="228" t="s">
        <v>165</v>
      </c>
      <c r="AU116" s="228" t="s">
        <v>92</v>
      </c>
      <c r="AY116" s="19" t="s">
        <v>162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19" t="s">
        <v>90</v>
      </c>
      <c r="BK116" s="229">
        <f>ROUND(I116*H116,2)</f>
        <v>0</v>
      </c>
      <c r="BL116" s="19" t="s">
        <v>170</v>
      </c>
      <c r="BM116" s="228" t="s">
        <v>797</v>
      </c>
    </row>
    <row r="117" spans="1:47" s="2" customFormat="1" ht="12">
      <c r="A117" s="41"/>
      <c r="B117" s="42"/>
      <c r="C117" s="43"/>
      <c r="D117" s="230" t="s">
        <v>172</v>
      </c>
      <c r="E117" s="43"/>
      <c r="F117" s="231" t="s">
        <v>494</v>
      </c>
      <c r="G117" s="43"/>
      <c r="H117" s="43"/>
      <c r="I117" s="232"/>
      <c r="J117" s="43"/>
      <c r="K117" s="43"/>
      <c r="L117" s="47"/>
      <c r="M117" s="292"/>
      <c r="N117" s="293"/>
      <c r="O117" s="294"/>
      <c r="P117" s="294"/>
      <c r="Q117" s="294"/>
      <c r="R117" s="294"/>
      <c r="S117" s="294"/>
      <c r="T117" s="295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19" t="s">
        <v>172</v>
      </c>
      <c r="AU117" s="19" t="s">
        <v>92</v>
      </c>
    </row>
    <row r="118" spans="1:31" s="2" customFormat="1" ht="6.95" customHeight="1">
      <c r="A118" s="41"/>
      <c r="B118" s="62"/>
      <c r="C118" s="63"/>
      <c r="D118" s="63"/>
      <c r="E118" s="63"/>
      <c r="F118" s="63"/>
      <c r="G118" s="63"/>
      <c r="H118" s="63"/>
      <c r="I118" s="63"/>
      <c r="J118" s="63"/>
      <c r="K118" s="63"/>
      <c r="L118" s="47"/>
      <c r="M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</row>
  </sheetData>
  <sheetProtection password="CC35" sheet="1" objects="1" scenarios="1" formatColumns="0" formatRows="0" autoFilter="0"/>
  <autoFilter ref="C87:K11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hyperlinks>
    <hyperlink ref="F92" r:id="rId1" display="https://podminky.urs.cz/item/CS_URS_2022_02/912211111"/>
    <hyperlink ref="F97" r:id="rId2" display="https://podminky.urs.cz/item/CS_URS_2022_02/915111112"/>
    <hyperlink ref="F101" r:id="rId3" display="https://podminky.urs.cz/item/CS_URS_2022_02/915111122"/>
    <hyperlink ref="F105" r:id="rId4" display="https://podminky.urs.cz/item/CS_URS_2022_02/915211112"/>
    <hyperlink ref="F108" r:id="rId5" display="https://podminky.urs.cz/item/CS_URS_2022_02/915211122"/>
    <hyperlink ref="F111" r:id="rId6" display="https://podminky.urs.cz/item/CS_URS_2022_02/915611111"/>
    <hyperlink ref="F117" r:id="rId7" display="https://podminky.urs.cz/item/CS_URS_2022_02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107</v>
      </c>
      <c r="AZ2" s="141" t="s">
        <v>760</v>
      </c>
      <c r="BA2" s="141" t="s">
        <v>798</v>
      </c>
      <c r="BB2" s="141" t="s">
        <v>207</v>
      </c>
      <c r="BC2" s="141" t="s">
        <v>799</v>
      </c>
      <c r="BD2" s="141" t="s">
        <v>92</v>
      </c>
    </row>
    <row r="3" spans="2:5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92</v>
      </c>
      <c r="AZ3" s="141" t="s">
        <v>762</v>
      </c>
      <c r="BA3" s="141" t="s">
        <v>800</v>
      </c>
      <c r="BB3" s="141" t="s">
        <v>207</v>
      </c>
      <c r="BC3" s="141" t="s">
        <v>801</v>
      </c>
      <c r="BD3" s="141" t="s">
        <v>92</v>
      </c>
    </row>
    <row r="4" spans="2:46" s="1" customFormat="1" ht="24.95" customHeight="1">
      <c r="B4" s="22"/>
      <c r="D4" s="144" t="s">
        <v>128</v>
      </c>
      <c r="L4" s="22"/>
      <c r="M4" s="145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6" t="s">
        <v>16</v>
      </c>
      <c r="L6" s="22"/>
    </row>
    <row r="7" spans="2:12" s="1" customFormat="1" ht="16.5" customHeight="1">
      <c r="B7" s="22"/>
      <c r="E7" s="147" t="str">
        <f>'Rekapitulace stavby'!K6</f>
        <v>1 soupis prací (II/116 Nová Ves pod Pleší, PD) - ZMĚNA 1</v>
      </c>
      <c r="F7" s="146"/>
      <c r="G7" s="146"/>
      <c r="H7" s="146"/>
      <c r="L7" s="22"/>
    </row>
    <row r="8" spans="1:31" s="2" customFormat="1" ht="12" customHeight="1">
      <c r="A8" s="41"/>
      <c r="B8" s="47"/>
      <c r="C8" s="41"/>
      <c r="D8" s="146" t="s">
        <v>133</v>
      </c>
      <c r="E8" s="41"/>
      <c r="F8" s="41"/>
      <c r="G8" s="41"/>
      <c r="H8" s="41"/>
      <c r="I8" s="41"/>
      <c r="J8" s="41"/>
      <c r="K8" s="41"/>
      <c r="L8" s="148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49" t="s">
        <v>802</v>
      </c>
      <c r="F9" s="41"/>
      <c r="G9" s="41"/>
      <c r="H9" s="41"/>
      <c r="I9" s="41"/>
      <c r="J9" s="41"/>
      <c r="K9" s="41"/>
      <c r="L9" s="148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46" t="s">
        <v>18</v>
      </c>
      <c r="E11" s="41"/>
      <c r="F11" s="136" t="s">
        <v>19</v>
      </c>
      <c r="G11" s="41"/>
      <c r="H11" s="41"/>
      <c r="I11" s="146" t="s">
        <v>20</v>
      </c>
      <c r="J11" s="136" t="s">
        <v>44</v>
      </c>
      <c r="K11" s="41"/>
      <c r="L11" s="148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6" t="s">
        <v>22</v>
      </c>
      <c r="E12" s="41"/>
      <c r="F12" s="136" t="s">
        <v>23</v>
      </c>
      <c r="G12" s="41"/>
      <c r="H12" s="41"/>
      <c r="I12" s="146" t="s">
        <v>24</v>
      </c>
      <c r="J12" s="150" t="str">
        <f>'Rekapitulace stavby'!AN8</f>
        <v>21. 4. 2023</v>
      </c>
      <c r="K12" s="41"/>
      <c r="L12" s="148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8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6" t="s">
        <v>30</v>
      </c>
      <c r="E14" s="41"/>
      <c r="F14" s="41"/>
      <c r="G14" s="41"/>
      <c r="H14" s="41"/>
      <c r="I14" s="146" t="s">
        <v>31</v>
      </c>
      <c r="J14" s="136" t="s">
        <v>32</v>
      </c>
      <c r="K14" s="41"/>
      <c r="L14" s="148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6" t="s">
        <v>33</v>
      </c>
      <c r="F15" s="41"/>
      <c r="G15" s="41"/>
      <c r="H15" s="41"/>
      <c r="I15" s="146" t="s">
        <v>34</v>
      </c>
      <c r="J15" s="136" t="s">
        <v>35</v>
      </c>
      <c r="K15" s="41"/>
      <c r="L15" s="148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46" t="s">
        <v>36</v>
      </c>
      <c r="E17" s="41"/>
      <c r="F17" s="41"/>
      <c r="G17" s="41"/>
      <c r="H17" s="41"/>
      <c r="I17" s="146" t="s">
        <v>31</v>
      </c>
      <c r="J17" s="35" t="str">
        <f>'Rekapitulace stavby'!AN13</f>
        <v>Vyplň údaj</v>
      </c>
      <c r="K17" s="41"/>
      <c r="L17" s="148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6"/>
      <c r="G18" s="136"/>
      <c r="H18" s="136"/>
      <c r="I18" s="146" t="s">
        <v>34</v>
      </c>
      <c r="J18" s="35" t="str">
        <f>'Rekapitulace stavby'!AN14</f>
        <v>Vyplň údaj</v>
      </c>
      <c r="K18" s="41"/>
      <c r="L18" s="14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8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6" t="s">
        <v>38</v>
      </c>
      <c r="E20" s="41"/>
      <c r="F20" s="41"/>
      <c r="G20" s="41"/>
      <c r="H20" s="41"/>
      <c r="I20" s="146" t="s">
        <v>31</v>
      </c>
      <c r="J20" s="136" t="s">
        <v>39</v>
      </c>
      <c r="K20" s="41"/>
      <c r="L20" s="148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6" t="s">
        <v>40</v>
      </c>
      <c r="F21" s="41"/>
      <c r="G21" s="41"/>
      <c r="H21" s="41"/>
      <c r="I21" s="146" t="s">
        <v>34</v>
      </c>
      <c r="J21" s="136" t="s">
        <v>41</v>
      </c>
      <c r="K21" s="41"/>
      <c r="L21" s="148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8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6" t="s">
        <v>43</v>
      </c>
      <c r="E23" s="41"/>
      <c r="F23" s="41"/>
      <c r="G23" s="41"/>
      <c r="H23" s="41"/>
      <c r="I23" s="146" t="s">
        <v>31</v>
      </c>
      <c r="J23" s="136" t="str">
        <f>IF('Rekapitulace stavby'!AN19="","",'Rekapitulace stavby'!AN19)</f>
        <v/>
      </c>
      <c r="K23" s="41"/>
      <c r="L23" s="148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6" t="str">
        <f>IF('Rekapitulace stavby'!E20="","",'Rekapitulace stavby'!E20)</f>
        <v xml:space="preserve"> </v>
      </c>
      <c r="F24" s="41"/>
      <c r="G24" s="41"/>
      <c r="H24" s="41"/>
      <c r="I24" s="146" t="s">
        <v>34</v>
      </c>
      <c r="J24" s="136" t="str">
        <f>IF('Rekapitulace stavby'!AN20="","",'Rekapitulace stavby'!AN20)</f>
        <v/>
      </c>
      <c r="K24" s="41"/>
      <c r="L24" s="148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6" t="s">
        <v>46</v>
      </c>
      <c r="E26" s="41"/>
      <c r="F26" s="41"/>
      <c r="G26" s="41"/>
      <c r="H26" s="41"/>
      <c r="I26" s="41"/>
      <c r="J26" s="41"/>
      <c r="K26" s="41"/>
      <c r="L26" s="14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47.25" customHeight="1">
      <c r="A27" s="151"/>
      <c r="B27" s="152"/>
      <c r="C27" s="151"/>
      <c r="D27" s="151"/>
      <c r="E27" s="153" t="s">
        <v>135</v>
      </c>
      <c r="F27" s="153"/>
      <c r="G27" s="153"/>
      <c r="H27" s="153"/>
      <c r="I27" s="151"/>
      <c r="J27" s="151"/>
      <c r="K27" s="151"/>
      <c r="L27" s="154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8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5"/>
      <c r="E29" s="155"/>
      <c r="F29" s="155"/>
      <c r="G29" s="155"/>
      <c r="H29" s="155"/>
      <c r="I29" s="155"/>
      <c r="J29" s="155"/>
      <c r="K29" s="155"/>
      <c r="L29" s="148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56" t="s">
        <v>48</v>
      </c>
      <c r="E30" s="41"/>
      <c r="F30" s="41"/>
      <c r="G30" s="41"/>
      <c r="H30" s="41"/>
      <c r="I30" s="41"/>
      <c r="J30" s="157">
        <f>ROUND(J82,2)</f>
        <v>0</v>
      </c>
      <c r="K30" s="41"/>
      <c r="L30" s="14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5"/>
      <c r="E31" s="155"/>
      <c r="F31" s="155"/>
      <c r="G31" s="155"/>
      <c r="H31" s="155"/>
      <c r="I31" s="155"/>
      <c r="J31" s="155"/>
      <c r="K31" s="155"/>
      <c r="L31" s="148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8" t="s">
        <v>50</v>
      </c>
      <c r="G32" s="41"/>
      <c r="H32" s="41"/>
      <c r="I32" s="158" t="s">
        <v>49</v>
      </c>
      <c r="J32" s="158" t="s">
        <v>51</v>
      </c>
      <c r="K32" s="41"/>
      <c r="L32" s="14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9" t="s">
        <v>52</v>
      </c>
      <c r="E33" s="146" t="s">
        <v>53</v>
      </c>
      <c r="F33" s="160">
        <f>ROUND((SUM(BE82:BE135)),2)</f>
        <v>0</v>
      </c>
      <c r="G33" s="41"/>
      <c r="H33" s="41"/>
      <c r="I33" s="161">
        <v>0.21</v>
      </c>
      <c r="J33" s="160">
        <f>ROUND(((SUM(BE82:BE135))*I33),2)</f>
        <v>0</v>
      </c>
      <c r="K33" s="41"/>
      <c r="L33" s="148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6" t="s">
        <v>54</v>
      </c>
      <c r="F34" s="160">
        <f>ROUND((SUM(BF82:BF135)),2)</f>
        <v>0</v>
      </c>
      <c r="G34" s="41"/>
      <c r="H34" s="41"/>
      <c r="I34" s="161">
        <v>0.15</v>
      </c>
      <c r="J34" s="160">
        <f>ROUND(((SUM(BF82:BF135))*I34),2)</f>
        <v>0</v>
      </c>
      <c r="K34" s="41"/>
      <c r="L34" s="148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6" t="s">
        <v>55</v>
      </c>
      <c r="F35" s="160">
        <f>ROUND((SUM(BG82:BG135)),2)</f>
        <v>0</v>
      </c>
      <c r="G35" s="41"/>
      <c r="H35" s="41"/>
      <c r="I35" s="161">
        <v>0.21</v>
      </c>
      <c r="J35" s="160">
        <f>0</f>
        <v>0</v>
      </c>
      <c r="K35" s="41"/>
      <c r="L35" s="14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6" t="s">
        <v>56</v>
      </c>
      <c r="F36" s="160">
        <f>ROUND((SUM(BH82:BH135)),2)</f>
        <v>0</v>
      </c>
      <c r="G36" s="41"/>
      <c r="H36" s="41"/>
      <c r="I36" s="161">
        <v>0.15</v>
      </c>
      <c r="J36" s="160">
        <f>0</f>
        <v>0</v>
      </c>
      <c r="K36" s="41"/>
      <c r="L36" s="148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6" t="s">
        <v>57</v>
      </c>
      <c r="F37" s="160">
        <f>ROUND((SUM(BI82:BI135)),2)</f>
        <v>0</v>
      </c>
      <c r="G37" s="41"/>
      <c r="H37" s="41"/>
      <c r="I37" s="161">
        <v>0</v>
      </c>
      <c r="J37" s="160">
        <f>0</f>
        <v>0</v>
      </c>
      <c r="K37" s="41"/>
      <c r="L37" s="14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8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2"/>
      <c r="D39" s="163" t="s">
        <v>58</v>
      </c>
      <c r="E39" s="164"/>
      <c r="F39" s="164"/>
      <c r="G39" s="165" t="s">
        <v>59</v>
      </c>
      <c r="H39" s="166" t="s">
        <v>60</v>
      </c>
      <c r="I39" s="164"/>
      <c r="J39" s="167">
        <f>SUM(J30:J37)</f>
        <v>0</v>
      </c>
      <c r="K39" s="168"/>
      <c r="L39" s="14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9"/>
      <c r="C40" s="170"/>
      <c r="D40" s="170"/>
      <c r="E40" s="170"/>
      <c r="F40" s="170"/>
      <c r="G40" s="170"/>
      <c r="H40" s="170"/>
      <c r="I40" s="170"/>
      <c r="J40" s="170"/>
      <c r="K40" s="170"/>
      <c r="L40" s="148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1"/>
      <c r="C44" s="172"/>
      <c r="D44" s="172"/>
      <c r="E44" s="172"/>
      <c r="F44" s="172"/>
      <c r="G44" s="172"/>
      <c r="H44" s="172"/>
      <c r="I44" s="172"/>
      <c r="J44" s="172"/>
      <c r="K44" s="172"/>
      <c r="L44" s="148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5" t="s">
        <v>136</v>
      </c>
      <c r="D45" s="43"/>
      <c r="E45" s="43"/>
      <c r="F45" s="43"/>
      <c r="G45" s="43"/>
      <c r="H45" s="43"/>
      <c r="I45" s="43"/>
      <c r="J45" s="43"/>
      <c r="K45" s="43"/>
      <c r="L45" s="148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8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48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73" t="str">
        <f>E7</f>
        <v>1 soupis prací (II/116 Nová Ves pod Pleší, PD) - ZMĚNA 1</v>
      </c>
      <c r="F48" s="34"/>
      <c r="G48" s="34"/>
      <c r="H48" s="34"/>
      <c r="I48" s="43"/>
      <c r="J48" s="43"/>
      <c r="K48" s="43"/>
      <c r="L48" s="148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133</v>
      </c>
      <c r="D49" s="43"/>
      <c r="E49" s="43"/>
      <c r="F49" s="43"/>
      <c r="G49" s="43"/>
      <c r="H49" s="43"/>
      <c r="I49" s="43"/>
      <c r="J49" s="43"/>
      <c r="K49" s="43"/>
      <c r="L49" s="148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SO 105 - Dopravní značení na II/116</v>
      </c>
      <c r="F50" s="43"/>
      <c r="G50" s="43"/>
      <c r="H50" s="43"/>
      <c r="I50" s="43"/>
      <c r="J50" s="43"/>
      <c r="K50" s="43"/>
      <c r="L50" s="148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8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4" t="s">
        <v>22</v>
      </c>
      <c r="D52" s="43"/>
      <c r="E52" s="43"/>
      <c r="F52" s="29" t="str">
        <f>F12</f>
        <v>Nová Ves pod Pleší</v>
      </c>
      <c r="G52" s="43"/>
      <c r="H52" s="43"/>
      <c r="I52" s="34" t="s">
        <v>24</v>
      </c>
      <c r="J52" s="75" t="str">
        <f>IF(J12="","",J12)</f>
        <v>21. 4. 2023</v>
      </c>
      <c r="K52" s="43"/>
      <c r="L52" s="148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8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4" t="s">
        <v>30</v>
      </c>
      <c r="D54" s="43"/>
      <c r="E54" s="43"/>
      <c r="F54" s="29" t="str">
        <f>E15</f>
        <v>Krajská správa a údržba silnic Středočeského kraje</v>
      </c>
      <c r="G54" s="43"/>
      <c r="H54" s="43"/>
      <c r="I54" s="34" t="s">
        <v>38</v>
      </c>
      <c r="J54" s="39" t="str">
        <f>E21</f>
        <v>METROPROJEKT Praha a.s.</v>
      </c>
      <c r="K54" s="43"/>
      <c r="L54" s="148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4" t="s">
        <v>36</v>
      </c>
      <c r="D55" s="43"/>
      <c r="E55" s="43"/>
      <c r="F55" s="29" t="str">
        <f>IF(E18="","",E18)</f>
        <v>Vyplň údaj</v>
      </c>
      <c r="G55" s="43"/>
      <c r="H55" s="43"/>
      <c r="I55" s="34" t="s">
        <v>43</v>
      </c>
      <c r="J55" s="39" t="str">
        <f>E24</f>
        <v xml:space="preserve"> </v>
      </c>
      <c r="K55" s="43"/>
      <c r="L55" s="148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8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74" t="s">
        <v>137</v>
      </c>
      <c r="D57" s="175"/>
      <c r="E57" s="175"/>
      <c r="F57" s="175"/>
      <c r="G57" s="175"/>
      <c r="H57" s="175"/>
      <c r="I57" s="175"/>
      <c r="J57" s="176" t="s">
        <v>138</v>
      </c>
      <c r="K57" s="175"/>
      <c r="L57" s="148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8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77" t="s">
        <v>80</v>
      </c>
      <c r="D59" s="43"/>
      <c r="E59" s="43"/>
      <c r="F59" s="43"/>
      <c r="G59" s="43"/>
      <c r="H59" s="43"/>
      <c r="I59" s="43"/>
      <c r="J59" s="105">
        <f>J82</f>
        <v>0</v>
      </c>
      <c r="K59" s="43"/>
      <c r="L59" s="148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139</v>
      </c>
    </row>
    <row r="60" spans="1:31" s="9" customFormat="1" ht="24.95" customHeight="1">
      <c r="A60" s="9"/>
      <c r="B60" s="178"/>
      <c r="C60" s="179"/>
      <c r="D60" s="180" t="s">
        <v>140</v>
      </c>
      <c r="E60" s="181"/>
      <c r="F60" s="181"/>
      <c r="G60" s="181"/>
      <c r="H60" s="181"/>
      <c r="I60" s="181"/>
      <c r="J60" s="182">
        <f>J83</f>
        <v>0</v>
      </c>
      <c r="K60" s="179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28"/>
      <c r="D61" s="185" t="s">
        <v>144</v>
      </c>
      <c r="E61" s="186"/>
      <c r="F61" s="186"/>
      <c r="G61" s="186"/>
      <c r="H61" s="186"/>
      <c r="I61" s="186"/>
      <c r="J61" s="187">
        <f>J84</f>
        <v>0</v>
      </c>
      <c r="K61" s="128"/>
      <c r="L61" s="18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28"/>
      <c r="D62" s="185" t="s">
        <v>146</v>
      </c>
      <c r="E62" s="186"/>
      <c r="F62" s="186"/>
      <c r="G62" s="186"/>
      <c r="H62" s="186"/>
      <c r="I62" s="186"/>
      <c r="J62" s="187">
        <f>J133</f>
        <v>0</v>
      </c>
      <c r="K62" s="128"/>
      <c r="L62" s="18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41"/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148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</row>
    <row r="64" spans="1:31" s="2" customFormat="1" ht="6.95" customHeight="1">
      <c r="A64" s="41"/>
      <c r="B64" s="62"/>
      <c r="C64" s="63"/>
      <c r="D64" s="63"/>
      <c r="E64" s="63"/>
      <c r="F64" s="63"/>
      <c r="G64" s="63"/>
      <c r="H64" s="63"/>
      <c r="I64" s="63"/>
      <c r="J64" s="63"/>
      <c r="K64" s="63"/>
      <c r="L64" s="148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8" spans="1:31" s="2" customFormat="1" ht="6.95" customHeight="1">
      <c r="A68" s="41"/>
      <c r="B68" s="64"/>
      <c r="C68" s="65"/>
      <c r="D68" s="65"/>
      <c r="E68" s="65"/>
      <c r="F68" s="65"/>
      <c r="G68" s="65"/>
      <c r="H68" s="65"/>
      <c r="I68" s="65"/>
      <c r="J68" s="65"/>
      <c r="K68" s="65"/>
      <c r="L68" s="148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pans="1:31" s="2" customFormat="1" ht="24.95" customHeight="1">
      <c r="A69" s="41"/>
      <c r="B69" s="42"/>
      <c r="C69" s="25" t="s">
        <v>147</v>
      </c>
      <c r="D69" s="43"/>
      <c r="E69" s="43"/>
      <c r="F69" s="43"/>
      <c r="G69" s="43"/>
      <c r="H69" s="43"/>
      <c r="I69" s="43"/>
      <c r="J69" s="43"/>
      <c r="K69" s="43"/>
      <c r="L69" s="148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1" s="2" customFormat="1" ht="6.95" customHeight="1">
      <c r="A70" s="41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148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12" customHeight="1">
      <c r="A71" s="41"/>
      <c r="B71" s="42"/>
      <c r="C71" s="34" t="s">
        <v>16</v>
      </c>
      <c r="D71" s="43"/>
      <c r="E71" s="43"/>
      <c r="F71" s="43"/>
      <c r="G71" s="43"/>
      <c r="H71" s="43"/>
      <c r="I71" s="43"/>
      <c r="J71" s="43"/>
      <c r="K71" s="43"/>
      <c r="L71" s="148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16.5" customHeight="1">
      <c r="A72" s="41"/>
      <c r="B72" s="42"/>
      <c r="C72" s="43"/>
      <c r="D72" s="43"/>
      <c r="E72" s="173" t="str">
        <f>E7</f>
        <v>1 soupis prací (II/116 Nová Ves pod Pleší, PD) - ZMĚNA 1</v>
      </c>
      <c r="F72" s="34"/>
      <c r="G72" s="34"/>
      <c r="H72" s="34"/>
      <c r="I72" s="43"/>
      <c r="J72" s="43"/>
      <c r="K72" s="43"/>
      <c r="L72" s="148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2" customHeight="1">
      <c r="A73" s="41"/>
      <c r="B73" s="42"/>
      <c r="C73" s="34" t="s">
        <v>133</v>
      </c>
      <c r="D73" s="43"/>
      <c r="E73" s="43"/>
      <c r="F73" s="43"/>
      <c r="G73" s="43"/>
      <c r="H73" s="43"/>
      <c r="I73" s="43"/>
      <c r="J73" s="43"/>
      <c r="K73" s="43"/>
      <c r="L73" s="148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6.5" customHeight="1">
      <c r="A74" s="41"/>
      <c r="B74" s="42"/>
      <c r="C74" s="43"/>
      <c r="D74" s="43"/>
      <c r="E74" s="72" t="str">
        <f>E9</f>
        <v>SO 105 - Dopravní značení na II/116</v>
      </c>
      <c r="F74" s="43"/>
      <c r="G74" s="43"/>
      <c r="H74" s="43"/>
      <c r="I74" s="43"/>
      <c r="J74" s="43"/>
      <c r="K74" s="43"/>
      <c r="L74" s="148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48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2" customHeight="1">
      <c r="A76" s="41"/>
      <c r="B76" s="42"/>
      <c r="C76" s="34" t="s">
        <v>22</v>
      </c>
      <c r="D76" s="43"/>
      <c r="E76" s="43"/>
      <c r="F76" s="29" t="str">
        <f>F12</f>
        <v>Nová Ves pod Pleší</v>
      </c>
      <c r="G76" s="43"/>
      <c r="H76" s="43"/>
      <c r="I76" s="34" t="s">
        <v>24</v>
      </c>
      <c r="J76" s="75" t="str">
        <f>IF(J12="","",J12)</f>
        <v>21. 4. 2023</v>
      </c>
      <c r="K76" s="43"/>
      <c r="L76" s="148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148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25.65" customHeight="1">
      <c r="A78" s="41"/>
      <c r="B78" s="42"/>
      <c r="C78" s="34" t="s">
        <v>30</v>
      </c>
      <c r="D78" s="43"/>
      <c r="E78" s="43"/>
      <c r="F78" s="29" t="str">
        <f>E15</f>
        <v>Krajská správa a údržba silnic Středočeského kraje</v>
      </c>
      <c r="G78" s="43"/>
      <c r="H78" s="43"/>
      <c r="I78" s="34" t="s">
        <v>38</v>
      </c>
      <c r="J78" s="39" t="str">
        <f>E21</f>
        <v>METROPROJEKT Praha a.s.</v>
      </c>
      <c r="K78" s="43"/>
      <c r="L78" s="148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5.15" customHeight="1">
      <c r="A79" s="41"/>
      <c r="B79" s="42"/>
      <c r="C79" s="34" t="s">
        <v>36</v>
      </c>
      <c r="D79" s="43"/>
      <c r="E79" s="43"/>
      <c r="F79" s="29" t="str">
        <f>IF(E18="","",E18)</f>
        <v>Vyplň údaj</v>
      </c>
      <c r="G79" s="43"/>
      <c r="H79" s="43"/>
      <c r="I79" s="34" t="s">
        <v>43</v>
      </c>
      <c r="J79" s="39" t="str">
        <f>E24</f>
        <v xml:space="preserve"> </v>
      </c>
      <c r="K79" s="43"/>
      <c r="L79" s="148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0.3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48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11" customFormat="1" ht="29.25" customHeight="1">
      <c r="A81" s="189"/>
      <c r="B81" s="190"/>
      <c r="C81" s="191" t="s">
        <v>148</v>
      </c>
      <c r="D81" s="192" t="s">
        <v>67</v>
      </c>
      <c r="E81" s="192" t="s">
        <v>63</v>
      </c>
      <c r="F81" s="192" t="s">
        <v>64</v>
      </c>
      <c r="G81" s="192" t="s">
        <v>149</v>
      </c>
      <c r="H81" s="192" t="s">
        <v>150</v>
      </c>
      <c r="I81" s="192" t="s">
        <v>151</v>
      </c>
      <c r="J81" s="192" t="s">
        <v>138</v>
      </c>
      <c r="K81" s="193" t="s">
        <v>152</v>
      </c>
      <c r="L81" s="194"/>
      <c r="M81" s="95" t="s">
        <v>44</v>
      </c>
      <c r="N81" s="96" t="s">
        <v>52</v>
      </c>
      <c r="O81" s="96" t="s">
        <v>153</v>
      </c>
      <c r="P81" s="96" t="s">
        <v>154</v>
      </c>
      <c r="Q81" s="96" t="s">
        <v>155</v>
      </c>
      <c r="R81" s="96" t="s">
        <v>156</v>
      </c>
      <c r="S81" s="96" t="s">
        <v>157</v>
      </c>
      <c r="T81" s="97" t="s">
        <v>158</v>
      </c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</row>
    <row r="82" spans="1:63" s="2" customFormat="1" ht="22.8" customHeight="1">
      <c r="A82" s="41"/>
      <c r="B82" s="42"/>
      <c r="C82" s="102" t="s">
        <v>159</v>
      </c>
      <c r="D82" s="43"/>
      <c r="E82" s="43"/>
      <c r="F82" s="43"/>
      <c r="G82" s="43"/>
      <c r="H82" s="43"/>
      <c r="I82" s="43"/>
      <c r="J82" s="195">
        <f>BK82</f>
        <v>0</v>
      </c>
      <c r="K82" s="43"/>
      <c r="L82" s="47"/>
      <c r="M82" s="98"/>
      <c r="N82" s="196"/>
      <c r="O82" s="99"/>
      <c r="P82" s="197">
        <f>P83</f>
        <v>0</v>
      </c>
      <c r="Q82" s="99"/>
      <c r="R82" s="197">
        <f>R83</f>
        <v>2.3935806</v>
      </c>
      <c r="S82" s="99"/>
      <c r="T82" s="198">
        <f>T83</f>
        <v>0</v>
      </c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T82" s="19" t="s">
        <v>81</v>
      </c>
      <c r="AU82" s="19" t="s">
        <v>139</v>
      </c>
      <c r="BK82" s="199">
        <f>BK83</f>
        <v>0</v>
      </c>
    </row>
    <row r="83" spans="1:63" s="12" customFormat="1" ht="25.9" customHeight="1">
      <c r="A83" s="12"/>
      <c r="B83" s="200"/>
      <c r="C83" s="201"/>
      <c r="D83" s="202" t="s">
        <v>81</v>
      </c>
      <c r="E83" s="203" t="s">
        <v>160</v>
      </c>
      <c r="F83" s="203" t="s">
        <v>161</v>
      </c>
      <c r="G83" s="201"/>
      <c r="H83" s="201"/>
      <c r="I83" s="204"/>
      <c r="J83" s="205">
        <f>BK83</f>
        <v>0</v>
      </c>
      <c r="K83" s="201"/>
      <c r="L83" s="206"/>
      <c r="M83" s="207"/>
      <c r="N83" s="208"/>
      <c r="O83" s="208"/>
      <c r="P83" s="209">
        <f>P84+P133</f>
        <v>0</v>
      </c>
      <c r="Q83" s="208"/>
      <c r="R83" s="209">
        <f>R84+R133</f>
        <v>2.3935806</v>
      </c>
      <c r="S83" s="208"/>
      <c r="T83" s="210">
        <f>T84+T133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1" t="s">
        <v>90</v>
      </c>
      <c r="AT83" s="212" t="s">
        <v>81</v>
      </c>
      <c r="AU83" s="212" t="s">
        <v>82</v>
      </c>
      <c r="AY83" s="211" t="s">
        <v>162</v>
      </c>
      <c r="BK83" s="213">
        <f>BK84+BK133</f>
        <v>0</v>
      </c>
    </row>
    <row r="84" spans="1:63" s="12" customFormat="1" ht="22.8" customHeight="1">
      <c r="A84" s="12"/>
      <c r="B84" s="200"/>
      <c r="C84" s="201"/>
      <c r="D84" s="202" t="s">
        <v>81</v>
      </c>
      <c r="E84" s="214" t="s">
        <v>234</v>
      </c>
      <c r="F84" s="214" t="s">
        <v>395</v>
      </c>
      <c r="G84" s="201"/>
      <c r="H84" s="201"/>
      <c r="I84" s="204"/>
      <c r="J84" s="215">
        <f>BK84</f>
        <v>0</v>
      </c>
      <c r="K84" s="201"/>
      <c r="L84" s="206"/>
      <c r="M84" s="207"/>
      <c r="N84" s="208"/>
      <c r="O84" s="208"/>
      <c r="P84" s="209">
        <f>SUM(P85:P132)</f>
        <v>0</v>
      </c>
      <c r="Q84" s="208"/>
      <c r="R84" s="209">
        <f>SUM(R85:R132)</f>
        <v>2.3935806</v>
      </c>
      <c r="S84" s="208"/>
      <c r="T84" s="210">
        <f>SUM(T85:T132)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1" t="s">
        <v>90</v>
      </c>
      <c r="AT84" s="212" t="s">
        <v>81</v>
      </c>
      <c r="AU84" s="212" t="s">
        <v>90</v>
      </c>
      <c r="AY84" s="211" t="s">
        <v>162</v>
      </c>
      <c r="BK84" s="213">
        <f>SUM(BK85:BK132)</f>
        <v>0</v>
      </c>
    </row>
    <row r="85" spans="1:65" s="2" customFormat="1" ht="21.75" customHeight="1">
      <c r="A85" s="41"/>
      <c r="B85" s="42"/>
      <c r="C85" s="216" t="s">
        <v>90</v>
      </c>
      <c r="D85" s="216" t="s">
        <v>165</v>
      </c>
      <c r="E85" s="218" t="s">
        <v>766</v>
      </c>
      <c r="F85" s="219" t="s">
        <v>767</v>
      </c>
      <c r="G85" s="220" t="s">
        <v>392</v>
      </c>
      <c r="H85" s="221">
        <v>74</v>
      </c>
      <c r="I85" s="222"/>
      <c r="J85" s="223">
        <f>ROUND(I85*H85,2)</f>
        <v>0</v>
      </c>
      <c r="K85" s="219" t="s">
        <v>169</v>
      </c>
      <c r="L85" s="47"/>
      <c r="M85" s="224" t="s">
        <v>44</v>
      </c>
      <c r="N85" s="225" t="s">
        <v>53</v>
      </c>
      <c r="O85" s="87"/>
      <c r="P85" s="226">
        <f>O85*H85</f>
        <v>0</v>
      </c>
      <c r="Q85" s="226">
        <v>0</v>
      </c>
      <c r="R85" s="226">
        <f>Q85*H85</f>
        <v>0</v>
      </c>
      <c r="S85" s="226">
        <v>0</v>
      </c>
      <c r="T85" s="227">
        <f>S85*H85</f>
        <v>0</v>
      </c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R85" s="228" t="s">
        <v>170</v>
      </c>
      <c r="AT85" s="228" t="s">
        <v>165</v>
      </c>
      <c r="AU85" s="228" t="s">
        <v>92</v>
      </c>
      <c r="AY85" s="19" t="s">
        <v>162</v>
      </c>
      <c r="BE85" s="229">
        <f>IF(N85="základní",J85,0)</f>
        <v>0</v>
      </c>
      <c r="BF85" s="229">
        <f>IF(N85="snížená",J85,0)</f>
        <v>0</v>
      </c>
      <c r="BG85" s="229">
        <f>IF(N85="zákl. přenesená",J85,0)</f>
        <v>0</v>
      </c>
      <c r="BH85" s="229">
        <f>IF(N85="sníž. přenesená",J85,0)</f>
        <v>0</v>
      </c>
      <c r="BI85" s="229">
        <f>IF(N85="nulová",J85,0)</f>
        <v>0</v>
      </c>
      <c r="BJ85" s="19" t="s">
        <v>90</v>
      </c>
      <c r="BK85" s="229">
        <f>ROUND(I85*H85,2)</f>
        <v>0</v>
      </c>
      <c r="BL85" s="19" t="s">
        <v>170</v>
      </c>
      <c r="BM85" s="228" t="s">
        <v>768</v>
      </c>
    </row>
    <row r="86" spans="1:47" s="2" customFormat="1" ht="12">
      <c r="A86" s="41"/>
      <c r="B86" s="42"/>
      <c r="C86" s="43"/>
      <c r="D86" s="230" t="s">
        <v>172</v>
      </c>
      <c r="E86" s="43"/>
      <c r="F86" s="231" t="s">
        <v>769</v>
      </c>
      <c r="G86" s="43"/>
      <c r="H86" s="43"/>
      <c r="I86" s="232"/>
      <c r="J86" s="43"/>
      <c r="K86" s="43"/>
      <c r="L86" s="47"/>
      <c r="M86" s="233"/>
      <c r="N86" s="234"/>
      <c r="O86" s="87"/>
      <c r="P86" s="87"/>
      <c r="Q86" s="87"/>
      <c r="R86" s="87"/>
      <c r="S86" s="87"/>
      <c r="T86" s="88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19" t="s">
        <v>172</v>
      </c>
      <c r="AU86" s="19" t="s">
        <v>92</v>
      </c>
    </row>
    <row r="87" spans="1:65" s="2" customFormat="1" ht="16.5" customHeight="1">
      <c r="A87" s="41"/>
      <c r="B87" s="42"/>
      <c r="C87" s="281" t="s">
        <v>92</v>
      </c>
      <c r="D87" s="281" t="s">
        <v>248</v>
      </c>
      <c r="E87" s="282" t="s">
        <v>770</v>
      </c>
      <c r="F87" s="283" t="s">
        <v>771</v>
      </c>
      <c r="G87" s="284" t="s">
        <v>392</v>
      </c>
      <c r="H87" s="285">
        <v>67</v>
      </c>
      <c r="I87" s="286"/>
      <c r="J87" s="287">
        <f>ROUND(I87*H87,2)</f>
        <v>0</v>
      </c>
      <c r="K87" s="283" t="s">
        <v>169</v>
      </c>
      <c r="L87" s="288"/>
      <c r="M87" s="289" t="s">
        <v>44</v>
      </c>
      <c r="N87" s="290" t="s">
        <v>53</v>
      </c>
      <c r="O87" s="87"/>
      <c r="P87" s="226">
        <f>O87*H87</f>
        <v>0</v>
      </c>
      <c r="Q87" s="226">
        <v>0.0021</v>
      </c>
      <c r="R87" s="226">
        <f>Q87*H87</f>
        <v>0.1407</v>
      </c>
      <c r="S87" s="226">
        <v>0</v>
      </c>
      <c r="T87" s="227">
        <f>S87*H87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R87" s="228" t="s">
        <v>226</v>
      </c>
      <c r="AT87" s="228" t="s">
        <v>248</v>
      </c>
      <c r="AU87" s="228" t="s">
        <v>92</v>
      </c>
      <c r="AY87" s="19" t="s">
        <v>162</v>
      </c>
      <c r="BE87" s="229">
        <f>IF(N87="základní",J87,0)</f>
        <v>0</v>
      </c>
      <c r="BF87" s="229">
        <f>IF(N87="snížená",J87,0)</f>
        <v>0</v>
      </c>
      <c r="BG87" s="229">
        <f>IF(N87="zákl. přenesená",J87,0)</f>
        <v>0</v>
      </c>
      <c r="BH87" s="229">
        <f>IF(N87="sníž. přenesená",J87,0)</f>
        <v>0</v>
      </c>
      <c r="BI87" s="229">
        <f>IF(N87="nulová",J87,0)</f>
        <v>0</v>
      </c>
      <c r="BJ87" s="19" t="s">
        <v>90</v>
      </c>
      <c r="BK87" s="229">
        <f>ROUND(I87*H87,2)</f>
        <v>0</v>
      </c>
      <c r="BL87" s="19" t="s">
        <v>170</v>
      </c>
      <c r="BM87" s="228" t="s">
        <v>772</v>
      </c>
    </row>
    <row r="88" spans="1:51" s="16" customFormat="1" ht="12">
      <c r="A88" s="16"/>
      <c r="B88" s="270"/>
      <c r="C88" s="271"/>
      <c r="D88" s="237" t="s">
        <v>174</v>
      </c>
      <c r="E88" s="272" t="s">
        <v>44</v>
      </c>
      <c r="F88" s="273" t="s">
        <v>773</v>
      </c>
      <c r="G88" s="271"/>
      <c r="H88" s="272" t="s">
        <v>44</v>
      </c>
      <c r="I88" s="274"/>
      <c r="J88" s="271"/>
      <c r="K88" s="271"/>
      <c r="L88" s="275"/>
      <c r="M88" s="276"/>
      <c r="N88" s="277"/>
      <c r="O88" s="277"/>
      <c r="P88" s="277"/>
      <c r="Q88" s="277"/>
      <c r="R88" s="277"/>
      <c r="S88" s="277"/>
      <c r="T88" s="278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T88" s="279" t="s">
        <v>174</v>
      </c>
      <c r="AU88" s="279" t="s">
        <v>92</v>
      </c>
      <c r="AV88" s="16" t="s">
        <v>90</v>
      </c>
      <c r="AW88" s="16" t="s">
        <v>42</v>
      </c>
      <c r="AX88" s="16" t="s">
        <v>82</v>
      </c>
      <c r="AY88" s="279" t="s">
        <v>162</v>
      </c>
    </row>
    <row r="89" spans="1:51" s="13" customFormat="1" ht="12">
      <c r="A89" s="13"/>
      <c r="B89" s="235"/>
      <c r="C89" s="236"/>
      <c r="D89" s="237" t="s">
        <v>174</v>
      </c>
      <c r="E89" s="238" t="s">
        <v>44</v>
      </c>
      <c r="F89" s="239" t="s">
        <v>803</v>
      </c>
      <c r="G89" s="236"/>
      <c r="H89" s="240">
        <v>107</v>
      </c>
      <c r="I89" s="241"/>
      <c r="J89" s="236"/>
      <c r="K89" s="236"/>
      <c r="L89" s="242"/>
      <c r="M89" s="243"/>
      <c r="N89" s="244"/>
      <c r="O89" s="244"/>
      <c r="P89" s="244"/>
      <c r="Q89" s="244"/>
      <c r="R89" s="244"/>
      <c r="S89" s="244"/>
      <c r="T89" s="245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6" t="s">
        <v>174</v>
      </c>
      <c r="AU89" s="246" t="s">
        <v>92</v>
      </c>
      <c r="AV89" s="13" t="s">
        <v>92</v>
      </c>
      <c r="AW89" s="13" t="s">
        <v>42</v>
      </c>
      <c r="AX89" s="13" t="s">
        <v>82</v>
      </c>
      <c r="AY89" s="246" t="s">
        <v>162</v>
      </c>
    </row>
    <row r="90" spans="1:51" s="13" customFormat="1" ht="12">
      <c r="A90" s="13"/>
      <c r="B90" s="235"/>
      <c r="C90" s="236"/>
      <c r="D90" s="237" t="s">
        <v>174</v>
      </c>
      <c r="E90" s="238" t="s">
        <v>44</v>
      </c>
      <c r="F90" s="239" t="s">
        <v>804</v>
      </c>
      <c r="G90" s="236"/>
      <c r="H90" s="240">
        <v>8</v>
      </c>
      <c r="I90" s="241"/>
      <c r="J90" s="236"/>
      <c r="K90" s="236"/>
      <c r="L90" s="242"/>
      <c r="M90" s="243"/>
      <c r="N90" s="244"/>
      <c r="O90" s="244"/>
      <c r="P90" s="244"/>
      <c r="Q90" s="244"/>
      <c r="R90" s="244"/>
      <c r="S90" s="244"/>
      <c r="T90" s="245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6" t="s">
        <v>174</v>
      </c>
      <c r="AU90" s="246" t="s">
        <v>92</v>
      </c>
      <c r="AV90" s="13" t="s">
        <v>92</v>
      </c>
      <c r="AW90" s="13" t="s">
        <v>42</v>
      </c>
      <c r="AX90" s="13" t="s">
        <v>82</v>
      </c>
      <c r="AY90" s="246" t="s">
        <v>162</v>
      </c>
    </row>
    <row r="91" spans="1:51" s="13" customFormat="1" ht="12">
      <c r="A91" s="13"/>
      <c r="B91" s="235"/>
      <c r="C91" s="236"/>
      <c r="D91" s="237" t="s">
        <v>174</v>
      </c>
      <c r="E91" s="238" t="s">
        <v>44</v>
      </c>
      <c r="F91" s="239" t="s">
        <v>805</v>
      </c>
      <c r="G91" s="236"/>
      <c r="H91" s="240">
        <v>-48</v>
      </c>
      <c r="I91" s="241"/>
      <c r="J91" s="236"/>
      <c r="K91" s="236"/>
      <c r="L91" s="242"/>
      <c r="M91" s="243"/>
      <c r="N91" s="244"/>
      <c r="O91" s="244"/>
      <c r="P91" s="244"/>
      <c r="Q91" s="244"/>
      <c r="R91" s="244"/>
      <c r="S91" s="244"/>
      <c r="T91" s="245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6" t="s">
        <v>174</v>
      </c>
      <c r="AU91" s="246" t="s">
        <v>92</v>
      </c>
      <c r="AV91" s="13" t="s">
        <v>92</v>
      </c>
      <c r="AW91" s="13" t="s">
        <v>42</v>
      </c>
      <c r="AX91" s="13" t="s">
        <v>82</v>
      </c>
      <c r="AY91" s="246" t="s">
        <v>162</v>
      </c>
    </row>
    <row r="92" spans="1:51" s="15" customFormat="1" ht="12">
      <c r="A92" s="15"/>
      <c r="B92" s="259"/>
      <c r="C92" s="260"/>
      <c r="D92" s="237" t="s">
        <v>174</v>
      </c>
      <c r="E92" s="261" t="s">
        <v>44</v>
      </c>
      <c r="F92" s="262" t="s">
        <v>185</v>
      </c>
      <c r="G92" s="260"/>
      <c r="H92" s="263">
        <v>67</v>
      </c>
      <c r="I92" s="264"/>
      <c r="J92" s="260"/>
      <c r="K92" s="260"/>
      <c r="L92" s="265"/>
      <c r="M92" s="266"/>
      <c r="N92" s="267"/>
      <c r="O92" s="267"/>
      <c r="P92" s="267"/>
      <c r="Q92" s="267"/>
      <c r="R92" s="267"/>
      <c r="S92" s="267"/>
      <c r="T92" s="268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T92" s="269" t="s">
        <v>174</v>
      </c>
      <c r="AU92" s="269" t="s">
        <v>92</v>
      </c>
      <c r="AV92" s="15" t="s">
        <v>170</v>
      </c>
      <c r="AW92" s="15" t="s">
        <v>42</v>
      </c>
      <c r="AX92" s="15" t="s">
        <v>90</v>
      </c>
      <c r="AY92" s="269" t="s">
        <v>162</v>
      </c>
    </row>
    <row r="93" spans="1:65" s="2" customFormat="1" ht="16.5" customHeight="1">
      <c r="A93" s="41"/>
      <c r="B93" s="42"/>
      <c r="C93" s="281" t="s">
        <v>183</v>
      </c>
      <c r="D93" s="281" t="s">
        <v>248</v>
      </c>
      <c r="E93" s="282" t="s">
        <v>806</v>
      </c>
      <c r="F93" s="283" t="s">
        <v>807</v>
      </c>
      <c r="G93" s="284" t="s">
        <v>392</v>
      </c>
      <c r="H93" s="285">
        <v>7</v>
      </c>
      <c r="I93" s="286"/>
      <c r="J93" s="287">
        <f>ROUND(I93*H93,2)</f>
        <v>0</v>
      </c>
      <c r="K93" s="283" t="s">
        <v>169</v>
      </c>
      <c r="L93" s="288"/>
      <c r="M93" s="289" t="s">
        <v>44</v>
      </c>
      <c r="N93" s="290" t="s">
        <v>53</v>
      </c>
      <c r="O93" s="87"/>
      <c r="P93" s="226">
        <f>O93*H93</f>
        <v>0</v>
      </c>
      <c r="Q93" s="226">
        <v>0.0021</v>
      </c>
      <c r="R93" s="226">
        <f>Q93*H93</f>
        <v>0.0147</v>
      </c>
      <c r="S93" s="226">
        <v>0</v>
      </c>
      <c r="T93" s="227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28" t="s">
        <v>226</v>
      </c>
      <c r="AT93" s="228" t="s">
        <v>248</v>
      </c>
      <c r="AU93" s="228" t="s">
        <v>92</v>
      </c>
      <c r="AY93" s="19" t="s">
        <v>162</v>
      </c>
      <c r="BE93" s="229">
        <f>IF(N93="základní",J93,0)</f>
        <v>0</v>
      </c>
      <c r="BF93" s="229">
        <f>IF(N93="snížená",J93,0)</f>
        <v>0</v>
      </c>
      <c r="BG93" s="229">
        <f>IF(N93="zákl. přenesená",J93,0)</f>
        <v>0</v>
      </c>
      <c r="BH93" s="229">
        <f>IF(N93="sníž. přenesená",J93,0)</f>
        <v>0</v>
      </c>
      <c r="BI93" s="229">
        <f>IF(N93="nulová",J93,0)</f>
        <v>0</v>
      </c>
      <c r="BJ93" s="19" t="s">
        <v>90</v>
      </c>
      <c r="BK93" s="229">
        <f>ROUND(I93*H93,2)</f>
        <v>0</v>
      </c>
      <c r="BL93" s="19" t="s">
        <v>170</v>
      </c>
      <c r="BM93" s="228" t="s">
        <v>808</v>
      </c>
    </row>
    <row r="94" spans="1:51" s="16" customFormat="1" ht="12">
      <c r="A94" s="16"/>
      <c r="B94" s="270"/>
      <c r="C94" s="271"/>
      <c r="D94" s="237" t="s">
        <v>174</v>
      </c>
      <c r="E94" s="272" t="s">
        <v>44</v>
      </c>
      <c r="F94" s="273" t="s">
        <v>773</v>
      </c>
      <c r="G94" s="271"/>
      <c r="H94" s="272" t="s">
        <v>44</v>
      </c>
      <c r="I94" s="274"/>
      <c r="J94" s="271"/>
      <c r="K94" s="271"/>
      <c r="L94" s="275"/>
      <c r="M94" s="276"/>
      <c r="N94" s="277"/>
      <c r="O94" s="277"/>
      <c r="P94" s="277"/>
      <c r="Q94" s="277"/>
      <c r="R94" s="277"/>
      <c r="S94" s="277"/>
      <c r="T94" s="278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T94" s="279" t="s">
        <v>174</v>
      </c>
      <c r="AU94" s="279" t="s">
        <v>92</v>
      </c>
      <c r="AV94" s="16" t="s">
        <v>90</v>
      </c>
      <c r="AW94" s="16" t="s">
        <v>42</v>
      </c>
      <c r="AX94" s="16" t="s">
        <v>82</v>
      </c>
      <c r="AY94" s="279" t="s">
        <v>162</v>
      </c>
    </row>
    <row r="95" spans="1:51" s="13" customFormat="1" ht="12">
      <c r="A95" s="13"/>
      <c r="B95" s="235"/>
      <c r="C95" s="236"/>
      <c r="D95" s="237" t="s">
        <v>174</v>
      </c>
      <c r="E95" s="238" t="s">
        <v>44</v>
      </c>
      <c r="F95" s="239" t="s">
        <v>809</v>
      </c>
      <c r="G95" s="236"/>
      <c r="H95" s="240">
        <v>7</v>
      </c>
      <c r="I95" s="241"/>
      <c r="J95" s="236"/>
      <c r="K95" s="236"/>
      <c r="L95" s="242"/>
      <c r="M95" s="243"/>
      <c r="N95" s="244"/>
      <c r="O95" s="244"/>
      <c r="P95" s="244"/>
      <c r="Q95" s="244"/>
      <c r="R95" s="244"/>
      <c r="S95" s="244"/>
      <c r="T95" s="24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6" t="s">
        <v>174</v>
      </c>
      <c r="AU95" s="246" t="s">
        <v>92</v>
      </c>
      <c r="AV95" s="13" t="s">
        <v>92</v>
      </c>
      <c r="AW95" s="13" t="s">
        <v>42</v>
      </c>
      <c r="AX95" s="13" t="s">
        <v>90</v>
      </c>
      <c r="AY95" s="246" t="s">
        <v>162</v>
      </c>
    </row>
    <row r="96" spans="1:65" s="2" customFormat="1" ht="16.5" customHeight="1">
      <c r="A96" s="41"/>
      <c r="B96" s="42"/>
      <c r="C96" s="216" t="s">
        <v>170</v>
      </c>
      <c r="D96" s="216" t="s">
        <v>165</v>
      </c>
      <c r="E96" s="218" t="s">
        <v>810</v>
      </c>
      <c r="F96" s="219" t="s">
        <v>811</v>
      </c>
      <c r="G96" s="220" t="s">
        <v>392</v>
      </c>
      <c r="H96" s="221">
        <v>5</v>
      </c>
      <c r="I96" s="222"/>
      <c r="J96" s="223">
        <f>ROUND(I96*H96,2)</f>
        <v>0</v>
      </c>
      <c r="K96" s="219" t="s">
        <v>169</v>
      </c>
      <c r="L96" s="47"/>
      <c r="M96" s="224" t="s">
        <v>44</v>
      </c>
      <c r="N96" s="225" t="s">
        <v>53</v>
      </c>
      <c r="O96" s="87"/>
      <c r="P96" s="226">
        <f>O96*H96</f>
        <v>0</v>
      </c>
      <c r="Q96" s="226">
        <v>0.0007</v>
      </c>
      <c r="R96" s="226">
        <f>Q96*H96</f>
        <v>0.0035</v>
      </c>
      <c r="S96" s="226">
        <v>0</v>
      </c>
      <c r="T96" s="227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28" t="s">
        <v>170</v>
      </c>
      <c r="AT96" s="228" t="s">
        <v>165</v>
      </c>
      <c r="AU96" s="228" t="s">
        <v>92</v>
      </c>
      <c r="AY96" s="19" t="s">
        <v>162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19" t="s">
        <v>90</v>
      </c>
      <c r="BK96" s="229">
        <f>ROUND(I96*H96,2)</f>
        <v>0</v>
      </c>
      <c r="BL96" s="19" t="s">
        <v>170</v>
      </c>
      <c r="BM96" s="228" t="s">
        <v>812</v>
      </c>
    </row>
    <row r="97" spans="1:47" s="2" customFormat="1" ht="12">
      <c r="A97" s="41"/>
      <c r="B97" s="42"/>
      <c r="C97" s="43"/>
      <c r="D97" s="230" t="s">
        <v>172</v>
      </c>
      <c r="E97" s="43"/>
      <c r="F97" s="231" t="s">
        <v>813</v>
      </c>
      <c r="G97" s="43"/>
      <c r="H97" s="43"/>
      <c r="I97" s="232"/>
      <c r="J97" s="43"/>
      <c r="K97" s="43"/>
      <c r="L97" s="47"/>
      <c r="M97" s="233"/>
      <c r="N97" s="234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19" t="s">
        <v>172</v>
      </c>
      <c r="AU97" s="19" t="s">
        <v>92</v>
      </c>
    </row>
    <row r="98" spans="1:65" s="2" customFormat="1" ht="16.5" customHeight="1">
      <c r="A98" s="41"/>
      <c r="B98" s="42"/>
      <c r="C98" s="281" t="s">
        <v>204</v>
      </c>
      <c r="D98" s="281" t="s">
        <v>248</v>
      </c>
      <c r="E98" s="282" t="s">
        <v>814</v>
      </c>
      <c r="F98" s="283" t="s">
        <v>815</v>
      </c>
      <c r="G98" s="284" t="s">
        <v>392</v>
      </c>
      <c r="H98" s="285">
        <v>3</v>
      </c>
      <c r="I98" s="286"/>
      <c r="J98" s="287">
        <f>ROUND(I98*H98,2)</f>
        <v>0</v>
      </c>
      <c r="K98" s="283" t="s">
        <v>169</v>
      </c>
      <c r="L98" s="288"/>
      <c r="M98" s="289" t="s">
        <v>44</v>
      </c>
      <c r="N98" s="290" t="s">
        <v>53</v>
      </c>
      <c r="O98" s="87"/>
      <c r="P98" s="226">
        <f>O98*H98</f>
        <v>0</v>
      </c>
      <c r="Q98" s="226">
        <v>0.005</v>
      </c>
      <c r="R98" s="226">
        <f>Q98*H98</f>
        <v>0.015</v>
      </c>
      <c r="S98" s="226">
        <v>0</v>
      </c>
      <c r="T98" s="22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8" t="s">
        <v>226</v>
      </c>
      <c r="AT98" s="228" t="s">
        <v>248</v>
      </c>
      <c r="AU98" s="228" t="s">
        <v>92</v>
      </c>
      <c r="AY98" s="19" t="s">
        <v>162</v>
      </c>
      <c r="BE98" s="229">
        <f>IF(N98="základní",J98,0)</f>
        <v>0</v>
      </c>
      <c r="BF98" s="229">
        <f>IF(N98="snížená",J98,0)</f>
        <v>0</v>
      </c>
      <c r="BG98" s="229">
        <f>IF(N98="zákl. přenesená",J98,0)</f>
        <v>0</v>
      </c>
      <c r="BH98" s="229">
        <f>IF(N98="sníž. přenesená",J98,0)</f>
        <v>0</v>
      </c>
      <c r="BI98" s="229">
        <f>IF(N98="nulová",J98,0)</f>
        <v>0</v>
      </c>
      <c r="BJ98" s="19" t="s">
        <v>90</v>
      </c>
      <c r="BK98" s="229">
        <f>ROUND(I98*H98,2)</f>
        <v>0</v>
      </c>
      <c r="BL98" s="19" t="s">
        <v>170</v>
      </c>
      <c r="BM98" s="228" t="s">
        <v>816</v>
      </c>
    </row>
    <row r="99" spans="1:51" s="16" customFormat="1" ht="12">
      <c r="A99" s="16"/>
      <c r="B99" s="270"/>
      <c r="C99" s="271"/>
      <c r="D99" s="237" t="s">
        <v>174</v>
      </c>
      <c r="E99" s="272" t="s">
        <v>44</v>
      </c>
      <c r="F99" s="273" t="s">
        <v>817</v>
      </c>
      <c r="G99" s="271"/>
      <c r="H99" s="272" t="s">
        <v>44</v>
      </c>
      <c r="I99" s="274"/>
      <c r="J99" s="271"/>
      <c r="K99" s="271"/>
      <c r="L99" s="275"/>
      <c r="M99" s="276"/>
      <c r="N99" s="277"/>
      <c r="O99" s="277"/>
      <c r="P99" s="277"/>
      <c r="Q99" s="277"/>
      <c r="R99" s="277"/>
      <c r="S99" s="277"/>
      <c r="T99" s="278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T99" s="279" t="s">
        <v>174</v>
      </c>
      <c r="AU99" s="279" t="s">
        <v>92</v>
      </c>
      <c r="AV99" s="16" t="s">
        <v>90</v>
      </c>
      <c r="AW99" s="16" t="s">
        <v>42</v>
      </c>
      <c r="AX99" s="16" t="s">
        <v>82</v>
      </c>
      <c r="AY99" s="279" t="s">
        <v>162</v>
      </c>
    </row>
    <row r="100" spans="1:51" s="13" customFormat="1" ht="12">
      <c r="A100" s="13"/>
      <c r="B100" s="235"/>
      <c r="C100" s="236"/>
      <c r="D100" s="237" t="s">
        <v>174</v>
      </c>
      <c r="E100" s="238" t="s">
        <v>44</v>
      </c>
      <c r="F100" s="239" t="s">
        <v>818</v>
      </c>
      <c r="G100" s="236"/>
      <c r="H100" s="240">
        <v>2</v>
      </c>
      <c r="I100" s="241"/>
      <c r="J100" s="236"/>
      <c r="K100" s="236"/>
      <c r="L100" s="242"/>
      <c r="M100" s="243"/>
      <c r="N100" s="244"/>
      <c r="O100" s="244"/>
      <c r="P100" s="244"/>
      <c r="Q100" s="244"/>
      <c r="R100" s="244"/>
      <c r="S100" s="244"/>
      <c r="T100" s="24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6" t="s">
        <v>174</v>
      </c>
      <c r="AU100" s="246" t="s">
        <v>92</v>
      </c>
      <c r="AV100" s="13" t="s">
        <v>92</v>
      </c>
      <c r="AW100" s="13" t="s">
        <v>42</v>
      </c>
      <c r="AX100" s="13" t="s">
        <v>82</v>
      </c>
      <c r="AY100" s="246" t="s">
        <v>162</v>
      </c>
    </row>
    <row r="101" spans="1:51" s="13" customFormat="1" ht="12">
      <c r="A101" s="13"/>
      <c r="B101" s="235"/>
      <c r="C101" s="236"/>
      <c r="D101" s="237" t="s">
        <v>174</v>
      </c>
      <c r="E101" s="238" t="s">
        <v>44</v>
      </c>
      <c r="F101" s="239" t="s">
        <v>819</v>
      </c>
      <c r="G101" s="236"/>
      <c r="H101" s="240">
        <v>1</v>
      </c>
      <c r="I101" s="241"/>
      <c r="J101" s="236"/>
      <c r="K101" s="236"/>
      <c r="L101" s="242"/>
      <c r="M101" s="243"/>
      <c r="N101" s="244"/>
      <c r="O101" s="244"/>
      <c r="P101" s="244"/>
      <c r="Q101" s="244"/>
      <c r="R101" s="244"/>
      <c r="S101" s="244"/>
      <c r="T101" s="24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6" t="s">
        <v>174</v>
      </c>
      <c r="AU101" s="246" t="s">
        <v>92</v>
      </c>
      <c r="AV101" s="13" t="s">
        <v>92</v>
      </c>
      <c r="AW101" s="13" t="s">
        <v>42</v>
      </c>
      <c r="AX101" s="13" t="s">
        <v>82</v>
      </c>
      <c r="AY101" s="246" t="s">
        <v>162</v>
      </c>
    </row>
    <row r="102" spans="1:51" s="15" customFormat="1" ht="12">
      <c r="A102" s="15"/>
      <c r="B102" s="259"/>
      <c r="C102" s="260"/>
      <c r="D102" s="237" t="s">
        <v>174</v>
      </c>
      <c r="E102" s="261" t="s">
        <v>44</v>
      </c>
      <c r="F102" s="262" t="s">
        <v>185</v>
      </c>
      <c r="G102" s="260"/>
      <c r="H102" s="263">
        <v>3</v>
      </c>
      <c r="I102" s="264"/>
      <c r="J102" s="260"/>
      <c r="K102" s="260"/>
      <c r="L102" s="265"/>
      <c r="M102" s="266"/>
      <c r="N102" s="267"/>
      <c r="O102" s="267"/>
      <c r="P102" s="267"/>
      <c r="Q102" s="267"/>
      <c r="R102" s="267"/>
      <c r="S102" s="267"/>
      <c r="T102" s="268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69" t="s">
        <v>174</v>
      </c>
      <c r="AU102" s="269" t="s">
        <v>92</v>
      </c>
      <c r="AV102" s="15" t="s">
        <v>170</v>
      </c>
      <c r="AW102" s="15" t="s">
        <v>42</v>
      </c>
      <c r="AX102" s="15" t="s">
        <v>90</v>
      </c>
      <c r="AY102" s="269" t="s">
        <v>162</v>
      </c>
    </row>
    <row r="103" spans="1:65" s="2" customFormat="1" ht="16.5" customHeight="1">
      <c r="A103" s="41"/>
      <c r="B103" s="42"/>
      <c r="C103" s="281" t="s">
        <v>211</v>
      </c>
      <c r="D103" s="281" t="s">
        <v>248</v>
      </c>
      <c r="E103" s="282" t="s">
        <v>820</v>
      </c>
      <c r="F103" s="283" t="s">
        <v>821</v>
      </c>
      <c r="G103" s="284" t="s">
        <v>392</v>
      </c>
      <c r="H103" s="285">
        <v>2</v>
      </c>
      <c r="I103" s="286"/>
      <c r="J103" s="287">
        <f>ROUND(I103*H103,2)</f>
        <v>0</v>
      </c>
      <c r="K103" s="283" t="s">
        <v>169</v>
      </c>
      <c r="L103" s="288"/>
      <c r="M103" s="289" t="s">
        <v>44</v>
      </c>
      <c r="N103" s="290" t="s">
        <v>53</v>
      </c>
      <c r="O103" s="87"/>
      <c r="P103" s="226">
        <f>O103*H103</f>
        <v>0</v>
      </c>
      <c r="Q103" s="226">
        <v>0.0025</v>
      </c>
      <c r="R103" s="226">
        <f>Q103*H103</f>
        <v>0.005</v>
      </c>
      <c r="S103" s="226">
        <v>0</v>
      </c>
      <c r="T103" s="227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28" t="s">
        <v>226</v>
      </c>
      <c r="AT103" s="228" t="s">
        <v>248</v>
      </c>
      <c r="AU103" s="228" t="s">
        <v>92</v>
      </c>
      <c r="AY103" s="19" t="s">
        <v>162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19" t="s">
        <v>90</v>
      </c>
      <c r="BK103" s="229">
        <f>ROUND(I103*H103,2)</f>
        <v>0</v>
      </c>
      <c r="BL103" s="19" t="s">
        <v>170</v>
      </c>
      <c r="BM103" s="228" t="s">
        <v>822</v>
      </c>
    </row>
    <row r="104" spans="1:51" s="16" customFormat="1" ht="12">
      <c r="A104" s="16"/>
      <c r="B104" s="270"/>
      <c r="C104" s="271"/>
      <c r="D104" s="237" t="s">
        <v>174</v>
      </c>
      <c r="E104" s="272" t="s">
        <v>44</v>
      </c>
      <c r="F104" s="273" t="s">
        <v>817</v>
      </c>
      <c r="G104" s="271"/>
      <c r="H104" s="272" t="s">
        <v>44</v>
      </c>
      <c r="I104" s="274"/>
      <c r="J104" s="271"/>
      <c r="K104" s="271"/>
      <c r="L104" s="275"/>
      <c r="M104" s="276"/>
      <c r="N104" s="277"/>
      <c r="O104" s="277"/>
      <c r="P104" s="277"/>
      <c r="Q104" s="277"/>
      <c r="R104" s="277"/>
      <c r="S104" s="277"/>
      <c r="T104" s="278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T104" s="279" t="s">
        <v>174</v>
      </c>
      <c r="AU104" s="279" t="s">
        <v>92</v>
      </c>
      <c r="AV104" s="16" t="s">
        <v>90</v>
      </c>
      <c r="AW104" s="16" t="s">
        <v>42</v>
      </c>
      <c r="AX104" s="16" t="s">
        <v>82</v>
      </c>
      <c r="AY104" s="279" t="s">
        <v>162</v>
      </c>
    </row>
    <row r="105" spans="1:51" s="13" customFormat="1" ht="12">
      <c r="A105" s="13"/>
      <c r="B105" s="235"/>
      <c r="C105" s="236"/>
      <c r="D105" s="237" t="s">
        <v>174</v>
      </c>
      <c r="E105" s="238" t="s">
        <v>44</v>
      </c>
      <c r="F105" s="239" t="s">
        <v>823</v>
      </c>
      <c r="G105" s="236"/>
      <c r="H105" s="240">
        <v>2</v>
      </c>
      <c r="I105" s="241"/>
      <c r="J105" s="236"/>
      <c r="K105" s="236"/>
      <c r="L105" s="242"/>
      <c r="M105" s="243"/>
      <c r="N105" s="244"/>
      <c r="O105" s="244"/>
      <c r="P105" s="244"/>
      <c r="Q105" s="244"/>
      <c r="R105" s="244"/>
      <c r="S105" s="244"/>
      <c r="T105" s="24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6" t="s">
        <v>174</v>
      </c>
      <c r="AU105" s="246" t="s">
        <v>92</v>
      </c>
      <c r="AV105" s="13" t="s">
        <v>92</v>
      </c>
      <c r="AW105" s="13" t="s">
        <v>42</v>
      </c>
      <c r="AX105" s="13" t="s">
        <v>90</v>
      </c>
      <c r="AY105" s="246" t="s">
        <v>162</v>
      </c>
    </row>
    <row r="106" spans="1:65" s="2" customFormat="1" ht="16.5" customHeight="1">
      <c r="A106" s="41"/>
      <c r="B106" s="42"/>
      <c r="C106" s="216" t="s">
        <v>221</v>
      </c>
      <c r="D106" s="216" t="s">
        <v>165</v>
      </c>
      <c r="E106" s="218" t="s">
        <v>824</v>
      </c>
      <c r="F106" s="219" t="s">
        <v>825</v>
      </c>
      <c r="G106" s="220" t="s">
        <v>392</v>
      </c>
      <c r="H106" s="221">
        <v>3</v>
      </c>
      <c r="I106" s="222"/>
      <c r="J106" s="223">
        <f>ROUND(I106*H106,2)</f>
        <v>0</v>
      </c>
      <c r="K106" s="219" t="s">
        <v>169</v>
      </c>
      <c r="L106" s="47"/>
      <c r="M106" s="224" t="s">
        <v>44</v>
      </c>
      <c r="N106" s="225" t="s">
        <v>53</v>
      </c>
      <c r="O106" s="87"/>
      <c r="P106" s="226">
        <f>O106*H106</f>
        <v>0</v>
      </c>
      <c r="Q106" s="226">
        <v>0.109405</v>
      </c>
      <c r="R106" s="226">
        <f>Q106*H106</f>
        <v>0.32821500000000003</v>
      </c>
      <c r="S106" s="226">
        <v>0</v>
      </c>
      <c r="T106" s="227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8" t="s">
        <v>170</v>
      </c>
      <c r="AT106" s="228" t="s">
        <v>165</v>
      </c>
      <c r="AU106" s="228" t="s">
        <v>92</v>
      </c>
      <c r="AY106" s="19" t="s">
        <v>162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19" t="s">
        <v>90</v>
      </c>
      <c r="BK106" s="229">
        <f>ROUND(I106*H106,2)</f>
        <v>0</v>
      </c>
      <c r="BL106" s="19" t="s">
        <v>170</v>
      </c>
      <c r="BM106" s="228" t="s">
        <v>826</v>
      </c>
    </row>
    <row r="107" spans="1:47" s="2" customFormat="1" ht="12">
      <c r="A107" s="41"/>
      <c r="B107" s="42"/>
      <c r="C107" s="43"/>
      <c r="D107" s="230" t="s">
        <v>172</v>
      </c>
      <c r="E107" s="43"/>
      <c r="F107" s="231" t="s">
        <v>827</v>
      </c>
      <c r="G107" s="43"/>
      <c r="H107" s="43"/>
      <c r="I107" s="232"/>
      <c r="J107" s="43"/>
      <c r="K107" s="43"/>
      <c r="L107" s="47"/>
      <c r="M107" s="233"/>
      <c r="N107" s="234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19" t="s">
        <v>172</v>
      </c>
      <c r="AU107" s="19" t="s">
        <v>92</v>
      </c>
    </row>
    <row r="108" spans="1:51" s="13" customFormat="1" ht="12">
      <c r="A108" s="13"/>
      <c r="B108" s="235"/>
      <c r="C108" s="236"/>
      <c r="D108" s="237" t="s">
        <v>174</v>
      </c>
      <c r="E108" s="238" t="s">
        <v>44</v>
      </c>
      <c r="F108" s="239" t="s">
        <v>828</v>
      </c>
      <c r="G108" s="236"/>
      <c r="H108" s="240">
        <v>3</v>
      </c>
      <c r="I108" s="241"/>
      <c r="J108" s="236"/>
      <c r="K108" s="236"/>
      <c r="L108" s="242"/>
      <c r="M108" s="243"/>
      <c r="N108" s="244"/>
      <c r="O108" s="244"/>
      <c r="P108" s="244"/>
      <c r="Q108" s="244"/>
      <c r="R108" s="244"/>
      <c r="S108" s="244"/>
      <c r="T108" s="24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6" t="s">
        <v>174</v>
      </c>
      <c r="AU108" s="246" t="s">
        <v>92</v>
      </c>
      <c r="AV108" s="13" t="s">
        <v>92</v>
      </c>
      <c r="AW108" s="13" t="s">
        <v>42</v>
      </c>
      <c r="AX108" s="13" t="s">
        <v>90</v>
      </c>
      <c r="AY108" s="246" t="s">
        <v>162</v>
      </c>
    </row>
    <row r="109" spans="1:65" s="2" customFormat="1" ht="16.5" customHeight="1">
      <c r="A109" s="41"/>
      <c r="B109" s="42"/>
      <c r="C109" s="281" t="s">
        <v>226</v>
      </c>
      <c r="D109" s="281" t="s">
        <v>248</v>
      </c>
      <c r="E109" s="282" t="s">
        <v>829</v>
      </c>
      <c r="F109" s="283" t="s">
        <v>830</v>
      </c>
      <c r="G109" s="284" t="s">
        <v>392</v>
      </c>
      <c r="H109" s="285">
        <v>3</v>
      </c>
      <c r="I109" s="286"/>
      <c r="J109" s="287">
        <f>ROUND(I109*H109,2)</f>
        <v>0</v>
      </c>
      <c r="K109" s="283" t="s">
        <v>169</v>
      </c>
      <c r="L109" s="288"/>
      <c r="M109" s="289" t="s">
        <v>44</v>
      </c>
      <c r="N109" s="290" t="s">
        <v>53</v>
      </c>
      <c r="O109" s="87"/>
      <c r="P109" s="226">
        <f>O109*H109</f>
        <v>0</v>
      </c>
      <c r="Q109" s="226">
        <v>0.0065</v>
      </c>
      <c r="R109" s="226">
        <f>Q109*H109</f>
        <v>0.0195</v>
      </c>
      <c r="S109" s="226">
        <v>0</v>
      </c>
      <c r="T109" s="22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28" t="s">
        <v>226</v>
      </c>
      <c r="AT109" s="228" t="s">
        <v>248</v>
      </c>
      <c r="AU109" s="228" t="s">
        <v>92</v>
      </c>
      <c r="AY109" s="19" t="s">
        <v>162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19" t="s">
        <v>90</v>
      </c>
      <c r="BK109" s="229">
        <f>ROUND(I109*H109,2)</f>
        <v>0</v>
      </c>
      <c r="BL109" s="19" t="s">
        <v>170</v>
      </c>
      <c r="BM109" s="228" t="s">
        <v>831</v>
      </c>
    </row>
    <row r="110" spans="1:65" s="2" customFormat="1" ht="16.5" customHeight="1">
      <c r="A110" s="41"/>
      <c r="B110" s="42"/>
      <c r="C110" s="216" t="s">
        <v>234</v>
      </c>
      <c r="D110" s="216" t="s">
        <v>165</v>
      </c>
      <c r="E110" s="218" t="s">
        <v>775</v>
      </c>
      <c r="F110" s="219" t="s">
        <v>776</v>
      </c>
      <c r="G110" s="220" t="s">
        <v>207</v>
      </c>
      <c r="H110" s="221">
        <v>3888</v>
      </c>
      <c r="I110" s="222"/>
      <c r="J110" s="223">
        <f>ROUND(I110*H110,2)</f>
        <v>0</v>
      </c>
      <c r="K110" s="219" t="s">
        <v>169</v>
      </c>
      <c r="L110" s="47"/>
      <c r="M110" s="224" t="s">
        <v>44</v>
      </c>
      <c r="N110" s="225" t="s">
        <v>53</v>
      </c>
      <c r="O110" s="87"/>
      <c r="P110" s="226">
        <f>O110*H110</f>
        <v>0</v>
      </c>
      <c r="Q110" s="226">
        <v>0.000132</v>
      </c>
      <c r="R110" s="226">
        <f>Q110*H110</f>
        <v>0.513216</v>
      </c>
      <c r="S110" s="226">
        <v>0</v>
      </c>
      <c r="T110" s="22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8" t="s">
        <v>170</v>
      </c>
      <c r="AT110" s="228" t="s">
        <v>165</v>
      </c>
      <c r="AU110" s="228" t="s">
        <v>92</v>
      </c>
      <c r="AY110" s="19" t="s">
        <v>162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19" t="s">
        <v>90</v>
      </c>
      <c r="BK110" s="229">
        <f>ROUND(I110*H110,2)</f>
        <v>0</v>
      </c>
      <c r="BL110" s="19" t="s">
        <v>170</v>
      </c>
      <c r="BM110" s="228" t="s">
        <v>777</v>
      </c>
    </row>
    <row r="111" spans="1:47" s="2" customFormat="1" ht="12">
      <c r="A111" s="41"/>
      <c r="B111" s="42"/>
      <c r="C111" s="43"/>
      <c r="D111" s="230" t="s">
        <v>172</v>
      </c>
      <c r="E111" s="43"/>
      <c r="F111" s="231" t="s">
        <v>778</v>
      </c>
      <c r="G111" s="43"/>
      <c r="H111" s="43"/>
      <c r="I111" s="232"/>
      <c r="J111" s="43"/>
      <c r="K111" s="43"/>
      <c r="L111" s="47"/>
      <c r="M111" s="233"/>
      <c r="N111" s="234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19" t="s">
        <v>172</v>
      </c>
      <c r="AU111" s="19" t="s">
        <v>92</v>
      </c>
    </row>
    <row r="112" spans="1:51" s="16" customFormat="1" ht="12">
      <c r="A112" s="16"/>
      <c r="B112" s="270"/>
      <c r="C112" s="271"/>
      <c r="D112" s="237" t="s">
        <v>174</v>
      </c>
      <c r="E112" s="272" t="s">
        <v>44</v>
      </c>
      <c r="F112" s="273" t="s">
        <v>773</v>
      </c>
      <c r="G112" s="271"/>
      <c r="H112" s="272" t="s">
        <v>44</v>
      </c>
      <c r="I112" s="274"/>
      <c r="J112" s="271"/>
      <c r="K112" s="271"/>
      <c r="L112" s="275"/>
      <c r="M112" s="276"/>
      <c r="N112" s="277"/>
      <c r="O112" s="277"/>
      <c r="P112" s="277"/>
      <c r="Q112" s="277"/>
      <c r="R112" s="277"/>
      <c r="S112" s="277"/>
      <c r="T112" s="278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T112" s="279" t="s">
        <v>174</v>
      </c>
      <c r="AU112" s="279" t="s">
        <v>92</v>
      </c>
      <c r="AV112" s="16" t="s">
        <v>90</v>
      </c>
      <c r="AW112" s="16" t="s">
        <v>42</v>
      </c>
      <c r="AX112" s="16" t="s">
        <v>82</v>
      </c>
      <c r="AY112" s="279" t="s">
        <v>162</v>
      </c>
    </row>
    <row r="113" spans="1:51" s="13" customFormat="1" ht="12">
      <c r="A113" s="13"/>
      <c r="B113" s="235"/>
      <c r="C113" s="236"/>
      <c r="D113" s="237" t="s">
        <v>174</v>
      </c>
      <c r="E113" s="238" t="s">
        <v>44</v>
      </c>
      <c r="F113" s="239" t="s">
        <v>832</v>
      </c>
      <c r="G113" s="236"/>
      <c r="H113" s="240">
        <v>4952</v>
      </c>
      <c r="I113" s="241"/>
      <c r="J113" s="236"/>
      <c r="K113" s="236"/>
      <c r="L113" s="242"/>
      <c r="M113" s="243"/>
      <c r="N113" s="244"/>
      <c r="O113" s="244"/>
      <c r="P113" s="244"/>
      <c r="Q113" s="244"/>
      <c r="R113" s="244"/>
      <c r="S113" s="244"/>
      <c r="T113" s="24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6" t="s">
        <v>174</v>
      </c>
      <c r="AU113" s="246" t="s">
        <v>92</v>
      </c>
      <c r="AV113" s="13" t="s">
        <v>92</v>
      </c>
      <c r="AW113" s="13" t="s">
        <v>42</v>
      </c>
      <c r="AX113" s="13" t="s">
        <v>82</v>
      </c>
      <c r="AY113" s="246" t="s">
        <v>162</v>
      </c>
    </row>
    <row r="114" spans="1:51" s="13" customFormat="1" ht="12">
      <c r="A114" s="13"/>
      <c r="B114" s="235"/>
      <c r="C114" s="236"/>
      <c r="D114" s="237" t="s">
        <v>174</v>
      </c>
      <c r="E114" s="238" t="s">
        <v>44</v>
      </c>
      <c r="F114" s="239" t="s">
        <v>833</v>
      </c>
      <c r="G114" s="236"/>
      <c r="H114" s="240">
        <v>-1064</v>
      </c>
      <c r="I114" s="241"/>
      <c r="J114" s="236"/>
      <c r="K114" s="236"/>
      <c r="L114" s="242"/>
      <c r="M114" s="243"/>
      <c r="N114" s="244"/>
      <c r="O114" s="244"/>
      <c r="P114" s="244"/>
      <c r="Q114" s="244"/>
      <c r="R114" s="244"/>
      <c r="S114" s="244"/>
      <c r="T114" s="24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6" t="s">
        <v>174</v>
      </c>
      <c r="AU114" s="246" t="s">
        <v>92</v>
      </c>
      <c r="AV114" s="13" t="s">
        <v>92</v>
      </c>
      <c r="AW114" s="13" t="s">
        <v>42</v>
      </c>
      <c r="AX114" s="13" t="s">
        <v>82</v>
      </c>
      <c r="AY114" s="246" t="s">
        <v>162</v>
      </c>
    </row>
    <row r="115" spans="1:51" s="15" customFormat="1" ht="12">
      <c r="A115" s="15"/>
      <c r="B115" s="259"/>
      <c r="C115" s="260"/>
      <c r="D115" s="237" t="s">
        <v>174</v>
      </c>
      <c r="E115" s="261" t="s">
        <v>762</v>
      </c>
      <c r="F115" s="262" t="s">
        <v>185</v>
      </c>
      <c r="G115" s="260"/>
      <c r="H115" s="263">
        <v>3888</v>
      </c>
      <c r="I115" s="264"/>
      <c r="J115" s="260"/>
      <c r="K115" s="260"/>
      <c r="L115" s="265"/>
      <c r="M115" s="266"/>
      <c r="N115" s="267"/>
      <c r="O115" s="267"/>
      <c r="P115" s="267"/>
      <c r="Q115" s="267"/>
      <c r="R115" s="267"/>
      <c r="S115" s="267"/>
      <c r="T115" s="268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69" t="s">
        <v>174</v>
      </c>
      <c r="AU115" s="269" t="s">
        <v>92</v>
      </c>
      <c r="AV115" s="15" t="s">
        <v>170</v>
      </c>
      <c r="AW115" s="15" t="s">
        <v>42</v>
      </c>
      <c r="AX115" s="15" t="s">
        <v>90</v>
      </c>
      <c r="AY115" s="269" t="s">
        <v>162</v>
      </c>
    </row>
    <row r="116" spans="1:65" s="2" customFormat="1" ht="21.75" customHeight="1">
      <c r="A116" s="41"/>
      <c r="B116" s="42"/>
      <c r="C116" s="216" t="s">
        <v>240</v>
      </c>
      <c r="D116" s="216" t="s">
        <v>165</v>
      </c>
      <c r="E116" s="218" t="s">
        <v>780</v>
      </c>
      <c r="F116" s="219" t="s">
        <v>781</v>
      </c>
      <c r="G116" s="220" t="s">
        <v>207</v>
      </c>
      <c r="H116" s="221">
        <v>407</v>
      </c>
      <c r="I116" s="222"/>
      <c r="J116" s="223">
        <f>ROUND(I116*H116,2)</f>
        <v>0</v>
      </c>
      <c r="K116" s="219" t="s">
        <v>169</v>
      </c>
      <c r="L116" s="47"/>
      <c r="M116" s="224" t="s">
        <v>44</v>
      </c>
      <c r="N116" s="225" t="s">
        <v>53</v>
      </c>
      <c r="O116" s="87"/>
      <c r="P116" s="226">
        <f>O116*H116</f>
        <v>0</v>
      </c>
      <c r="Q116" s="226">
        <v>6.08E-05</v>
      </c>
      <c r="R116" s="226">
        <f>Q116*H116</f>
        <v>0.0247456</v>
      </c>
      <c r="S116" s="226">
        <v>0</v>
      </c>
      <c r="T116" s="22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8" t="s">
        <v>170</v>
      </c>
      <c r="AT116" s="228" t="s">
        <v>165</v>
      </c>
      <c r="AU116" s="228" t="s">
        <v>92</v>
      </c>
      <c r="AY116" s="19" t="s">
        <v>162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19" t="s">
        <v>90</v>
      </c>
      <c r="BK116" s="229">
        <f>ROUND(I116*H116,2)</f>
        <v>0</v>
      </c>
      <c r="BL116" s="19" t="s">
        <v>170</v>
      </c>
      <c r="BM116" s="228" t="s">
        <v>782</v>
      </c>
    </row>
    <row r="117" spans="1:47" s="2" customFormat="1" ht="12">
      <c r="A117" s="41"/>
      <c r="B117" s="42"/>
      <c r="C117" s="43"/>
      <c r="D117" s="230" t="s">
        <v>172</v>
      </c>
      <c r="E117" s="43"/>
      <c r="F117" s="231" t="s">
        <v>783</v>
      </c>
      <c r="G117" s="43"/>
      <c r="H117" s="43"/>
      <c r="I117" s="232"/>
      <c r="J117" s="43"/>
      <c r="K117" s="43"/>
      <c r="L117" s="47"/>
      <c r="M117" s="233"/>
      <c r="N117" s="234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19" t="s">
        <v>172</v>
      </c>
      <c r="AU117" s="19" t="s">
        <v>92</v>
      </c>
    </row>
    <row r="118" spans="1:51" s="16" customFormat="1" ht="12">
      <c r="A118" s="16"/>
      <c r="B118" s="270"/>
      <c r="C118" s="271"/>
      <c r="D118" s="237" t="s">
        <v>174</v>
      </c>
      <c r="E118" s="272" t="s">
        <v>44</v>
      </c>
      <c r="F118" s="273" t="s">
        <v>773</v>
      </c>
      <c r="G118" s="271"/>
      <c r="H118" s="272" t="s">
        <v>44</v>
      </c>
      <c r="I118" s="274"/>
      <c r="J118" s="271"/>
      <c r="K118" s="271"/>
      <c r="L118" s="275"/>
      <c r="M118" s="276"/>
      <c r="N118" s="277"/>
      <c r="O118" s="277"/>
      <c r="P118" s="277"/>
      <c r="Q118" s="277"/>
      <c r="R118" s="277"/>
      <c r="S118" s="277"/>
      <c r="T118" s="278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T118" s="279" t="s">
        <v>174</v>
      </c>
      <c r="AU118" s="279" t="s">
        <v>92</v>
      </c>
      <c r="AV118" s="16" t="s">
        <v>90</v>
      </c>
      <c r="AW118" s="16" t="s">
        <v>42</v>
      </c>
      <c r="AX118" s="16" t="s">
        <v>82</v>
      </c>
      <c r="AY118" s="279" t="s">
        <v>162</v>
      </c>
    </row>
    <row r="119" spans="1:51" s="13" customFormat="1" ht="12">
      <c r="A119" s="13"/>
      <c r="B119" s="235"/>
      <c r="C119" s="236"/>
      <c r="D119" s="237" t="s">
        <v>174</v>
      </c>
      <c r="E119" s="238" t="s">
        <v>44</v>
      </c>
      <c r="F119" s="239" t="s">
        <v>834</v>
      </c>
      <c r="G119" s="236"/>
      <c r="H119" s="240">
        <v>447</v>
      </c>
      <c r="I119" s="241"/>
      <c r="J119" s="236"/>
      <c r="K119" s="236"/>
      <c r="L119" s="242"/>
      <c r="M119" s="243"/>
      <c r="N119" s="244"/>
      <c r="O119" s="244"/>
      <c r="P119" s="244"/>
      <c r="Q119" s="244"/>
      <c r="R119" s="244"/>
      <c r="S119" s="244"/>
      <c r="T119" s="24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6" t="s">
        <v>174</v>
      </c>
      <c r="AU119" s="246" t="s">
        <v>92</v>
      </c>
      <c r="AV119" s="13" t="s">
        <v>92</v>
      </c>
      <c r="AW119" s="13" t="s">
        <v>42</v>
      </c>
      <c r="AX119" s="13" t="s">
        <v>82</v>
      </c>
      <c r="AY119" s="246" t="s">
        <v>162</v>
      </c>
    </row>
    <row r="120" spans="1:51" s="13" customFormat="1" ht="12">
      <c r="A120" s="13"/>
      <c r="B120" s="235"/>
      <c r="C120" s="236"/>
      <c r="D120" s="237" t="s">
        <v>174</v>
      </c>
      <c r="E120" s="238" t="s">
        <v>44</v>
      </c>
      <c r="F120" s="239" t="s">
        <v>835</v>
      </c>
      <c r="G120" s="236"/>
      <c r="H120" s="240">
        <v>-40</v>
      </c>
      <c r="I120" s="241"/>
      <c r="J120" s="236"/>
      <c r="K120" s="236"/>
      <c r="L120" s="242"/>
      <c r="M120" s="243"/>
      <c r="N120" s="244"/>
      <c r="O120" s="244"/>
      <c r="P120" s="244"/>
      <c r="Q120" s="244"/>
      <c r="R120" s="244"/>
      <c r="S120" s="244"/>
      <c r="T120" s="24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6" t="s">
        <v>174</v>
      </c>
      <c r="AU120" s="246" t="s">
        <v>92</v>
      </c>
      <c r="AV120" s="13" t="s">
        <v>92</v>
      </c>
      <c r="AW120" s="13" t="s">
        <v>42</v>
      </c>
      <c r="AX120" s="13" t="s">
        <v>82</v>
      </c>
      <c r="AY120" s="246" t="s">
        <v>162</v>
      </c>
    </row>
    <row r="121" spans="1:51" s="15" customFormat="1" ht="12">
      <c r="A121" s="15"/>
      <c r="B121" s="259"/>
      <c r="C121" s="260"/>
      <c r="D121" s="237" t="s">
        <v>174</v>
      </c>
      <c r="E121" s="261" t="s">
        <v>760</v>
      </c>
      <c r="F121" s="262" t="s">
        <v>185</v>
      </c>
      <c r="G121" s="260"/>
      <c r="H121" s="263">
        <v>407</v>
      </c>
      <c r="I121" s="264"/>
      <c r="J121" s="260"/>
      <c r="K121" s="260"/>
      <c r="L121" s="265"/>
      <c r="M121" s="266"/>
      <c r="N121" s="267"/>
      <c r="O121" s="267"/>
      <c r="P121" s="267"/>
      <c r="Q121" s="267"/>
      <c r="R121" s="267"/>
      <c r="S121" s="267"/>
      <c r="T121" s="268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69" t="s">
        <v>174</v>
      </c>
      <c r="AU121" s="269" t="s">
        <v>92</v>
      </c>
      <c r="AV121" s="15" t="s">
        <v>170</v>
      </c>
      <c r="AW121" s="15" t="s">
        <v>42</v>
      </c>
      <c r="AX121" s="15" t="s">
        <v>90</v>
      </c>
      <c r="AY121" s="269" t="s">
        <v>162</v>
      </c>
    </row>
    <row r="122" spans="1:65" s="2" customFormat="1" ht="21.75" customHeight="1">
      <c r="A122" s="41"/>
      <c r="B122" s="42"/>
      <c r="C122" s="216" t="s">
        <v>247</v>
      </c>
      <c r="D122" s="216" t="s">
        <v>165</v>
      </c>
      <c r="E122" s="218" t="s">
        <v>785</v>
      </c>
      <c r="F122" s="219" t="s">
        <v>786</v>
      </c>
      <c r="G122" s="220" t="s">
        <v>207</v>
      </c>
      <c r="H122" s="221">
        <v>3888</v>
      </c>
      <c r="I122" s="222"/>
      <c r="J122" s="223">
        <f>ROUND(I122*H122,2)</f>
        <v>0</v>
      </c>
      <c r="K122" s="219" t="s">
        <v>169</v>
      </c>
      <c r="L122" s="47"/>
      <c r="M122" s="224" t="s">
        <v>44</v>
      </c>
      <c r="N122" s="225" t="s">
        <v>53</v>
      </c>
      <c r="O122" s="87"/>
      <c r="P122" s="226">
        <f>O122*H122</f>
        <v>0</v>
      </c>
      <c r="Q122" s="226">
        <v>0.000325</v>
      </c>
      <c r="R122" s="226">
        <f>Q122*H122</f>
        <v>1.2635999999999998</v>
      </c>
      <c r="S122" s="226">
        <v>0</v>
      </c>
      <c r="T122" s="227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8" t="s">
        <v>170</v>
      </c>
      <c r="AT122" s="228" t="s">
        <v>165</v>
      </c>
      <c r="AU122" s="228" t="s">
        <v>92</v>
      </c>
      <c r="AY122" s="19" t="s">
        <v>162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19" t="s">
        <v>90</v>
      </c>
      <c r="BK122" s="229">
        <f>ROUND(I122*H122,2)</f>
        <v>0</v>
      </c>
      <c r="BL122" s="19" t="s">
        <v>170</v>
      </c>
      <c r="BM122" s="228" t="s">
        <v>787</v>
      </c>
    </row>
    <row r="123" spans="1:47" s="2" customFormat="1" ht="12">
      <c r="A123" s="41"/>
      <c r="B123" s="42"/>
      <c r="C123" s="43"/>
      <c r="D123" s="230" t="s">
        <v>172</v>
      </c>
      <c r="E123" s="43"/>
      <c r="F123" s="231" t="s">
        <v>788</v>
      </c>
      <c r="G123" s="43"/>
      <c r="H123" s="43"/>
      <c r="I123" s="232"/>
      <c r="J123" s="43"/>
      <c r="K123" s="43"/>
      <c r="L123" s="47"/>
      <c r="M123" s="233"/>
      <c r="N123" s="234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19" t="s">
        <v>172</v>
      </c>
      <c r="AU123" s="19" t="s">
        <v>92</v>
      </c>
    </row>
    <row r="124" spans="1:51" s="13" customFormat="1" ht="12">
      <c r="A124" s="13"/>
      <c r="B124" s="235"/>
      <c r="C124" s="236"/>
      <c r="D124" s="237" t="s">
        <v>174</v>
      </c>
      <c r="E124" s="238" t="s">
        <v>44</v>
      </c>
      <c r="F124" s="239" t="s">
        <v>762</v>
      </c>
      <c r="G124" s="236"/>
      <c r="H124" s="240">
        <v>3888</v>
      </c>
      <c r="I124" s="241"/>
      <c r="J124" s="236"/>
      <c r="K124" s="236"/>
      <c r="L124" s="242"/>
      <c r="M124" s="243"/>
      <c r="N124" s="244"/>
      <c r="O124" s="244"/>
      <c r="P124" s="244"/>
      <c r="Q124" s="244"/>
      <c r="R124" s="244"/>
      <c r="S124" s="244"/>
      <c r="T124" s="24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6" t="s">
        <v>174</v>
      </c>
      <c r="AU124" s="246" t="s">
        <v>92</v>
      </c>
      <c r="AV124" s="13" t="s">
        <v>92</v>
      </c>
      <c r="AW124" s="13" t="s">
        <v>42</v>
      </c>
      <c r="AX124" s="13" t="s">
        <v>90</v>
      </c>
      <c r="AY124" s="246" t="s">
        <v>162</v>
      </c>
    </row>
    <row r="125" spans="1:65" s="2" customFormat="1" ht="21.75" customHeight="1">
      <c r="A125" s="41"/>
      <c r="B125" s="42"/>
      <c r="C125" s="216" t="s">
        <v>254</v>
      </c>
      <c r="D125" s="216" t="s">
        <v>165</v>
      </c>
      <c r="E125" s="218" t="s">
        <v>789</v>
      </c>
      <c r="F125" s="219" t="s">
        <v>790</v>
      </c>
      <c r="G125" s="220" t="s">
        <v>207</v>
      </c>
      <c r="H125" s="221">
        <v>407</v>
      </c>
      <c r="I125" s="222"/>
      <c r="J125" s="223">
        <f>ROUND(I125*H125,2)</f>
        <v>0</v>
      </c>
      <c r="K125" s="219" t="s">
        <v>169</v>
      </c>
      <c r="L125" s="47"/>
      <c r="M125" s="224" t="s">
        <v>44</v>
      </c>
      <c r="N125" s="225" t="s">
        <v>53</v>
      </c>
      <c r="O125" s="87"/>
      <c r="P125" s="226">
        <f>O125*H125</f>
        <v>0</v>
      </c>
      <c r="Q125" s="226">
        <v>0.0001092</v>
      </c>
      <c r="R125" s="226">
        <f>Q125*H125</f>
        <v>0.0444444</v>
      </c>
      <c r="S125" s="226">
        <v>0</v>
      </c>
      <c r="T125" s="227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28" t="s">
        <v>170</v>
      </c>
      <c r="AT125" s="228" t="s">
        <v>165</v>
      </c>
      <c r="AU125" s="228" t="s">
        <v>92</v>
      </c>
      <c r="AY125" s="19" t="s">
        <v>162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9" t="s">
        <v>90</v>
      </c>
      <c r="BK125" s="229">
        <f>ROUND(I125*H125,2)</f>
        <v>0</v>
      </c>
      <c r="BL125" s="19" t="s">
        <v>170</v>
      </c>
      <c r="BM125" s="228" t="s">
        <v>791</v>
      </c>
    </row>
    <row r="126" spans="1:47" s="2" customFormat="1" ht="12">
      <c r="A126" s="41"/>
      <c r="B126" s="42"/>
      <c r="C126" s="43"/>
      <c r="D126" s="230" t="s">
        <v>172</v>
      </c>
      <c r="E126" s="43"/>
      <c r="F126" s="231" t="s">
        <v>792</v>
      </c>
      <c r="G126" s="43"/>
      <c r="H126" s="43"/>
      <c r="I126" s="232"/>
      <c r="J126" s="43"/>
      <c r="K126" s="43"/>
      <c r="L126" s="47"/>
      <c r="M126" s="233"/>
      <c r="N126" s="234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19" t="s">
        <v>172</v>
      </c>
      <c r="AU126" s="19" t="s">
        <v>92</v>
      </c>
    </row>
    <row r="127" spans="1:51" s="13" customFormat="1" ht="12">
      <c r="A127" s="13"/>
      <c r="B127" s="235"/>
      <c r="C127" s="236"/>
      <c r="D127" s="237" t="s">
        <v>174</v>
      </c>
      <c r="E127" s="238" t="s">
        <v>44</v>
      </c>
      <c r="F127" s="239" t="s">
        <v>760</v>
      </c>
      <c r="G127" s="236"/>
      <c r="H127" s="240">
        <v>407</v>
      </c>
      <c r="I127" s="241"/>
      <c r="J127" s="236"/>
      <c r="K127" s="236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174</v>
      </c>
      <c r="AU127" s="246" t="s">
        <v>92</v>
      </c>
      <c r="AV127" s="13" t="s">
        <v>92</v>
      </c>
      <c r="AW127" s="13" t="s">
        <v>42</v>
      </c>
      <c r="AX127" s="13" t="s">
        <v>90</v>
      </c>
      <c r="AY127" s="246" t="s">
        <v>162</v>
      </c>
    </row>
    <row r="128" spans="1:65" s="2" customFormat="1" ht="24.15" customHeight="1">
      <c r="A128" s="41"/>
      <c r="B128" s="42"/>
      <c r="C128" s="216" t="s">
        <v>260</v>
      </c>
      <c r="D128" s="216" t="s">
        <v>165</v>
      </c>
      <c r="E128" s="218" t="s">
        <v>793</v>
      </c>
      <c r="F128" s="219" t="s">
        <v>794</v>
      </c>
      <c r="G128" s="220" t="s">
        <v>207</v>
      </c>
      <c r="H128" s="221">
        <v>4295</v>
      </c>
      <c r="I128" s="222"/>
      <c r="J128" s="223">
        <f>ROUND(I128*H128,2)</f>
        <v>0</v>
      </c>
      <c r="K128" s="219" t="s">
        <v>169</v>
      </c>
      <c r="L128" s="47"/>
      <c r="M128" s="224" t="s">
        <v>44</v>
      </c>
      <c r="N128" s="225" t="s">
        <v>53</v>
      </c>
      <c r="O128" s="87"/>
      <c r="P128" s="226">
        <f>O128*H128</f>
        <v>0</v>
      </c>
      <c r="Q128" s="226">
        <v>4.88E-06</v>
      </c>
      <c r="R128" s="226">
        <f>Q128*H128</f>
        <v>0.0209596</v>
      </c>
      <c r="S128" s="226">
        <v>0</v>
      </c>
      <c r="T128" s="227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28" t="s">
        <v>170</v>
      </c>
      <c r="AT128" s="228" t="s">
        <v>165</v>
      </c>
      <c r="AU128" s="228" t="s">
        <v>92</v>
      </c>
      <c r="AY128" s="19" t="s">
        <v>162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9" t="s">
        <v>90</v>
      </c>
      <c r="BK128" s="229">
        <f>ROUND(I128*H128,2)</f>
        <v>0</v>
      </c>
      <c r="BL128" s="19" t="s">
        <v>170</v>
      </c>
      <c r="BM128" s="228" t="s">
        <v>795</v>
      </c>
    </row>
    <row r="129" spans="1:47" s="2" customFormat="1" ht="12">
      <c r="A129" s="41"/>
      <c r="B129" s="42"/>
      <c r="C129" s="43"/>
      <c r="D129" s="230" t="s">
        <v>172</v>
      </c>
      <c r="E129" s="43"/>
      <c r="F129" s="231" t="s">
        <v>796</v>
      </c>
      <c r="G129" s="43"/>
      <c r="H129" s="43"/>
      <c r="I129" s="232"/>
      <c r="J129" s="43"/>
      <c r="K129" s="43"/>
      <c r="L129" s="47"/>
      <c r="M129" s="233"/>
      <c r="N129" s="234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19" t="s">
        <v>172</v>
      </c>
      <c r="AU129" s="19" t="s">
        <v>92</v>
      </c>
    </row>
    <row r="130" spans="1:51" s="13" customFormat="1" ht="12">
      <c r="A130" s="13"/>
      <c r="B130" s="235"/>
      <c r="C130" s="236"/>
      <c r="D130" s="237" t="s">
        <v>174</v>
      </c>
      <c r="E130" s="238" t="s">
        <v>44</v>
      </c>
      <c r="F130" s="239" t="s">
        <v>762</v>
      </c>
      <c r="G130" s="236"/>
      <c r="H130" s="240">
        <v>3888</v>
      </c>
      <c r="I130" s="241"/>
      <c r="J130" s="236"/>
      <c r="K130" s="236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174</v>
      </c>
      <c r="AU130" s="246" t="s">
        <v>92</v>
      </c>
      <c r="AV130" s="13" t="s">
        <v>92</v>
      </c>
      <c r="AW130" s="13" t="s">
        <v>42</v>
      </c>
      <c r="AX130" s="13" t="s">
        <v>82</v>
      </c>
      <c r="AY130" s="246" t="s">
        <v>162</v>
      </c>
    </row>
    <row r="131" spans="1:51" s="13" customFormat="1" ht="12">
      <c r="A131" s="13"/>
      <c r="B131" s="235"/>
      <c r="C131" s="236"/>
      <c r="D131" s="237" t="s">
        <v>174</v>
      </c>
      <c r="E131" s="238" t="s">
        <v>44</v>
      </c>
      <c r="F131" s="239" t="s">
        <v>760</v>
      </c>
      <c r="G131" s="236"/>
      <c r="H131" s="240">
        <v>407</v>
      </c>
      <c r="I131" s="241"/>
      <c r="J131" s="236"/>
      <c r="K131" s="236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174</v>
      </c>
      <c r="AU131" s="246" t="s">
        <v>92</v>
      </c>
      <c r="AV131" s="13" t="s">
        <v>92</v>
      </c>
      <c r="AW131" s="13" t="s">
        <v>42</v>
      </c>
      <c r="AX131" s="13" t="s">
        <v>82</v>
      </c>
      <c r="AY131" s="246" t="s">
        <v>162</v>
      </c>
    </row>
    <row r="132" spans="1:51" s="15" customFormat="1" ht="12">
      <c r="A132" s="15"/>
      <c r="B132" s="259"/>
      <c r="C132" s="260"/>
      <c r="D132" s="237" t="s">
        <v>174</v>
      </c>
      <c r="E132" s="261" t="s">
        <v>44</v>
      </c>
      <c r="F132" s="262" t="s">
        <v>185</v>
      </c>
      <c r="G132" s="260"/>
      <c r="H132" s="263">
        <v>4295</v>
      </c>
      <c r="I132" s="264"/>
      <c r="J132" s="260"/>
      <c r="K132" s="260"/>
      <c r="L132" s="265"/>
      <c r="M132" s="266"/>
      <c r="N132" s="267"/>
      <c r="O132" s="267"/>
      <c r="P132" s="267"/>
      <c r="Q132" s="267"/>
      <c r="R132" s="267"/>
      <c r="S132" s="267"/>
      <c r="T132" s="268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9" t="s">
        <v>174</v>
      </c>
      <c r="AU132" s="269" t="s">
        <v>92</v>
      </c>
      <c r="AV132" s="15" t="s">
        <v>170</v>
      </c>
      <c r="AW132" s="15" t="s">
        <v>42</v>
      </c>
      <c r="AX132" s="15" t="s">
        <v>90</v>
      </c>
      <c r="AY132" s="269" t="s">
        <v>162</v>
      </c>
    </row>
    <row r="133" spans="1:63" s="12" customFormat="1" ht="22.8" customHeight="1">
      <c r="A133" s="12"/>
      <c r="B133" s="200"/>
      <c r="C133" s="201"/>
      <c r="D133" s="202" t="s">
        <v>81</v>
      </c>
      <c r="E133" s="214" t="s">
        <v>488</v>
      </c>
      <c r="F133" s="214" t="s">
        <v>489</v>
      </c>
      <c r="G133" s="201"/>
      <c r="H133" s="201"/>
      <c r="I133" s="204"/>
      <c r="J133" s="215">
        <f>BK133</f>
        <v>0</v>
      </c>
      <c r="K133" s="201"/>
      <c r="L133" s="206"/>
      <c r="M133" s="207"/>
      <c r="N133" s="208"/>
      <c r="O133" s="208"/>
      <c r="P133" s="209">
        <f>SUM(P134:P135)</f>
        <v>0</v>
      </c>
      <c r="Q133" s="208"/>
      <c r="R133" s="209">
        <f>SUM(R134:R135)</f>
        <v>0</v>
      </c>
      <c r="S133" s="208"/>
      <c r="T133" s="210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1" t="s">
        <v>90</v>
      </c>
      <c r="AT133" s="212" t="s">
        <v>81</v>
      </c>
      <c r="AU133" s="212" t="s">
        <v>90</v>
      </c>
      <c r="AY133" s="211" t="s">
        <v>162</v>
      </c>
      <c r="BK133" s="213">
        <f>SUM(BK134:BK135)</f>
        <v>0</v>
      </c>
    </row>
    <row r="134" spans="1:65" s="2" customFormat="1" ht="24.15" customHeight="1">
      <c r="A134" s="41"/>
      <c r="B134" s="42"/>
      <c r="C134" s="216" t="s">
        <v>267</v>
      </c>
      <c r="D134" s="216" t="s">
        <v>165</v>
      </c>
      <c r="E134" s="218" t="s">
        <v>491</v>
      </c>
      <c r="F134" s="219" t="s">
        <v>492</v>
      </c>
      <c r="G134" s="220" t="s">
        <v>123</v>
      </c>
      <c r="H134" s="221">
        <v>2.394</v>
      </c>
      <c r="I134" s="222"/>
      <c r="J134" s="223">
        <f>ROUND(I134*H134,2)</f>
        <v>0</v>
      </c>
      <c r="K134" s="219" t="s">
        <v>169</v>
      </c>
      <c r="L134" s="47"/>
      <c r="M134" s="224" t="s">
        <v>44</v>
      </c>
      <c r="N134" s="225" t="s">
        <v>53</v>
      </c>
      <c r="O134" s="87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28" t="s">
        <v>170</v>
      </c>
      <c r="AT134" s="228" t="s">
        <v>165</v>
      </c>
      <c r="AU134" s="228" t="s">
        <v>92</v>
      </c>
      <c r="AY134" s="19" t="s">
        <v>162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9" t="s">
        <v>90</v>
      </c>
      <c r="BK134" s="229">
        <f>ROUND(I134*H134,2)</f>
        <v>0</v>
      </c>
      <c r="BL134" s="19" t="s">
        <v>170</v>
      </c>
      <c r="BM134" s="228" t="s">
        <v>797</v>
      </c>
    </row>
    <row r="135" spans="1:47" s="2" customFormat="1" ht="12">
      <c r="A135" s="41"/>
      <c r="B135" s="42"/>
      <c r="C135" s="43"/>
      <c r="D135" s="230" t="s">
        <v>172</v>
      </c>
      <c r="E135" s="43"/>
      <c r="F135" s="231" t="s">
        <v>494</v>
      </c>
      <c r="G135" s="43"/>
      <c r="H135" s="43"/>
      <c r="I135" s="232"/>
      <c r="J135" s="43"/>
      <c r="K135" s="43"/>
      <c r="L135" s="47"/>
      <c r="M135" s="292"/>
      <c r="N135" s="293"/>
      <c r="O135" s="294"/>
      <c r="P135" s="294"/>
      <c r="Q135" s="294"/>
      <c r="R135" s="294"/>
      <c r="S135" s="294"/>
      <c r="T135" s="295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19" t="s">
        <v>172</v>
      </c>
      <c r="AU135" s="19" t="s">
        <v>92</v>
      </c>
    </row>
    <row r="136" spans="1:31" s="2" customFormat="1" ht="6.95" customHeight="1">
      <c r="A136" s="41"/>
      <c r="B136" s="62"/>
      <c r="C136" s="63"/>
      <c r="D136" s="63"/>
      <c r="E136" s="63"/>
      <c r="F136" s="63"/>
      <c r="G136" s="63"/>
      <c r="H136" s="63"/>
      <c r="I136" s="63"/>
      <c r="J136" s="63"/>
      <c r="K136" s="63"/>
      <c r="L136" s="47"/>
      <c r="M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</sheetData>
  <sheetProtection password="CC35" sheet="1" objects="1" scenarios="1" formatColumns="0" formatRows="0" autoFilter="0"/>
  <autoFilter ref="C81:K135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6" r:id="rId1" display="https://podminky.urs.cz/item/CS_URS_2022_02/912211111"/>
    <hyperlink ref="F97" r:id="rId2" display="https://podminky.urs.cz/item/CS_URS_2022_02/914111111"/>
    <hyperlink ref="F107" r:id="rId3" display="https://podminky.urs.cz/item/CS_URS_2022_02/914511111"/>
    <hyperlink ref="F111" r:id="rId4" display="https://podminky.urs.cz/item/CS_URS_2022_02/915111112"/>
    <hyperlink ref="F117" r:id="rId5" display="https://podminky.urs.cz/item/CS_URS_2022_02/915111122"/>
    <hyperlink ref="F123" r:id="rId6" display="https://podminky.urs.cz/item/CS_URS_2022_02/915211112"/>
    <hyperlink ref="F126" r:id="rId7" display="https://podminky.urs.cz/item/CS_URS_2022_02/915211122"/>
    <hyperlink ref="F129" r:id="rId8" display="https://podminky.urs.cz/item/CS_URS_2022_02/915611111"/>
    <hyperlink ref="F135" r:id="rId9" display="https://podminky.urs.cz/item/CS_URS_2022_02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110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92</v>
      </c>
    </row>
    <row r="4" spans="2:46" s="1" customFormat="1" ht="24.95" customHeight="1">
      <c r="B4" s="22"/>
      <c r="D4" s="144" t="s">
        <v>128</v>
      </c>
      <c r="L4" s="22"/>
      <c r="M4" s="145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6" t="s">
        <v>16</v>
      </c>
      <c r="L6" s="22"/>
    </row>
    <row r="7" spans="2:12" s="1" customFormat="1" ht="16.5" customHeight="1">
      <c r="B7" s="22"/>
      <c r="E7" s="147" t="str">
        <f>'Rekapitulace stavby'!K6</f>
        <v>1 soupis prací (II/116 Nová Ves pod Pleší, PD) - ZMĚNA 1</v>
      </c>
      <c r="F7" s="146"/>
      <c r="G7" s="146"/>
      <c r="H7" s="146"/>
      <c r="L7" s="22"/>
    </row>
    <row r="8" spans="1:31" s="2" customFormat="1" ht="12" customHeight="1">
      <c r="A8" s="41"/>
      <c r="B8" s="47"/>
      <c r="C8" s="41"/>
      <c r="D8" s="146" t="s">
        <v>133</v>
      </c>
      <c r="E8" s="41"/>
      <c r="F8" s="41"/>
      <c r="G8" s="41"/>
      <c r="H8" s="41"/>
      <c r="I8" s="41"/>
      <c r="J8" s="41"/>
      <c r="K8" s="41"/>
      <c r="L8" s="148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49" t="s">
        <v>836</v>
      </c>
      <c r="F9" s="41"/>
      <c r="G9" s="41"/>
      <c r="H9" s="41"/>
      <c r="I9" s="41"/>
      <c r="J9" s="41"/>
      <c r="K9" s="41"/>
      <c r="L9" s="148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46" t="s">
        <v>18</v>
      </c>
      <c r="E11" s="41"/>
      <c r="F11" s="136" t="s">
        <v>19</v>
      </c>
      <c r="G11" s="41"/>
      <c r="H11" s="41"/>
      <c r="I11" s="146" t="s">
        <v>20</v>
      </c>
      <c r="J11" s="136" t="s">
        <v>44</v>
      </c>
      <c r="K11" s="41"/>
      <c r="L11" s="148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6" t="s">
        <v>22</v>
      </c>
      <c r="E12" s="41"/>
      <c r="F12" s="136" t="s">
        <v>23</v>
      </c>
      <c r="G12" s="41"/>
      <c r="H12" s="41"/>
      <c r="I12" s="146" t="s">
        <v>24</v>
      </c>
      <c r="J12" s="150" t="str">
        <f>'Rekapitulace stavby'!AN8</f>
        <v>21. 4. 2023</v>
      </c>
      <c r="K12" s="41"/>
      <c r="L12" s="148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8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6" t="s">
        <v>30</v>
      </c>
      <c r="E14" s="41"/>
      <c r="F14" s="41"/>
      <c r="G14" s="41"/>
      <c r="H14" s="41"/>
      <c r="I14" s="146" t="s">
        <v>31</v>
      </c>
      <c r="J14" s="136" t="s">
        <v>32</v>
      </c>
      <c r="K14" s="41"/>
      <c r="L14" s="148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6" t="s">
        <v>33</v>
      </c>
      <c r="F15" s="41"/>
      <c r="G15" s="41"/>
      <c r="H15" s="41"/>
      <c r="I15" s="146" t="s">
        <v>34</v>
      </c>
      <c r="J15" s="136" t="s">
        <v>35</v>
      </c>
      <c r="K15" s="41"/>
      <c r="L15" s="148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46" t="s">
        <v>36</v>
      </c>
      <c r="E17" s="41"/>
      <c r="F17" s="41"/>
      <c r="G17" s="41"/>
      <c r="H17" s="41"/>
      <c r="I17" s="146" t="s">
        <v>31</v>
      </c>
      <c r="J17" s="35" t="str">
        <f>'Rekapitulace stavby'!AN13</f>
        <v>Vyplň údaj</v>
      </c>
      <c r="K17" s="41"/>
      <c r="L17" s="148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6"/>
      <c r="G18" s="136"/>
      <c r="H18" s="136"/>
      <c r="I18" s="146" t="s">
        <v>34</v>
      </c>
      <c r="J18" s="35" t="str">
        <f>'Rekapitulace stavby'!AN14</f>
        <v>Vyplň údaj</v>
      </c>
      <c r="K18" s="41"/>
      <c r="L18" s="14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8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6" t="s">
        <v>38</v>
      </c>
      <c r="E20" s="41"/>
      <c r="F20" s="41"/>
      <c r="G20" s="41"/>
      <c r="H20" s="41"/>
      <c r="I20" s="146" t="s">
        <v>31</v>
      </c>
      <c r="J20" s="136" t="s">
        <v>39</v>
      </c>
      <c r="K20" s="41"/>
      <c r="L20" s="148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6" t="s">
        <v>40</v>
      </c>
      <c r="F21" s="41"/>
      <c r="G21" s="41"/>
      <c r="H21" s="41"/>
      <c r="I21" s="146" t="s">
        <v>34</v>
      </c>
      <c r="J21" s="136" t="s">
        <v>41</v>
      </c>
      <c r="K21" s="41"/>
      <c r="L21" s="148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8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6" t="s">
        <v>43</v>
      </c>
      <c r="E23" s="41"/>
      <c r="F23" s="41"/>
      <c r="G23" s="41"/>
      <c r="H23" s="41"/>
      <c r="I23" s="146" t="s">
        <v>31</v>
      </c>
      <c r="J23" s="136" t="str">
        <f>IF('Rekapitulace stavby'!AN19="","",'Rekapitulace stavby'!AN19)</f>
        <v/>
      </c>
      <c r="K23" s="41"/>
      <c r="L23" s="148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6" t="str">
        <f>IF('Rekapitulace stavby'!E20="","",'Rekapitulace stavby'!E20)</f>
        <v xml:space="preserve"> </v>
      </c>
      <c r="F24" s="41"/>
      <c r="G24" s="41"/>
      <c r="H24" s="41"/>
      <c r="I24" s="146" t="s">
        <v>34</v>
      </c>
      <c r="J24" s="136" t="str">
        <f>IF('Rekapitulace stavby'!AN20="","",'Rekapitulace stavby'!AN20)</f>
        <v/>
      </c>
      <c r="K24" s="41"/>
      <c r="L24" s="148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6" t="s">
        <v>46</v>
      </c>
      <c r="E26" s="41"/>
      <c r="F26" s="41"/>
      <c r="G26" s="41"/>
      <c r="H26" s="41"/>
      <c r="I26" s="41"/>
      <c r="J26" s="41"/>
      <c r="K26" s="41"/>
      <c r="L26" s="14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47.25" customHeight="1">
      <c r="A27" s="151"/>
      <c r="B27" s="152"/>
      <c r="C27" s="151"/>
      <c r="D27" s="151"/>
      <c r="E27" s="153" t="s">
        <v>135</v>
      </c>
      <c r="F27" s="153"/>
      <c r="G27" s="153"/>
      <c r="H27" s="153"/>
      <c r="I27" s="151"/>
      <c r="J27" s="151"/>
      <c r="K27" s="151"/>
      <c r="L27" s="154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8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5"/>
      <c r="E29" s="155"/>
      <c r="F29" s="155"/>
      <c r="G29" s="155"/>
      <c r="H29" s="155"/>
      <c r="I29" s="155"/>
      <c r="J29" s="155"/>
      <c r="K29" s="155"/>
      <c r="L29" s="148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56" t="s">
        <v>48</v>
      </c>
      <c r="E30" s="41"/>
      <c r="F30" s="41"/>
      <c r="G30" s="41"/>
      <c r="H30" s="41"/>
      <c r="I30" s="41"/>
      <c r="J30" s="157">
        <f>ROUND(J88,2)</f>
        <v>0</v>
      </c>
      <c r="K30" s="41"/>
      <c r="L30" s="14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5"/>
      <c r="E31" s="155"/>
      <c r="F31" s="155"/>
      <c r="G31" s="155"/>
      <c r="H31" s="155"/>
      <c r="I31" s="155"/>
      <c r="J31" s="155"/>
      <c r="K31" s="155"/>
      <c r="L31" s="148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8" t="s">
        <v>50</v>
      </c>
      <c r="G32" s="41"/>
      <c r="H32" s="41"/>
      <c r="I32" s="158" t="s">
        <v>49</v>
      </c>
      <c r="J32" s="158" t="s">
        <v>51</v>
      </c>
      <c r="K32" s="41"/>
      <c r="L32" s="14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9" t="s">
        <v>52</v>
      </c>
      <c r="E33" s="146" t="s">
        <v>53</v>
      </c>
      <c r="F33" s="160">
        <f>ROUND((SUM(BE88:BE197)),2)</f>
        <v>0</v>
      </c>
      <c r="G33" s="41"/>
      <c r="H33" s="41"/>
      <c r="I33" s="161">
        <v>0.21</v>
      </c>
      <c r="J33" s="160">
        <f>ROUND(((SUM(BE88:BE197))*I33),2)</f>
        <v>0</v>
      </c>
      <c r="K33" s="41"/>
      <c r="L33" s="148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6" t="s">
        <v>54</v>
      </c>
      <c r="F34" s="160">
        <f>ROUND((SUM(BF88:BF197)),2)</f>
        <v>0</v>
      </c>
      <c r="G34" s="41"/>
      <c r="H34" s="41"/>
      <c r="I34" s="161">
        <v>0.15</v>
      </c>
      <c r="J34" s="160">
        <f>ROUND(((SUM(BF88:BF197))*I34),2)</f>
        <v>0</v>
      </c>
      <c r="K34" s="41"/>
      <c r="L34" s="148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6" t="s">
        <v>55</v>
      </c>
      <c r="F35" s="160">
        <f>ROUND((SUM(BG88:BG197)),2)</f>
        <v>0</v>
      </c>
      <c r="G35" s="41"/>
      <c r="H35" s="41"/>
      <c r="I35" s="161">
        <v>0.21</v>
      </c>
      <c r="J35" s="160">
        <f>0</f>
        <v>0</v>
      </c>
      <c r="K35" s="41"/>
      <c r="L35" s="14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6" t="s">
        <v>56</v>
      </c>
      <c r="F36" s="160">
        <f>ROUND((SUM(BH88:BH197)),2)</f>
        <v>0</v>
      </c>
      <c r="G36" s="41"/>
      <c r="H36" s="41"/>
      <c r="I36" s="161">
        <v>0.15</v>
      </c>
      <c r="J36" s="160">
        <f>0</f>
        <v>0</v>
      </c>
      <c r="K36" s="41"/>
      <c r="L36" s="148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6" t="s">
        <v>57</v>
      </c>
      <c r="F37" s="160">
        <f>ROUND((SUM(BI88:BI197)),2)</f>
        <v>0</v>
      </c>
      <c r="G37" s="41"/>
      <c r="H37" s="41"/>
      <c r="I37" s="161">
        <v>0</v>
      </c>
      <c r="J37" s="160">
        <f>0</f>
        <v>0</v>
      </c>
      <c r="K37" s="41"/>
      <c r="L37" s="14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8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2"/>
      <c r="D39" s="163" t="s">
        <v>58</v>
      </c>
      <c r="E39" s="164"/>
      <c r="F39" s="164"/>
      <c r="G39" s="165" t="s">
        <v>59</v>
      </c>
      <c r="H39" s="166" t="s">
        <v>60</v>
      </c>
      <c r="I39" s="164"/>
      <c r="J39" s="167">
        <f>SUM(J30:J37)</f>
        <v>0</v>
      </c>
      <c r="K39" s="168"/>
      <c r="L39" s="14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9"/>
      <c r="C40" s="170"/>
      <c r="D40" s="170"/>
      <c r="E40" s="170"/>
      <c r="F40" s="170"/>
      <c r="G40" s="170"/>
      <c r="H40" s="170"/>
      <c r="I40" s="170"/>
      <c r="J40" s="170"/>
      <c r="K40" s="170"/>
      <c r="L40" s="148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1"/>
      <c r="C44" s="172"/>
      <c r="D44" s="172"/>
      <c r="E44" s="172"/>
      <c r="F44" s="172"/>
      <c r="G44" s="172"/>
      <c r="H44" s="172"/>
      <c r="I44" s="172"/>
      <c r="J44" s="172"/>
      <c r="K44" s="172"/>
      <c r="L44" s="148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5" t="s">
        <v>136</v>
      </c>
      <c r="D45" s="43"/>
      <c r="E45" s="43"/>
      <c r="F45" s="43"/>
      <c r="G45" s="43"/>
      <c r="H45" s="43"/>
      <c r="I45" s="43"/>
      <c r="J45" s="43"/>
      <c r="K45" s="43"/>
      <c r="L45" s="148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8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48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73" t="str">
        <f>E7</f>
        <v>1 soupis prací (II/116 Nová Ves pod Pleší, PD) - ZMĚNA 1</v>
      </c>
      <c r="F48" s="34"/>
      <c r="G48" s="34"/>
      <c r="H48" s="34"/>
      <c r="I48" s="43"/>
      <c r="J48" s="43"/>
      <c r="K48" s="43"/>
      <c r="L48" s="148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133</v>
      </c>
      <c r="D49" s="43"/>
      <c r="E49" s="43"/>
      <c r="F49" s="43"/>
      <c r="G49" s="43"/>
      <c r="H49" s="43"/>
      <c r="I49" s="43"/>
      <c r="J49" s="43"/>
      <c r="K49" s="43"/>
      <c r="L49" s="148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SO 201 - Most na II/116 v km 2,011</v>
      </c>
      <c r="F50" s="43"/>
      <c r="G50" s="43"/>
      <c r="H50" s="43"/>
      <c r="I50" s="43"/>
      <c r="J50" s="43"/>
      <c r="K50" s="43"/>
      <c r="L50" s="148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8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4" t="s">
        <v>22</v>
      </c>
      <c r="D52" s="43"/>
      <c r="E52" s="43"/>
      <c r="F52" s="29" t="str">
        <f>F12</f>
        <v>Nová Ves pod Pleší</v>
      </c>
      <c r="G52" s="43"/>
      <c r="H52" s="43"/>
      <c r="I52" s="34" t="s">
        <v>24</v>
      </c>
      <c r="J52" s="75" t="str">
        <f>IF(J12="","",J12)</f>
        <v>21. 4. 2023</v>
      </c>
      <c r="K52" s="43"/>
      <c r="L52" s="148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8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4" t="s">
        <v>30</v>
      </c>
      <c r="D54" s="43"/>
      <c r="E54" s="43"/>
      <c r="F54" s="29" t="str">
        <f>E15</f>
        <v>Krajská správa a údržba silnic Středočeského kraje</v>
      </c>
      <c r="G54" s="43"/>
      <c r="H54" s="43"/>
      <c r="I54" s="34" t="s">
        <v>38</v>
      </c>
      <c r="J54" s="39" t="str">
        <f>E21</f>
        <v>METROPROJEKT Praha a.s.</v>
      </c>
      <c r="K54" s="43"/>
      <c r="L54" s="148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4" t="s">
        <v>36</v>
      </c>
      <c r="D55" s="43"/>
      <c r="E55" s="43"/>
      <c r="F55" s="29" t="str">
        <f>IF(E18="","",E18)</f>
        <v>Vyplň údaj</v>
      </c>
      <c r="G55" s="43"/>
      <c r="H55" s="43"/>
      <c r="I55" s="34" t="s">
        <v>43</v>
      </c>
      <c r="J55" s="39" t="str">
        <f>E24</f>
        <v xml:space="preserve"> </v>
      </c>
      <c r="K55" s="43"/>
      <c r="L55" s="148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8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74" t="s">
        <v>137</v>
      </c>
      <c r="D57" s="175"/>
      <c r="E57" s="175"/>
      <c r="F57" s="175"/>
      <c r="G57" s="175"/>
      <c r="H57" s="175"/>
      <c r="I57" s="175"/>
      <c r="J57" s="176" t="s">
        <v>138</v>
      </c>
      <c r="K57" s="175"/>
      <c r="L57" s="148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8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77" t="s">
        <v>80</v>
      </c>
      <c r="D59" s="43"/>
      <c r="E59" s="43"/>
      <c r="F59" s="43"/>
      <c r="G59" s="43"/>
      <c r="H59" s="43"/>
      <c r="I59" s="43"/>
      <c r="J59" s="105">
        <f>J88</f>
        <v>0</v>
      </c>
      <c r="K59" s="43"/>
      <c r="L59" s="148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139</v>
      </c>
    </row>
    <row r="60" spans="1:31" s="9" customFormat="1" ht="24.95" customHeight="1">
      <c r="A60" s="9"/>
      <c r="B60" s="178"/>
      <c r="C60" s="179"/>
      <c r="D60" s="180" t="s">
        <v>140</v>
      </c>
      <c r="E60" s="181"/>
      <c r="F60" s="181"/>
      <c r="G60" s="181"/>
      <c r="H60" s="181"/>
      <c r="I60" s="181"/>
      <c r="J60" s="182">
        <f>J89</f>
        <v>0</v>
      </c>
      <c r="K60" s="179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28"/>
      <c r="D61" s="185" t="s">
        <v>141</v>
      </c>
      <c r="E61" s="186"/>
      <c r="F61" s="186"/>
      <c r="G61" s="186"/>
      <c r="H61" s="186"/>
      <c r="I61" s="186"/>
      <c r="J61" s="187">
        <f>J90</f>
        <v>0</v>
      </c>
      <c r="K61" s="128"/>
      <c r="L61" s="18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28"/>
      <c r="D62" s="185" t="s">
        <v>614</v>
      </c>
      <c r="E62" s="186"/>
      <c r="F62" s="186"/>
      <c r="G62" s="186"/>
      <c r="H62" s="186"/>
      <c r="I62" s="186"/>
      <c r="J62" s="187">
        <f>J116</f>
        <v>0</v>
      </c>
      <c r="K62" s="128"/>
      <c r="L62" s="18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28"/>
      <c r="D63" s="185" t="s">
        <v>615</v>
      </c>
      <c r="E63" s="186"/>
      <c r="F63" s="186"/>
      <c r="G63" s="186"/>
      <c r="H63" s="186"/>
      <c r="I63" s="186"/>
      <c r="J63" s="187">
        <f>J136</f>
        <v>0</v>
      </c>
      <c r="K63" s="128"/>
      <c r="L63" s="18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4"/>
      <c r="C64" s="128"/>
      <c r="D64" s="185" t="s">
        <v>144</v>
      </c>
      <c r="E64" s="186"/>
      <c r="F64" s="186"/>
      <c r="G64" s="186"/>
      <c r="H64" s="186"/>
      <c r="I64" s="186"/>
      <c r="J64" s="187">
        <f>J152</f>
        <v>0</v>
      </c>
      <c r="K64" s="128"/>
      <c r="L64" s="18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4"/>
      <c r="C65" s="128"/>
      <c r="D65" s="185" t="s">
        <v>145</v>
      </c>
      <c r="E65" s="186"/>
      <c r="F65" s="186"/>
      <c r="G65" s="186"/>
      <c r="H65" s="186"/>
      <c r="I65" s="186"/>
      <c r="J65" s="187">
        <f>J170</f>
        <v>0</v>
      </c>
      <c r="K65" s="128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4"/>
      <c r="C66" s="128"/>
      <c r="D66" s="185" t="s">
        <v>146</v>
      </c>
      <c r="E66" s="186"/>
      <c r="F66" s="186"/>
      <c r="G66" s="186"/>
      <c r="H66" s="186"/>
      <c r="I66" s="186"/>
      <c r="J66" s="187">
        <f>J178</f>
        <v>0</v>
      </c>
      <c r="K66" s="128"/>
      <c r="L66" s="18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78"/>
      <c r="C67" s="179"/>
      <c r="D67" s="180" t="s">
        <v>616</v>
      </c>
      <c r="E67" s="181"/>
      <c r="F67" s="181"/>
      <c r="G67" s="181"/>
      <c r="H67" s="181"/>
      <c r="I67" s="181"/>
      <c r="J67" s="182">
        <f>J181</f>
        <v>0</v>
      </c>
      <c r="K67" s="179"/>
      <c r="L67" s="18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84"/>
      <c r="C68" s="128"/>
      <c r="D68" s="185" t="s">
        <v>617</v>
      </c>
      <c r="E68" s="186"/>
      <c r="F68" s="186"/>
      <c r="G68" s="186"/>
      <c r="H68" s="186"/>
      <c r="I68" s="186"/>
      <c r="J68" s="187">
        <f>J182</f>
        <v>0</v>
      </c>
      <c r="K68" s="128"/>
      <c r="L68" s="18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1"/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148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1" s="2" customFormat="1" ht="6.95" customHeight="1">
      <c r="A70" s="41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48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4" spans="1:31" s="2" customFormat="1" ht="6.95" customHeight="1">
      <c r="A74" s="41"/>
      <c r="B74" s="64"/>
      <c r="C74" s="65"/>
      <c r="D74" s="65"/>
      <c r="E74" s="65"/>
      <c r="F74" s="65"/>
      <c r="G74" s="65"/>
      <c r="H74" s="65"/>
      <c r="I74" s="65"/>
      <c r="J74" s="65"/>
      <c r="K74" s="65"/>
      <c r="L74" s="148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24.95" customHeight="1">
      <c r="A75" s="41"/>
      <c r="B75" s="42"/>
      <c r="C75" s="25" t="s">
        <v>147</v>
      </c>
      <c r="D75" s="43"/>
      <c r="E75" s="43"/>
      <c r="F75" s="43"/>
      <c r="G75" s="43"/>
      <c r="H75" s="43"/>
      <c r="I75" s="43"/>
      <c r="J75" s="43"/>
      <c r="K75" s="43"/>
      <c r="L75" s="148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6.95" customHeight="1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148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4" t="s">
        <v>16</v>
      </c>
      <c r="D77" s="43"/>
      <c r="E77" s="43"/>
      <c r="F77" s="43"/>
      <c r="G77" s="43"/>
      <c r="H77" s="43"/>
      <c r="I77" s="43"/>
      <c r="J77" s="43"/>
      <c r="K77" s="43"/>
      <c r="L77" s="148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173" t="str">
        <f>E7</f>
        <v>1 soupis prací (II/116 Nová Ves pod Pleší, PD) - ZMĚNA 1</v>
      </c>
      <c r="F78" s="34"/>
      <c r="G78" s="34"/>
      <c r="H78" s="34"/>
      <c r="I78" s="43"/>
      <c r="J78" s="43"/>
      <c r="K78" s="43"/>
      <c r="L78" s="148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2" customHeight="1">
      <c r="A79" s="41"/>
      <c r="B79" s="42"/>
      <c r="C79" s="34" t="s">
        <v>133</v>
      </c>
      <c r="D79" s="43"/>
      <c r="E79" s="43"/>
      <c r="F79" s="43"/>
      <c r="G79" s="43"/>
      <c r="H79" s="43"/>
      <c r="I79" s="43"/>
      <c r="J79" s="43"/>
      <c r="K79" s="43"/>
      <c r="L79" s="148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6.5" customHeight="1">
      <c r="A80" s="41"/>
      <c r="B80" s="42"/>
      <c r="C80" s="43"/>
      <c r="D80" s="43"/>
      <c r="E80" s="72" t="str">
        <f>E9</f>
        <v>SO 201 - Most na II/116 v km 2,011</v>
      </c>
      <c r="F80" s="43"/>
      <c r="G80" s="43"/>
      <c r="H80" s="43"/>
      <c r="I80" s="43"/>
      <c r="J80" s="43"/>
      <c r="K80" s="43"/>
      <c r="L80" s="148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8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2" customHeight="1">
      <c r="A82" s="41"/>
      <c r="B82" s="42"/>
      <c r="C82" s="34" t="s">
        <v>22</v>
      </c>
      <c r="D82" s="43"/>
      <c r="E82" s="43"/>
      <c r="F82" s="29" t="str">
        <f>F12</f>
        <v>Nová Ves pod Pleší</v>
      </c>
      <c r="G82" s="43"/>
      <c r="H82" s="43"/>
      <c r="I82" s="34" t="s">
        <v>24</v>
      </c>
      <c r="J82" s="75" t="str">
        <f>IF(J12="","",J12)</f>
        <v>21. 4. 2023</v>
      </c>
      <c r="K82" s="43"/>
      <c r="L82" s="148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48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25.65" customHeight="1">
      <c r="A84" s="41"/>
      <c r="B84" s="42"/>
      <c r="C84" s="34" t="s">
        <v>30</v>
      </c>
      <c r="D84" s="43"/>
      <c r="E84" s="43"/>
      <c r="F84" s="29" t="str">
        <f>E15</f>
        <v>Krajská správa a údržba silnic Středočeského kraje</v>
      </c>
      <c r="G84" s="43"/>
      <c r="H84" s="43"/>
      <c r="I84" s="34" t="s">
        <v>38</v>
      </c>
      <c r="J84" s="39" t="str">
        <f>E21</f>
        <v>METROPROJEKT Praha a.s.</v>
      </c>
      <c r="K84" s="43"/>
      <c r="L84" s="148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5.15" customHeight="1">
      <c r="A85" s="41"/>
      <c r="B85" s="42"/>
      <c r="C85" s="34" t="s">
        <v>36</v>
      </c>
      <c r="D85" s="43"/>
      <c r="E85" s="43"/>
      <c r="F85" s="29" t="str">
        <f>IF(E18="","",E18)</f>
        <v>Vyplň údaj</v>
      </c>
      <c r="G85" s="43"/>
      <c r="H85" s="43"/>
      <c r="I85" s="34" t="s">
        <v>43</v>
      </c>
      <c r="J85" s="39" t="str">
        <f>E24</f>
        <v xml:space="preserve"> </v>
      </c>
      <c r="K85" s="43"/>
      <c r="L85" s="148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0.3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148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11" customFormat="1" ht="29.25" customHeight="1">
      <c r="A87" s="189"/>
      <c r="B87" s="190"/>
      <c r="C87" s="191" t="s">
        <v>148</v>
      </c>
      <c r="D87" s="192" t="s">
        <v>67</v>
      </c>
      <c r="E87" s="192" t="s">
        <v>63</v>
      </c>
      <c r="F87" s="192" t="s">
        <v>64</v>
      </c>
      <c r="G87" s="192" t="s">
        <v>149</v>
      </c>
      <c r="H87" s="192" t="s">
        <v>150</v>
      </c>
      <c r="I87" s="192" t="s">
        <v>151</v>
      </c>
      <c r="J87" s="192" t="s">
        <v>138</v>
      </c>
      <c r="K87" s="193" t="s">
        <v>152</v>
      </c>
      <c r="L87" s="194"/>
      <c r="M87" s="95" t="s">
        <v>44</v>
      </c>
      <c r="N87" s="96" t="s">
        <v>52</v>
      </c>
      <c r="O87" s="96" t="s">
        <v>153</v>
      </c>
      <c r="P87" s="96" t="s">
        <v>154</v>
      </c>
      <c r="Q87" s="96" t="s">
        <v>155</v>
      </c>
      <c r="R87" s="96" t="s">
        <v>156</v>
      </c>
      <c r="S87" s="96" t="s">
        <v>157</v>
      </c>
      <c r="T87" s="97" t="s">
        <v>158</v>
      </c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</row>
    <row r="88" spans="1:63" s="2" customFormat="1" ht="22.8" customHeight="1">
      <c r="A88" s="41"/>
      <c r="B88" s="42"/>
      <c r="C88" s="102" t="s">
        <v>159</v>
      </c>
      <c r="D88" s="43"/>
      <c r="E88" s="43"/>
      <c r="F88" s="43"/>
      <c r="G88" s="43"/>
      <c r="H88" s="43"/>
      <c r="I88" s="43"/>
      <c r="J88" s="195">
        <f>BK88</f>
        <v>0</v>
      </c>
      <c r="K88" s="43"/>
      <c r="L88" s="47"/>
      <c r="M88" s="98"/>
      <c r="N88" s="196"/>
      <c r="O88" s="99"/>
      <c r="P88" s="197">
        <f>P89+P181</f>
        <v>0</v>
      </c>
      <c r="Q88" s="99"/>
      <c r="R88" s="197">
        <f>R89+R181</f>
        <v>99.5036694462835</v>
      </c>
      <c r="S88" s="99"/>
      <c r="T88" s="198">
        <f>T89+T181</f>
        <v>12.456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19" t="s">
        <v>81</v>
      </c>
      <c r="AU88" s="19" t="s">
        <v>139</v>
      </c>
      <c r="BK88" s="199">
        <f>BK89+BK181</f>
        <v>0</v>
      </c>
    </row>
    <row r="89" spans="1:63" s="12" customFormat="1" ht="25.9" customHeight="1">
      <c r="A89" s="12"/>
      <c r="B89" s="200"/>
      <c r="C89" s="201"/>
      <c r="D89" s="202" t="s">
        <v>81</v>
      </c>
      <c r="E89" s="203" t="s">
        <v>160</v>
      </c>
      <c r="F89" s="203" t="s">
        <v>161</v>
      </c>
      <c r="G89" s="201"/>
      <c r="H89" s="201"/>
      <c r="I89" s="204"/>
      <c r="J89" s="205">
        <f>BK89</f>
        <v>0</v>
      </c>
      <c r="K89" s="201"/>
      <c r="L89" s="206"/>
      <c r="M89" s="207"/>
      <c r="N89" s="208"/>
      <c r="O89" s="208"/>
      <c r="P89" s="209">
        <f>P90+P116+P136+P152+P170+P178</f>
        <v>0</v>
      </c>
      <c r="Q89" s="208"/>
      <c r="R89" s="209">
        <f>R90+R116+R136+R152+R170+R178</f>
        <v>99.4781578462835</v>
      </c>
      <c r="S89" s="208"/>
      <c r="T89" s="210">
        <f>T90+T116+T136+T152+T170+T178</f>
        <v>12.456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1" t="s">
        <v>90</v>
      </c>
      <c r="AT89" s="212" t="s">
        <v>81</v>
      </c>
      <c r="AU89" s="212" t="s">
        <v>82</v>
      </c>
      <c r="AY89" s="211" t="s">
        <v>162</v>
      </c>
      <c r="BK89" s="213">
        <f>BK90+BK116+BK136+BK152+BK170+BK178</f>
        <v>0</v>
      </c>
    </row>
    <row r="90" spans="1:63" s="12" customFormat="1" ht="22.8" customHeight="1">
      <c r="A90" s="12"/>
      <c r="B90" s="200"/>
      <c r="C90" s="201"/>
      <c r="D90" s="202" t="s">
        <v>81</v>
      </c>
      <c r="E90" s="214" t="s">
        <v>90</v>
      </c>
      <c r="F90" s="214" t="s">
        <v>163</v>
      </c>
      <c r="G90" s="201"/>
      <c r="H90" s="201"/>
      <c r="I90" s="204"/>
      <c r="J90" s="215">
        <f>BK90</f>
        <v>0</v>
      </c>
      <c r="K90" s="201"/>
      <c r="L90" s="206"/>
      <c r="M90" s="207"/>
      <c r="N90" s="208"/>
      <c r="O90" s="208"/>
      <c r="P90" s="209">
        <f>SUM(P91:P115)</f>
        <v>0</v>
      </c>
      <c r="Q90" s="208"/>
      <c r="R90" s="209">
        <f>SUM(R91:R115)</f>
        <v>0.15862927000000002</v>
      </c>
      <c r="S90" s="208"/>
      <c r="T90" s="210">
        <f>SUM(T91:T115)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1" t="s">
        <v>90</v>
      </c>
      <c r="AT90" s="212" t="s">
        <v>81</v>
      </c>
      <c r="AU90" s="212" t="s">
        <v>90</v>
      </c>
      <c r="AY90" s="211" t="s">
        <v>162</v>
      </c>
      <c r="BK90" s="213">
        <f>SUM(BK91:BK115)</f>
        <v>0</v>
      </c>
    </row>
    <row r="91" spans="1:65" s="2" customFormat="1" ht="37.8" customHeight="1">
      <c r="A91" s="41"/>
      <c r="B91" s="42"/>
      <c r="C91" s="216" t="s">
        <v>90</v>
      </c>
      <c r="D91" s="216" t="s">
        <v>165</v>
      </c>
      <c r="E91" s="218" t="s">
        <v>618</v>
      </c>
      <c r="F91" s="219" t="s">
        <v>619</v>
      </c>
      <c r="G91" s="220" t="s">
        <v>131</v>
      </c>
      <c r="H91" s="221">
        <v>40</v>
      </c>
      <c r="I91" s="222"/>
      <c r="J91" s="223">
        <f>ROUND(I91*H91,2)</f>
        <v>0</v>
      </c>
      <c r="K91" s="219" t="s">
        <v>169</v>
      </c>
      <c r="L91" s="47"/>
      <c r="M91" s="224" t="s">
        <v>44</v>
      </c>
      <c r="N91" s="225" t="s">
        <v>53</v>
      </c>
      <c r="O91" s="87"/>
      <c r="P91" s="226">
        <f>O91*H91</f>
        <v>0</v>
      </c>
      <c r="Q91" s="226">
        <v>0</v>
      </c>
      <c r="R91" s="226">
        <f>Q91*H91</f>
        <v>0</v>
      </c>
      <c r="S91" s="226">
        <v>0</v>
      </c>
      <c r="T91" s="227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28" t="s">
        <v>170</v>
      </c>
      <c r="AT91" s="228" t="s">
        <v>165</v>
      </c>
      <c r="AU91" s="228" t="s">
        <v>92</v>
      </c>
      <c r="AY91" s="19" t="s">
        <v>162</v>
      </c>
      <c r="BE91" s="229">
        <f>IF(N91="základní",J91,0)</f>
        <v>0</v>
      </c>
      <c r="BF91" s="229">
        <f>IF(N91="snížená",J91,0)</f>
        <v>0</v>
      </c>
      <c r="BG91" s="229">
        <f>IF(N91="zákl. přenesená",J91,0)</f>
        <v>0</v>
      </c>
      <c r="BH91" s="229">
        <f>IF(N91="sníž. přenesená",J91,0)</f>
        <v>0</v>
      </c>
      <c r="BI91" s="229">
        <f>IF(N91="nulová",J91,0)</f>
        <v>0</v>
      </c>
      <c r="BJ91" s="19" t="s">
        <v>90</v>
      </c>
      <c r="BK91" s="229">
        <f>ROUND(I91*H91,2)</f>
        <v>0</v>
      </c>
      <c r="BL91" s="19" t="s">
        <v>170</v>
      </c>
      <c r="BM91" s="228" t="s">
        <v>837</v>
      </c>
    </row>
    <row r="92" spans="1:47" s="2" customFormat="1" ht="12">
      <c r="A92" s="41"/>
      <c r="B92" s="42"/>
      <c r="C92" s="43"/>
      <c r="D92" s="230" t="s">
        <v>172</v>
      </c>
      <c r="E92" s="43"/>
      <c r="F92" s="231" t="s">
        <v>621</v>
      </c>
      <c r="G92" s="43"/>
      <c r="H92" s="43"/>
      <c r="I92" s="232"/>
      <c r="J92" s="43"/>
      <c r="K92" s="43"/>
      <c r="L92" s="47"/>
      <c r="M92" s="233"/>
      <c r="N92" s="234"/>
      <c r="O92" s="87"/>
      <c r="P92" s="87"/>
      <c r="Q92" s="87"/>
      <c r="R92" s="87"/>
      <c r="S92" s="87"/>
      <c r="T92" s="88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19" t="s">
        <v>172</v>
      </c>
      <c r="AU92" s="19" t="s">
        <v>92</v>
      </c>
    </row>
    <row r="93" spans="1:51" s="13" customFormat="1" ht="12">
      <c r="A93" s="13"/>
      <c r="B93" s="235"/>
      <c r="C93" s="236"/>
      <c r="D93" s="237" t="s">
        <v>174</v>
      </c>
      <c r="E93" s="238" t="s">
        <v>44</v>
      </c>
      <c r="F93" s="239" t="s">
        <v>838</v>
      </c>
      <c r="G93" s="236"/>
      <c r="H93" s="240">
        <v>40</v>
      </c>
      <c r="I93" s="241"/>
      <c r="J93" s="236"/>
      <c r="K93" s="236"/>
      <c r="L93" s="242"/>
      <c r="M93" s="243"/>
      <c r="N93" s="244"/>
      <c r="O93" s="244"/>
      <c r="P93" s="244"/>
      <c r="Q93" s="244"/>
      <c r="R93" s="244"/>
      <c r="S93" s="244"/>
      <c r="T93" s="24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6" t="s">
        <v>174</v>
      </c>
      <c r="AU93" s="246" t="s">
        <v>92</v>
      </c>
      <c r="AV93" s="13" t="s">
        <v>92</v>
      </c>
      <c r="AW93" s="13" t="s">
        <v>42</v>
      </c>
      <c r="AX93" s="13" t="s">
        <v>90</v>
      </c>
      <c r="AY93" s="246" t="s">
        <v>162</v>
      </c>
    </row>
    <row r="94" spans="1:65" s="2" customFormat="1" ht="24.15" customHeight="1">
      <c r="A94" s="41"/>
      <c r="B94" s="42"/>
      <c r="C94" s="216" t="s">
        <v>92</v>
      </c>
      <c r="D94" s="216" t="s">
        <v>165</v>
      </c>
      <c r="E94" s="218" t="s">
        <v>623</v>
      </c>
      <c r="F94" s="219" t="s">
        <v>624</v>
      </c>
      <c r="G94" s="220" t="s">
        <v>131</v>
      </c>
      <c r="H94" s="221">
        <v>30</v>
      </c>
      <c r="I94" s="222"/>
      <c r="J94" s="223">
        <f>ROUND(I94*H94,2)</f>
        <v>0</v>
      </c>
      <c r="K94" s="219" t="s">
        <v>169</v>
      </c>
      <c r="L94" s="47"/>
      <c r="M94" s="224" t="s">
        <v>44</v>
      </c>
      <c r="N94" s="225" t="s">
        <v>53</v>
      </c>
      <c r="O94" s="87"/>
      <c r="P94" s="226">
        <f>O94*H94</f>
        <v>0</v>
      </c>
      <c r="Q94" s="226">
        <v>0</v>
      </c>
      <c r="R94" s="226">
        <f>Q94*H94</f>
        <v>0</v>
      </c>
      <c r="S94" s="226">
        <v>0</v>
      </c>
      <c r="T94" s="227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28" t="s">
        <v>170</v>
      </c>
      <c r="AT94" s="228" t="s">
        <v>165</v>
      </c>
      <c r="AU94" s="228" t="s">
        <v>92</v>
      </c>
      <c r="AY94" s="19" t="s">
        <v>162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19" t="s">
        <v>90</v>
      </c>
      <c r="BK94" s="229">
        <f>ROUND(I94*H94,2)</f>
        <v>0</v>
      </c>
      <c r="BL94" s="19" t="s">
        <v>170</v>
      </c>
      <c r="BM94" s="228" t="s">
        <v>839</v>
      </c>
    </row>
    <row r="95" spans="1:47" s="2" customFormat="1" ht="12">
      <c r="A95" s="41"/>
      <c r="B95" s="42"/>
      <c r="C95" s="43"/>
      <c r="D95" s="230" t="s">
        <v>172</v>
      </c>
      <c r="E95" s="43"/>
      <c r="F95" s="231" t="s">
        <v>626</v>
      </c>
      <c r="G95" s="43"/>
      <c r="H95" s="43"/>
      <c r="I95" s="232"/>
      <c r="J95" s="43"/>
      <c r="K95" s="43"/>
      <c r="L95" s="47"/>
      <c r="M95" s="233"/>
      <c r="N95" s="234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19" t="s">
        <v>172</v>
      </c>
      <c r="AU95" s="19" t="s">
        <v>92</v>
      </c>
    </row>
    <row r="96" spans="1:65" s="2" customFormat="1" ht="21.75" customHeight="1">
      <c r="A96" s="41"/>
      <c r="B96" s="42"/>
      <c r="C96" s="216" t="s">
        <v>183</v>
      </c>
      <c r="D96" s="216" t="s">
        <v>165</v>
      </c>
      <c r="E96" s="218" t="s">
        <v>840</v>
      </c>
      <c r="F96" s="219" t="s">
        <v>841</v>
      </c>
      <c r="G96" s="220" t="s">
        <v>207</v>
      </c>
      <c r="H96" s="221">
        <v>33.7</v>
      </c>
      <c r="I96" s="222"/>
      <c r="J96" s="223">
        <f>ROUND(I96*H96,2)</f>
        <v>0</v>
      </c>
      <c r="K96" s="219" t="s">
        <v>169</v>
      </c>
      <c r="L96" s="47"/>
      <c r="M96" s="224" t="s">
        <v>44</v>
      </c>
      <c r="N96" s="225" t="s">
        <v>53</v>
      </c>
      <c r="O96" s="87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28" t="s">
        <v>170</v>
      </c>
      <c r="AT96" s="228" t="s">
        <v>165</v>
      </c>
      <c r="AU96" s="228" t="s">
        <v>92</v>
      </c>
      <c r="AY96" s="19" t="s">
        <v>162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19" t="s">
        <v>90</v>
      </c>
      <c r="BK96" s="229">
        <f>ROUND(I96*H96,2)</f>
        <v>0</v>
      </c>
      <c r="BL96" s="19" t="s">
        <v>170</v>
      </c>
      <c r="BM96" s="228" t="s">
        <v>842</v>
      </c>
    </row>
    <row r="97" spans="1:47" s="2" customFormat="1" ht="12">
      <c r="A97" s="41"/>
      <c r="B97" s="42"/>
      <c r="C97" s="43"/>
      <c r="D97" s="230" t="s">
        <v>172</v>
      </c>
      <c r="E97" s="43"/>
      <c r="F97" s="231" t="s">
        <v>843</v>
      </c>
      <c r="G97" s="43"/>
      <c r="H97" s="43"/>
      <c r="I97" s="232"/>
      <c r="J97" s="43"/>
      <c r="K97" s="43"/>
      <c r="L97" s="47"/>
      <c r="M97" s="233"/>
      <c r="N97" s="234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19" t="s">
        <v>172</v>
      </c>
      <c r="AU97" s="19" t="s">
        <v>92</v>
      </c>
    </row>
    <row r="98" spans="1:51" s="13" customFormat="1" ht="12">
      <c r="A98" s="13"/>
      <c r="B98" s="235"/>
      <c r="C98" s="236"/>
      <c r="D98" s="237" t="s">
        <v>174</v>
      </c>
      <c r="E98" s="238" t="s">
        <v>44</v>
      </c>
      <c r="F98" s="239" t="s">
        <v>844</v>
      </c>
      <c r="G98" s="236"/>
      <c r="H98" s="240">
        <v>33.7</v>
      </c>
      <c r="I98" s="241"/>
      <c r="J98" s="236"/>
      <c r="K98" s="236"/>
      <c r="L98" s="242"/>
      <c r="M98" s="243"/>
      <c r="N98" s="244"/>
      <c r="O98" s="244"/>
      <c r="P98" s="244"/>
      <c r="Q98" s="244"/>
      <c r="R98" s="244"/>
      <c r="S98" s="244"/>
      <c r="T98" s="24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6" t="s">
        <v>174</v>
      </c>
      <c r="AU98" s="246" t="s">
        <v>92</v>
      </c>
      <c r="AV98" s="13" t="s">
        <v>92</v>
      </c>
      <c r="AW98" s="13" t="s">
        <v>42</v>
      </c>
      <c r="AX98" s="13" t="s">
        <v>90</v>
      </c>
      <c r="AY98" s="246" t="s">
        <v>162</v>
      </c>
    </row>
    <row r="99" spans="1:65" s="2" customFormat="1" ht="16.5" customHeight="1">
      <c r="A99" s="41"/>
      <c r="B99" s="42"/>
      <c r="C99" s="281" t="s">
        <v>170</v>
      </c>
      <c r="D99" s="281" t="s">
        <v>248</v>
      </c>
      <c r="E99" s="282" t="s">
        <v>845</v>
      </c>
      <c r="F99" s="283" t="s">
        <v>846</v>
      </c>
      <c r="G99" s="284" t="s">
        <v>207</v>
      </c>
      <c r="H99" s="285">
        <v>34.711</v>
      </c>
      <c r="I99" s="286"/>
      <c r="J99" s="287">
        <f>ROUND(I99*H99,2)</f>
        <v>0</v>
      </c>
      <c r="K99" s="283" t="s">
        <v>169</v>
      </c>
      <c r="L99" s="288"/>
      <c r="M99" s="289" t="s">
        <v>44</v>
      </c>
      <c r="N99" s="290" t="s">
        <v>53</v>
      </c>
      <c r="O99" s="87"/>
      <c r="P99" s="226">
        <f>O99*H99</f>
        <v>0</v>
      </c>
      <c r="Q99" s="226">
        <v>0.00457</v>
      </c>
      <c r="R99" s="226">
        <f>Q99*H99</f>
        <v>0.15862927000000002</v>
      </c>
      <c r="S99" s="226">
        <v>0</v>
      </c>
      <c r="T99" s="22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28" t="s">
        <v>226</v>
      </c>
      <c r="AT99" s="228" t="s">
        <v>248</v>
      </c>
      <c r="AU99" s="228" t="s">
        <v>92</v>
      </c>
      <c r="AY99" s="19" t="s">
        <v>162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19" t="s">
        <v>90</v>
      </c>
      <c r="BK99" s="229">
        <f>ROUND(I99*H99,2)</f>
        <v>0</v>
      </c>
      <c r="BL99" s="19" t="s">
        <v>170</v>
      </c>
      <c r="BM99" s="228" t="s">
        <v>847</v>
      </c>
    </row>
    <row r="100" spans="1:51" s="13" customFormat="1" ht="12">
      <c r="A100" s="13"/>
      <c r="B100" s="235"/>
      <c r="C100" s="236"/>
      <c r="D100" s="237" t="s">
        <v>174</v>
      </c>
      <c r="E100" s="236"/>
      <c r="F100" s="239" t="s">
        <v>848</v>
      </c>
      <c r="G100" s="236"/>
      <c r="H100" s="240">
        <v>34.711</v>
      </c>
      <c r="I100" s="241"/>
      <c r="J100" s="236"/>
      <c r="K100" s="236"/>
      <c r="L100" s="242"/>
      <c r="M100" s="243"/>
      <c r="N100" s="244"/>
      <c r="O100" s="244"/>
      <c r="P100" s="244"/>
      <c r="Q100" s="244"/>
      <c r="R100" s="244"/>
      <c r="S100" s="244"/>
      <c r="T100" s="24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6" t="s">
        <v>174</v>
      </c>
      <c r="AU100" s="246" t="s">
        <v>92</v>
      </c>
      <c r="AV100" s="13" t="s">
        <v>92</v>
      </c>
      <c r="AW100" s="13" t="s">
        <v>4</v>
      </c>
      <c r="AX100" s="13" t="s">
        <v>90</v>
      </c>
      <c r="AY100" s="246" t="s">
        <v>162</v>
      </c>
    </row>
    <row r="101" spans="1:65" s="2" customFormat="1" ht="37.8" customHeight="1">
      <c r="A101" s="41"/>
      <c r="B101" s="42"/>
      <c r="C101" s="216" t="s">
        <v>204</v>
      </c>
      <c r="D101" s="216" t="s">
        <v>165</v>
      </c>
      <c r="E101" s="218" t="s">
        <v>627</v>
      </c>
      <c r="F101" s="219" t="s">
        <v>628</v>
      </c>
      <c r="G101" s="220" t="s">
        <v>131</v>
      </c>
      <c r="H101" s="221">
        <v>60</v>
      </c>
      <c r="I101" s="222"/>
      <c r="J101" s="223">
        <f>ROUND(I101*H101,2)</f>
        <v>0</v>
      </c>
      <c r="K101" s="219" t="s">
        <v>169</v>
      </c>
      <c r="L101" s="47"/>
      <c r="M101" s="224" t="s">
        <v>44</v>
      </c>
      <c r="N101" s="225" t="s">
        <v>53</v>
      </c>
      <c r="O101" s="87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28" t="s">
        <v>170</v>
      </c>
      <c r="AT101" s="228" t="s">
        <v>165</v>
      </c>
      <c r="AU101" s="228" t="s">
        <v>92</v>
      </c>
      <c r="AY101" s="19" t="s">
        <v>162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19" t="s">
        <v>90</v>
      </c>
      <c r="BK101" s="229">
        <f>ROUND(I101*H101,2)</f>
        <v>0</v>
      </c>
      <c r="BL101" s="19" t="s">
        <v>170</v>
      </c>
      <c r="BM101" s="228" t="s">
        <v>849</v>
      </c>
    </row>
    <row r="102" spans="1:47" s="2" customFormat="1" ht="12">
      <c r="A102" s="41"/>
      <c r="B102" s="42"/>
      <c r="C102" s="43"/>
      <c r="D102" s="230" t="s">
        <v>172</v>
      </c>
      <c r="E102" s="43"/>
      <c r="F102" s="231" t="s">
        <v>630</v>
      </c>
      <c r="G102" s="43"/>
      <c r="H102" s="43"/>
      <c r="I102" s="232"/>
      <c r="J102" s="43"/>
      <c r="K102" s="43"/>
      <c r="L102" s="47"/>
      <c r="M102" s="233"/>
      <c r="N102" s="234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19" t="s">
        <v>172</v>
      </c>
      <c r="AU102" s="19" t="s">
        <v>92</v>
      </c>
    </row>
    <row r="103" spans="1:51" s="13" customFormat="1" ht="12">
      <c r="A103" s="13"/>
      <c r="B103" s="235"/>
      <c r="C103" s="236"/>
      <c r="D103" s="237" t="s">
        <v>174</v>
      </c>
      <c r="E103" s="238" t="s">
        <v>44</v>
      </c>
      <c r="F103" s="239" t="s">
        <v>850</v>
      </c>
      <c r="G103" s="236"/>
      <c r="H103" s="240">
        <v>60</v>
      </c>
      <c r="I103" s="241"/>
      <c r="J103" s="236"/>
      <c r="K103" s="236"/>
      <c r="L103" s="242"/>
      <c r="M103" s="243"/>
      <c r="N103" s="244"/>
      <c r="O103" s="244"/>
      <c r="P103" s="244"/>
      <c r="Q103" s="244"/>
      <c r="R103" s="244"/>
      <c r="S103" s="244"/>
      <c r="T103" s="24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6" t="s">
        <v>174</v>
      </c>
      <c r="AU103" s="246" t="s">
        <v>92</v>
      </c>
      <c r="AV103" s="13" t="s">
        <v>92</v>
      </c>
      <c r="AW103" s="13" t="s">
        <v>42</v>
      </c>
      <c r="AX103" s="13" t="s">
        <v>90</v>
      </c>
      <c r="AY103" s="246" t="s">
        <v>162</v>
      </c>
    </row>
    <row r="104" spans="1:65" s="2" customFormat="1" ht="37.8" customHeight="1">
      <c r="A104" s="41"/>
      <c r="B104" s="42"/>
      <c r="C104" s="216" t="s">
        <v>211</v>
      </c>
      <c r="D104" s="216" t="s">
        <v>165</v>
      </c>
      <c r="E104" s="218" t="s">
        <v>222</v>
      </c>
      <c r="F104" s="219" t="s">
        <v>223</v>
      </c>
      <c r="G104" s="220" t="s">
        <v>131</v>
      </c>
      <c r="H104" s="221">
        <v>40</v>
      </c>
      <c r="I104" s="222"/>
      <c r="J104" s="223">
        <f>ROUND(I104*H104,2)</f>
        <v>0</v>
      </c>
      <c r="K104" s="219" t="s">
        <v>169</v>
      </c>
      <c r="L104" s="47"/>
      <c r="M104" s="224" t="s">
        <v>44</v>
      </c>
      <c r="N104" s="225" t="s">
        <v>53</v>
      </c>
      <c r="O104" s="87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8" t="s">
        <v>170</v>
      </c>
      <c r="AT104" s="228" t="s">
        <v>165</v>
      </c>
      <c r="AU104" s="228" t="s">
        <v>92</v>
      </c>
      <c r="AY104" s="19" t="s">
        <v>162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19" t="s">
        <v>90</v>
      </c>
      <c r="BK104" s="229">
        <f>ROUND(I104*H104,2)</f>
        <v>0</v>
      </c>
      <c r="BL104" s="19" t="s">
        <v>170</v>
      </c>
      <c r="BM104" s="228" t="s">
        <v>851</v>
      </c>
    </row>
    <row r="105" spans="1:47" s="2" customFormat="1" ht="12">
      <c r="A105" s="41"/>
      <c r="B105" s="42"/>
      <c r="C105" s="43"/>
      <c r="D105" s="230" t="s">
        <v>172</v>
      </c>
      <c r="E105" s="43"/>
      <c r="F105" s="231" t="s">
        <v>225</v>
      </c>
      <c r="G105" s="43"/>
      <c r="H105" s="43"/>
      <c r="I105" s="232"/>
      <c r="J105" s="43"/>
      <c r="K105" s="43"/>
      <c r="L105" s="47"/>
      <c r="M105" s="233"/>
      <c r="N105" s="23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19" t="s">
        <v>172</v>
      </c>
      <c r="AU105" s="19" t="s">
        <v>92</v>
      </c>
    </row>
    <row r="106" spans="1:65" s="2" customFormat="1" ht="37.8" customHeight="1">
      <c r="A106" s="41"/>
      <c r="B106" s="42"/>
      <c r="C106" s="216" t="s">
        <v>221</v>
      </c>
      <c r="D106" s="216" t="s">
        <v>165</v>
      </c>
      <c r="E106" s="218" t="s">
        <v>227</v>
      </c>
      <c r="F106" s="219" t="s">
        <v>228</v>
      </c>
      <c r="G106" s="220" t="s">
        <v>131</v>
      </c>
      <c r="H106" s="221">
        <v>600</v>
      </c>
      <c r="I106" s="222"/>
      <c r="J106" s="223">
        <f>ROUND(I106*H106,2)</f>
        <v>0</v>
      </c>
      <c r="K106" s="219" t="s">
        <v>169</v>
      </c>
      <c r="L106" s="47"/>
      <c r="M106" s="224" t="s">
        <v>44</v>
      </c>
      <c r="N106" s="225" t="s">
        <v>53</v>
      </c>
      <c r="O106" s="87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8" t="s">
        <v>170</v>
      </c>
      <c r="AT106" s="228" t="s">
        <v>165</v>
      </c>
      <c r="AU106" s="228" t="s">
        <v>92</v>
      </c>
      <c r="AY106" s="19" t="s">
        <v>162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19" t="s">
        <v>90</v>
      </c>
      <c r="BK106" s="229">
        <f>ROUND(I106*H106,2)</f>
        <v>0</v>
      </c>
      <c r="BL106" s="19" t="s">
        <v>170</v>
      </c>
      <c r="BM106" s="228" t="s">
        <v>852</v>
      </c>
    </row>
    <row r="107" spans="1:47" s="2" customFormat="1" ht="12">
      <c r="A107" s="41"/>
      <c r="B107" s="42"/>
      <c r="C107" s="43"/>
      <c r="D107" s="230" t="s">
        <v>172</v>
      </c>
      <c r="E107" s="43"/>
      <c r="F107" s="231" t="s">
        <v>230</v>
      </c>
      <c r="G107" s="43"/>
      <c r="H107" s="43"/>
      <c r="I107" s="232"/>
      <c r="J107" s="43"/>
      <c r="K107" s="43"/>
      <c r="L107" s="47"/>
      <c r="M107" s="233"/>
      <c r="N107" s="234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19" t="s">
        <v>172</v>
      </c>
      <c r="AU107" s="19" t="s">
        <v>92</v>
      </c>
    </row>
    <row r="108" spans="1:51" s="13" customFormat="1" ht="12">
      <c r="A108" s="13"/>
      <c r="B108" s="235"/>
      <c r="C108" s="236"/>
      <c r="D108" s="237" t="s">
        <v>174</v>
      </c>
      <c r="E108" s="236"/>
      <c r="F108" s="239" t="s">
        <v>853</v>
      </c>
      <c r="G108" s="236"/>
      <c r="H108" s="240">
        <v>600</v>
      </c>
      <c r="I108" s="241"/>
      <c r="J108" s="236"/>
      <c r="K108" s="236"/>
      <c r="L108" s="242"/>
      <c r="M108" s="243"/>
      <c r="N108" s="244"/>
      <c r="O108" s="244"/>
      <c r="P108" s="244"/>
      <c r="Q108" s="244"/>
      <c r="R108" s="244"/>
      <c r="S108" s="244"/>
      <c r="T108" s="24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6" t="s">
        <v>174</v>
      </c>
      <c r="AU108" s="246" t="s">
        <v>92</v>
      </c>
      <c r="AV108" s="13" t="s">
        <v>92</v>
      </c>
      <c r="AW108" s="13" t="s">
        <v>4</v>
      </c>
      <c r="AX108" s="13" t="s">
        <v>90</v>
      </c>
      <c r="AY108" s="246" t="s">
        <v>162</v>
      </c>
    </row>
    <row r="109" spans="1:65" s="2" customFormat="1" ht="24.15" customHeight="1">
      <c r="A109" s="41"/>
      <c r="B109" s="42"/>
      <c r="C109" s="216" t="s">
        <v>226</v>
      </c>
      <c r="D109" s="216" t="s">
        <v>165</v>
      </c>
      <c r="E109" s="218" t="s">
        <v>636</v>
      </c>
      <c r="F109" s="219" t="s">
        <v>637</v>
      </c>
      <c r="G109" s="220" t="s">
        <v>131</v>
      </c>
      <c r="H109" s="221">
        <v>30</v>
      </c>
      <c r="I109" s="222"/>
      <c r="J109" s="223">
        <f>ROUND(I109*H109,2)</f>
        <v>0</v>
      </c>
      <c r="K109" s="219" t="s">
        <v>169</v>
      </c>
      <c r="L109" s="47"/>
      <c r="M109" s="224" t="s">
        <v>44</v>
      </c>
      <c r="N109" s="225" t="s">
        <v>53</v>
      </c>
      <c r="O109" s="87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28" t="s">
        <v>170</v>
      </c>
      <c r="AT109" s="228" t="s">
        <v>165</v>
      </c>
      <c r="AU109" s="228" t="s">
        <v>92</v>
      </c>
      <c r="AY109" s="19" t="s">
        <v>162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19" t="s">
        <v>90</v>
      </c>
      <c r="BK109" s="229">
        <f>ROUND(I109*H109,2)</f>
        <v>0</v>
      </c>
      <c r="BL109" s="19" t="s">
        <v>170</v>
      </c>
      <c r="BM109" s="228" t="s">
        <v>854</v>
      </c>
    </row>
    <row r="110" spans="1:47" s="2" customFormat="1" ht="12">
      <c r="A110" s="41"/>
      <c r="B110" s="42"/>
      <c r="C110" s="43"/>
      <c r="D110" s="230" t="s">
        <v>172</v>
      </c>
      <c r="E110" s="43"/>
      <c r="F110" s="231" t="s">
        <v>639</v>
      </c>
      <c r="G110" s="43"/>
      <c r="H110" s="43"/>
      <c r="I110" s="232"/>
      <c r="J110" s="43"/>
      <c r="K110" s="43"/>
      <c r="L110" s="47"/>
      <c r="M110" s="233"/>
      <c r="N110" s="23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19" t="s">
        <v>172</v>
      </c>
      <c r="AU110" s="19" t="s">
        <v>92</v>
      </c>
    </row>
    <row r="111" spans="1:65" s="2" customFormat="1" ht="24.15" customHeight="1">
      <c r="A111" s="41"/>
      <c r="B111" s="42"/>
      <c r="C111" s="216" t="s">
        <v>234</v>
      </c>
      <c r="D111" s="216" t="s">
        <v>165</v>
      </c>
      <c r="E111" s="218" t="s">
        <v>235</v>
      </c>
      <c r="F111" s="219" t="s">
        <v>236</v>
      </c>
      <c r="G111" s="220" t="s">
        <v>123</v>
      </c>
      <c r="H111" s="221">
        <v>72</v>
      </c>
      <c r="I111" s="222"/>
      <c r="J111" s="223">
        <f>ROUND(I111*H111,2)</f>
        <v>0</v>
      </c>
      <c r="K111" s="219" t="s">
        <v>169</v>
      </c>
      <c r="L111" s="47"/>
      <c r="M111" s="224" t="s">
        <v>44</v>
      </c>
      <c r="N111" s="225" t="s">
        <v>53</v>
      </c>
      <c r="O111" s="87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28" t="s">
        <v>170</v>
      </c>
      <c r="AT111" s="228" t="s">
        <v>165</v>
      </c>
      <c r="AU111" s="228" t="s">
        <v>92</v>
      </c>
      <c r="AY111" s="19" t="s">
        <v>162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19" t="s">
        <v>90</v>
      </c>
      <c r="BK111" s="229">
        <f>ROUND(I111*H111,2)</f>
        <v>0</v>
      </c>
      <c r="BL111" s="19" t="s">
        <v>170</v>
      </c>
      <c r="BM111" s="228" t="s">
        <v>855</v>
      </c>
    </row>
    <row r="112" spans="1:47" s="2" customFormat="1" ht="12">
      <c r="A112" s="41"/>
      <c r="B112" s="42"/>
      <c r="C112" s="43"/>
      <c r="D112" s="230" t="s">
        <v>172</v>
      </c>
      <c r="E112" s="43"/>
      <c r="F112" s="231" t="s">
        <v>238</v>
      </c>
      <c r="G112" s="43"/>
      <c r="H112" s="43"/>
      <c r="I112" s="232"/>
      <c r="J112" s="43"/>
      <c r="K112" s="43"/>
      <c r="L112" s="47"/>
      <c r="M112" s="233"/>
      <c r="N112" s="234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19" t="s">
        <v>172</v>
      </c>
      <c r="AU112" s="19" t="s">
        <v>92</v>
      </c>
    </row>
    <row r="113" spans="1:51" s="13" customFormat="1" ht="12">
      <c r="A113" s="13"/>
      <c r="B113" s="235"/>
      <c r="C113" s="236"/>
      <c r="D113" s="237" t="s">
        <v>174</v>
      </c>
      <c r="E113" s="238" t="s">
        <v>44</v>
      </c>
      <c r="F113" s="239" t="s">
        <v>856</v>
      </c>
      <c r="G113" s="236"/>
      <c r="H113" s="240">
        <v>72</v>
      </c>
      <c r="I113" s="241"/>
      <c r="J113" s="236"/>
      <c r="K113" s="236"/>
      <c r="L113" s="242"/>
      <c r="M113" s="243"/>
      <c r="N113" s="244"/>
      <c r="O113" s="244"/>
      <c r="P113" s="244"/>
      <c r="Q113" s="244"/>
      <c r="R113" s="244"/>
      <c r="S113" s="244"/>
      <c r="T113" s="24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6" t="s">
        <v>174</v>
      </c>
      <c r="AU113" s="246" t="s">
        <v>92</v>
      </c>
      <c r="AV113" s="13" t="s">
        <v>92</v>
      </c>
      <c r="AW113" s="13" t="s">
        <v>42</v>
      </c>
      <c r="AX113" s="13" t="s">
        <v>90</v>
      </c>
      <c r="AY113" s="246" t="s">
        <v>162</v>
      </c>
    </row>
    <row r="114" spans="1:65" s="2" customFormat="1" ht="24.15" customHeight="1">
      <c r="A114" s="41"/>
      <c r="B114" s="42"/>
      <c r="C114" s="216" t="s">
        <v>240</v>
      </c>
      <c r="D114" s="216" t="s">
        <v>165</v>
      </c>
      <c r="E114" s="218" t="s">
        <v>857</v>
      </c>
      <c r="F114" s="219" t="s">
        <v>858</v>
      </c>
      <c r="G114" s="220" t="s">
        <v>131</v>
      </c>
      <c r="H114" s="221">
        <v>30</v>
      </c>
      <c r="I114" s="222"/>
      <c r="J114" s="223">
        <f>ROUND(I114*H114,2)</f>
        <v>0</v>
      </c>
      <c r="K114" s="219" t="s">
        <v>169</v>
      </c>
      <c r="L114" s="47"/>
      <c r="M114" s="224" t="s">
        <v>44</v>
      </c>
      <c r="N114" s="225" t="s">
        <v>53</v>
      </c>
      <c r="O114" s="87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8" t="s">
        <v>170</v>
      </c>
      <c r="AT114" s="228" t="s">
        <v>165</v>
      </c>
      <c r="AU114" s="228" t="s">
        <v>92</v>
      </c>
      <c r="AY114" s="19" t="s">
        <v>162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19" t="s">
        <v>90</v>
      </c>
      <c r="BK114" s="229">
        <f>ROUND(I114*H114,2)</f>
        <v>0</v>
      </c>
      <c r="BL114" s="19" t="s">
        <v>170</v>
      </c>
      <c r="BM114" s="228" t="s">
        <v>859</v>
      </c>
    </row>
    <row r="115" spans="1:47" s="2" customFormat="1" ht="12">
      <c r="A115" s="41"/>
      <c r="B115" s="42"/>
      <c r="C115" s="43"/>
      <c r="D115" s="230" t="s">
        <v>172</v>
      </c>
      <c r="E115" s="43"/>
      <c r="F115" s="231" t="s">
        <v>860</v>
      </c>
      <c r="G115" s="43"/>
      <c r="H115" s="43"/>
      <c r="I115" s="232"/>
      <c r="J115" s="43"/>
      <c r="K115" s="43"/>
      <c r="L115" s="47"/>
      <c r="M115" s="233"/>
      <c r="N115" s="234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19" t="s">
        <v>172</v>
      </c>
      <c r="AU115" s="19" t="s">
        <v>92</v>
      </c>
    </row>
    <row r="116" spans="1:63" s="12" customFormat="1" ht="22.8" customHeight="1">
      <c r="A116" s="12"/>
      <c r="B116" s="200"/>
      <c r="C116" s="201"/>
      <c r="D116" s="202" t="s">
        <v>81</v>
      </c>
      <c r="E116" s="214" t="s">
        <v>183</v>
      </c>
      <c r="F116" s="214" t="s">
        <v>659</v>
      </c>
      <c r="G116" s="201"/>
      <c r="H116" s="201"/>
      <c r="I116" s="204"/>
      <c r="J116" s="215">
        <f>BK116</f>
        <v>0</v>
      </c>
      <c r="K116" s="201"/>
      <c r="L116" s="206"/>
      <c r="M116" s="207"/>
      <c r="N116" s="208"/>
      <c r="O116" s="208"/>
      <c r="P116" s="209">
        <f>SUM(P117:P135)</f>
        <v>0</v>
      </c>
      <c r="Q116" s="208"/>
      <c r="R116" s="209">
        <f>SUM(R117:R135)</f>
        <v>9.35934784</v>
      </c>
      <c r="S116" s="208"/>
      <c r="T116" s="210">
        <f>SUM(T117:T135)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11" t="s">
        <v>90</v>
      </c>
      <c r="AT116" s="212" t="s">
        <v>81</v>
      </c>
      <c r="AU116" s="212" t="s">
        <v>90</v>
      </c>
      <c r="AY116" s="211" t="s">
        <v>162</v>
      </c>
      <c r="BK116" s="213">
        <f>SUM(BK117:BK135)</f>
        <v>0</v>
      </c>
    </row>
    <row r="117" spans="1:65" s="2" customFormat="1" ht="24.15" customHeight="1">
      <c r="A117" s="41"/>
      <c r="B117" s="42"/>
      <c r="C117" s="216" t="s">
        <v>247</v>
      </c>
      <c r="D117" s="247" t="s">
        <v>165</v>
      </c>
      <c r="E117" s="218" t="s">
        <v>861</v>
      </c>
      <c r="F117" s="219" t="s">
        <v>862</v>
      </c>
      <c r="G117" s="220" t="s">
        <v>131</v>
      </c>
      <c r="H117" s="221">
        <v>3</v>
      </c>
      <c r="I117" s="222"/>
      <c r="J117" s="223">
        <f>ROUND(I117*H117,2)</f>
        <v>0</v>
      </c>
      <c r="K117" s="219" t="s">
        <v>169</v>
      </c>
      <c r="L117" s="47"/>
      <c r="M117" s="224" t="s">
        <v>44</v>
      </c>
      <c r="N117" s="225" t="s">
        <v>53</v>
      </c>
      <c r="O117" s="87"/>
      <c r="P117" s="226">
        <f>O117*H117</f>
        <v>0</v>
      </c>
      <c r="Q117" s="226">
        <v>2.88326</v>
      </c>
      <c r="R117" s="226">
        <f>Q117*H117</f>
        <v>8.64978</v>
      </c>
      <c r="S117" s="226">
        <v>0</v>
      </c>
      <c r="T117" s="227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28" t="s">
        <v>170</v>
      </c>
      <c r="AT117" s="228" t="s">
        <v>165</v>
      </c>
      <c r="AU117" s="228" t="s">
        <v>92</v>
      </c>
      <c r="AY117" s="19" t="s">
        <v>162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19" t="s">
        <v>90</v>
      </c>
      <c r="BK117" s="229">
        <f>ROUND(I117*H117,2)</f>
        <v>0</v>
      </c>
      <c r="BL117" s="19" t="s">
        <v>170</v>
      </c>
      <c r="BM117" s="228" t="s">
        <v>863</v>
      </c>
    </row>
    <row r="118" spans="1:47" s="2" customFormat="1" ht="12">
      <c r="A118" s="41"/>
      <c r="B118" s="42"/>
      <c r="C118" s="43"/>
      <c r="D118" s="230" t="s">
        <v>172</v>
      </c>
      <c r="E118" s="43"/>
      <c r="F118" s="231" t="s">
        <v>864</v>
      </c>
      <c r="G118" s="43"/>
      <c r="H118" s="43"/>
      <c r="I118" s="232"/>
      <c r="J118" s="43"/>
      <c r="K118" s="43"/>
      <c r="L118" s="47"/>
      <c r="M118" s="233"/>
      <c r="N118" s="234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19" t="s">
        <v>172</v>
      </c>
      <c r="AU118" s="19" t="s">
        <v>92</v>
      </c>
    </row>
    <row r="119" spans="1:47" s="2" customFormat="1" ht="12">
      <c r="A119" s="41"/>
      <c r="B119" s="42"/>
      <c r="C119" s="43"/>
      <c r="D119" s="237" t="s">
        <v>231</v>
      </c>
      <c r="E119" s="43"/>
      <c r="F119" s="280" t="s">
        <v>865</v>
      </c>
      <c r="G119" s="43"/>
      <c r="H119" s="43"/>
      <c r="I119" s="232"/>
      <c r="J119" s="43"/>
      <c r="K119" s="43"/>
      <c r="L119" s="47"/>
      <c r="M119" s="233"/>
      <c r="N119" s="234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19" t="s">
        <v>231</v>
      </c>
      <c r="AU119" s="19" t="s">
        <v>92</v>
      </c>
    </row>
    <row r="120" spans="1:51" s="13" customFormat="1" ht="12">
      <c r="A120" s="13"/>
      <c r="B120" s="235"/>
      <c r="C120" s="236"/>
      <c r="D120" s="237" t="s">
        <v>174</v>
      </c>
      <c r="E120" s="236"/>
      <c r="F120" s="239" t="s">
        <v>866</v>
      </c>
      <c r="G120" s="236"/>
      <c r="H120" s="240">
        <v>3</v>
      </c>
      <c r="I120" s="241"/>
      <c r="J120" s="236"/>
      <c r="K120" s="236"/>
      <c r="L120" s="242"/>
      <c r="M120" s="243"/>
      <c r="N120" s="244"/>
      <c r="O120" s="244"/>
      <c r="P120" s="244"/>
      <c r="Q120" s="244"/>
      <c r="R120" s="244"/>
      <c r="S120" s="244"/>
      <c r="T120" s="24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6" t="s">
        <v>174</v>
      </c>
      <c r="AU120" s="246" t="s">
        <v>92</v>
      </c>
      <c r="AV120" s="13" t="s">
        <v>92</v>
      </c>
      <c r="AW120" s="13" t="s">
        <v>4</v>
      </c>
      <c r="AX120" s="13" t="s">
        <v>90</v>
      </c>
      <c r="AY120" s="246" t="s">
        <v>162</v>
      </c>
    </row>
    <row r="121" spans="1:65" s="2" customFormat="1" ht="16.5" customHeight="1">
      <c r="A121" s="41"/>
      <c r="B121" s="42"/>
      <c r="C121" s="216" t="s">
        <v>254</v>
      </c>
      <c r="D121" s="247" t="s">
        <v>165</v>
      </c>
      <c r="E121" s="218" t="s">
        <v>867</v>
      </c>
      <c r="F121" s="219" t="s">
        <v>868</v>
      </c>
      <c r="G121" s="220" t="s">
        <v>168</v>
      </c>
      <c r="H121" s="221">
        <v>20</v>
      </c>
      <c r="I121" s="222"/>
      <c r="J121" s="223">
        <f>ROUND(I121*H121,2)</f>
        <v>0</v>
      </c>
      <c r="K121" s="219" t="s">
        <v>169</v>
      </c>
      <c r="L121" s="47"/>
      <c r="M121" s="224" t="s">
        <v>44</v>
      </c>
      <c r="N121" s="225" t="s">
        <v>53</v>
      </c>
      <c r="O121" s="87"/>
      <c r="P121" s="226">
        <f>O121*H121</f>
        <v>0</v>
      </c>
      <c r="Q121" s="226">
        <v>0.003594</v>
      </c>
      <c r="R121" s="226">
        <f>Q121*H121</f>
        <v>0.07188</v>
      </c>
      <c r="S121" s="226">
        <v>0</v>
      </c>
      <c r="T121" s="227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28" t="s">
        <v>170</v>
      </c>
      <c r="AT121" s="228" t="s">
        <v>165</v>
      </c>
      <c r="AU121" s="228" t="s">
        <v>92</v>
      </c>
      <c r="AY121" s="19" t="s">
        <v>162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19" t="s">
        <v>90</v>
      </c>
      <c r="BK121" s="229">
        <f>ROUND(I121*H121,2)</f>
        <v>0</v>
      </c>
      <c r="BL121" s="19" t="s">
        <v>170</v>
      </c>
      <c r="BM121" s="228" t="s">
        <v>869</v>
      </c>
    </row>
    <row r="122" spans="1:47" s="2" customFormat="1" ht="12">
      <c r="A122" s="41"/>
      <c r="B122" s="42"/>
      <c r="C122" s="43"/>
      <c r="D122" s="230" t="s">
        <v>172</v>
      </c>
      <c r="E122" s="43"/>
      <c r="F122" s="231" t="s">
        <v>870</v>
      </c>
      <c r="G122" s="43"/>
      <c r="H122" s="43"/>
      <c r="I122" s="232"/>
      <c r="J122" s="43"/>
      <c r="K122" s="43"/>
      <c r="L122" s="47"/>
      <c r="M122" s="233"/>
      <c r="N122" s="234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19" t="s">
        <v>172</v>
      </c>
      <c r="AU122" s="19" t="s">
        <v>92</v>
      </c>
    </row>
    <row r="123" spans="1:47" s="2" customFormat="1" ht="12">
      <c r="A123" s="41"/>
      <c r="B123" s="42"/>
      <c r="C123" s="43"/>
      <c r="D123" s="237" t="s">
        <v>231</v>
      </c>
      <c r="E123" s="43"/>
      <c r="F123" s="280" t="s">
        <v>871</v>
      </c>
      <c r="G123" s="43"/>
      <c r="H123" s="43"/>
      <c r="I123" s="232"/>
      <c r="J123" s="43"/>
      <c r="K123" s="43"/>
      <c r="L123" s="47"/>
      <c r="M123" s="233"/>
      <c r="N123" s="234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19" t="s">
        <v>231</v>
      </c>
      <c r="AU123" s="19" t="s">
        <v>92</v>
      </c>
    </row>
    <row r="124" spans="1:51" s="13" customFormat="1" ht="12">
      <c r="A124" s="13"/>
      <c r="B124" s="235"/>
      <c r="C124" s="236"/>
      <c r="D124" s="237" t="s">
        <v>174</v>
      </c>
      <c r="E124" s="238" t="s">
        <v>44</v>
      </c>
      <c r="F124" s="239" t="s">
        <v>872</v>
      </c>
      <c r="G124" s="236"/>
      <c r="H124" s="240">
        <v>20</v>
      </c>
      <c r="I124" s="241"/>
      <c r="J124" s="236"/>
      <c r="K124" s="236"/>
      <c r="L124" s="242"/>
      <c r="M124" s="243"/>
      <c r="N124" s="244"/>
      <c r="O124" s="244"/>
      <c r="P124" s="244"/>
      <c r="Q124" s="244"/>
      <c r="R124" s="244"/>
      <c r="S124" s="244"/>
      <c r="T124" s="24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6" t="s">
        <v>174</v>
      </c>
      <c r="AU124" s="246" t="s">
        <v>92</v>
      </c>
      <c r="AV124" s="13" t="s">
        <v>92</v>
      </c>
      <c r="AW124" s="13" t="s">
        <v>42</v>
      </c>
      <c r="AX124" s="13" t="s">
        <v>90</v>
      </c>
      <c r="AY124" s="246" t="s">
        <v>162</v>
      </c>
    </row>
    <row r="125" spans="1:65" s="2" customFormat="1" ht="16.5" customHeight="1">
      <c r="A125" s="41"/>
      <c r="B125" s="42"/>
      <c r="C125" s="216" t="s">
        <v>260</v>
      </c>
      <c r="D125" s="247" t="s">
        <v>165</v>
      </c>
      <c r="E125" s="218" t="s">
        <v>873</v>
      </c>
      <c r="F125" s="219" t="s">
        <v>874</v>
      </c>
      <c r="G125" s="220" t="s">
        <v>168</v>
      </c>
      <c r="H125" s="221">
        <v>2.52</v>
      </c>
      <c r="I125" s="222"/>
      <c r="J125" s="223">
        <f>ROUND(I125*H125,2)</f>
        <v>0</v>
      </c>
      <c r="K125" s="219" t="s">
        <v>44</v>
      </c>
      <c r="L125" s="47"/>
      <c r="M125" s="224" t="s">
        <v>44</v>
      </c>
      <c r="N125" s="225" t="s">
        <v>53</v>
      </c>
      <c r="O125" s="87"/>
      <c r="P125" s="226">
        <f>O125*H125</f>
        <v>0</v>
      </c>
      <c r="Q125" s="226">
        <v>0.00531</v>
      </c>
      <c r="R125" s="226">
        <f>Q125*H125</f>
        <v>0.0133812</v>
      </c>
      <c r="S125" s="226">
        <v>0</v>
      </c>
      <c r="T125" s="227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28" t="s">
        <v>170</v>
      </c>
      <c r="AT125" s="228" t="s">
        <v>165</v>
      </c>
      <c r="AU125" s="228" t="s">
        <v>92</v>
      </c>
      <c r="AY125" s="19" t="s">
        <v>162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9" t="s">
        <v>90</v>
      </c>
      <c r="BK125" s="229">
        <f>ROUND(I125*H125,2)</f>
        <v>0</v>
      </c>
      <c r="BL125" s="19" t="s">
        <v>170</v>
      </c>
      <c r="BM125" s="228" t="s">
        <v>875</v>
      </c>
    </row>
    <row r="126" spans="1:47" s="2" customFormat="1" ht="12">
      <c r="A126" s="41"/>
      <c r="B126" s="42"/>
      <c r="C126" s="43"/>
      <c r="D126" s="237" t="s">
        <v>231</v>
      </c>
      <c r="E126" s="43"/>
      <c r="F126" s="280" t="s">
        <v>876</v>
      </c>
      <c r="G126" s="43"/>
      <c r="H126" s="43"/>
      <c r="I126" s="232"/>
      <c r="J126" s="43"/>
      <c r="K126" s="43"/>
      <c r="L126" s="47"/>
      <c r="M126" s="233"/>
      <c r="N126" s="234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19" t="s">
        <v>231</v>
      </c>
      <c r="AU126" s="19" t="s">
        <v>92</v>
      </c>
    </row>
    <row r="127" spans="1:51" s="13" customFormat="1" ht="12">
      <c r="A127" s="13"/>
      <c r="B127" s="235"/>
      <c r="C127" s="236"/>
      <c r="D127" s="237" t="s">
        <v>174</v>
      </c>
      <c r="E127" s="238" t="s">
        <v>44</v>
      </c>
      <c r="F127" s="239" t="s">
        <v>877</v>
      </c>
      <c r="G127" s="236"/>
      <c r="H127" s="240">
        <v>2.52</v>
      </c>
      <c r="I127" s="241"/>
      <c r="J127" s="236"/>
      <c r="K127" s="236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174</v>
      </c>
      <c r="AU127" s="246" t="s">
        <v>92</v>
      </c>
      <c r="AV127" s="13" t="s">
        <v>92</v>
      </c>
      <c r="AW127" s="13" t="s">
        <v>42</v>
      </c>
      <c r="AX127" s="13" t="s">
        <v>90</v>
      </c>
      <c r="AY127" s="246" t="s">
        <v>162</v>
      </c>
    </row>
    <row r="128" spans="1:65" s="2" customFormat="1" ht="16.5" customHeight="1">
      <c r="A128" s="41"/>
      <c r="B128" s="42"/>
      <c r="C128" s="216" t="s">
        <v>267</v>
      </c>
      <c r="D128" s="216" t="s">
        <v>165</v>
      </c>
      <c r="E128" s="218" t="s">
        <v>878</v>
      </c>
      <c r="F128" s="219" t="s">
        <v>879</v>
      </c>
      <c r="G128" s="220" t="s">
        <v>131</v>
      </c>
      <c r="H128" s="221">
        <v>4.7</v>
      </c>
      <c r="I128" s="222"/>
      <c r="J128" s="223">
        <f>ROUND(I128*H128,2)</f>
        <v>0</v>
      </c>
      <c r="K128" s="219" t="s">
        <v>169</v>
      </c>
      <c r="L128" s="47"/>
      <c r="M128" s="224" t="s">
        <v>44</v>
      </c>
      <c r="N128" s="225" t="s">
        <v>53</v>
      </c>
      <c r="O128" s="87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28" t="s">
        <v>170</v>
      </c>
      <c r="AT128" s="228" t="s">
        <v>165</v>
      </c>
      <c r="AU128" s="228" t="s">
        <v>92</v>
      </c>
      <c r="AY128" s="19" t="s">
        <v>162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9" t="s">
        <v>90</v>
      </c>
      <c r="BK128" s="229">
        <f>ROUND(I128*H128,2)</f>
        <v>0</v>
      </c>
      <c r="BL128" s="19" t="s">
        <v>170</v>
      </c>
      <c r="BM128" s="228" t="s">
        <v>880</v>
      </c>
    </row>
    <row r="129" spans="1:47" s="2" customFormat="1" ht="12">
      <c r="A129" s="41"/>
      <c r="B129" s="42"/>
      <c r="C129" s="43"/>
      <c r="D129" s="230" t="s">
        <v>172</v>
      </c>
      <c r="E129" s="43"/>
      <c r="F129" s="231" t="s">
        <v>881</v>
      </c>
      <c r="G129" s="43"/>
      <c r="H129" s="43"/>
      <c r="I129" s="232"/>
      <c r="J129" s="43"/>
      <c r="K129" s="43"/>
      <c r="L129" s="47"/>
      <c r="M129" s="233"/>
      <c r="N129" s="234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19" t="s">
        <v>172</v>
      </c>
      <c r="AU129" s="19" t="s">
        <v>92</v>
      </c>
    </row>
    <row r="130" spans="1:65" s="2" customFormat="1" ht="16.5" customHeight="1">
      <c r="A130" s="41"/>
      <c r="B130" s="42"/>
      <c r="C130" s="216" t="s">
        <v>8</v>
      </c>
      <c r="D130" s="216" t="s">
        <v>165</v>
      </c>
      <c r="E130" s="218" t="s">
        <v>882</v>
      </c>
      <c r="F130" s="219" t="s">
        <v>883</v>
      </c>
      <c r="G130" s="220" t="s">
        <v>168</v>
      </c>
      <c r="H130" s="221">
        <v>22.8</v>
      </c>
      <c r="I130" s="222"/>
      <c r="J130" s="223">
        <f>ROUND(I130*H130,2)</f>
        <v>0</v>
      </c>
      <c r="K130" s="219" t="s">
        <v>169</v>
      </c>
      <c r="L130" s="47"/>
      <c r="M130" s="224" t="s">
        <v>44</v>
      </c>
      <c r="N130" s="225" t="s">
        <v>53</v>
      </c>
      <c r="O130" s="87"/>
      <c r="P130" s="226">
        <f>O130*H130</f>
        <v>0</v>
      </c>
      <c r="Q130" s="226">
        <v>0.0037378</v>
      </c>
      <c r="R130" s="226">
        <f>Q130*H130</f>
        <v>0.08522184000000001</v>
      </c>
      <c r="S130" s="226">
        <v>0</v>
      </c>
      <c r="T130" s="227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28" t="s">
        <v>170</v>
      </c>
      <c r="AT130" s="228" t="s">
        <v>165</v>
      </c>
      <c r="AU130" s="228" t="s">
        <v>92</v>
      </c>
      <c r="AY130" s="19" t="s">
        <v>162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9" t="s">
        <v>90</v>
      </c>
      <c r="BK130" s="229">
        <f>ROUND(I130*H130,2)</f>
        <v>0</v>
      </c>
      <c r="BL130" s="19" t="s">
        <v>170</v>
      </c>
      <c r="BM130" s="228" t="s">
        <v>884</v>
      </c>
    </row>
    <row r="131" spans="1:47" s="2" customFormat="1" ht="12">
      <c r="A131" s="41"/>
      <c r="B131" s="42"/>
      <c r="C131" s="43"/>
      <c r="D131" s="230" t="s">
        <v>172</v>
      </c>
      <c r="E131" s="43"/>
      <c r="F131" s="231" t="s">
        <v>885</v>
      </c>
      <c r="G131" s="43"/>
      <c r="H131" s="43"/>
      <c r="I131" s="232"/>
      <c r="J131" s="43"/>
      <c r="K131" s="43"/>
      <c r="L131" s="47"/>
      <c r="M131" s="233"/>
      <c r="N131" s="234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19" t="s">
        <v>172</v>
      </c>
      <c r="AU131" s="19" t="s">
        <v>92</v>
      </c>
    </row>
    <row r="132" spans="1:65" s="2" customFormat="1" ht="16.5" customHeight="1">
      <c r="A132" s="41"/>
      <c r="B132" s="42"/>
      <c r="C132" s="216" t="s">
        <v>276</v>
      </c>
      <c r="D132" s="216" t="s">
        <v>165</v>
      </c>
      <c r="E132" s="218" t="s">
        <v>886</v>
      </c>
      <c r="F132" s="219" t="s">
        <v>887</v>
      </c>
      <c r="G132" s="220" t="s">
        <v>168</v>
      </c>
      <c r="H132" s="221">
        <v>22.8</v>
      </c>
      <c r="I132" s="222"/>
      <c r="J132" s="223">
        <f>ROUND(I132*H132,2)</f>
        <v>0</v>
      </c>
      <c r="K132" s="219" t="s">
        <v>169</v>
      </c>
      <c r="L132" s="47"/>
      <c r="M132" s="224" t="s">
        <v>44</v>
      </c>
      <c r="N132" s="225" t="s">
        <v>53</v>
      </c>
      <c r="O132" s="87"/>
      <c r="P132" s="226">
        <f>O132*H132</f>
        <v>0</v>
      </c>
      <c r="Q132" s="226">
        <v>3.6E-05</v>
      </c>
      <c r="R132" s="226">
        <f>Q132*H132</f>
        <v>0.0008208</v>
      </c>
      <c r="S132" s="226">
        <v>0</v>
      </c>
      <c r="T132" s="227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28" t="s">
        <v>170</v>
      </c>
      <c r="AT132" s="228" t="s">
        <v>165</v>
      </c>
      <c r="AU132" s="228" t="s">
        <v>92</v>
      </c>
      <c r="AY132" s="19" t="s">
        <v>162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9" t="s">
        <v>90</v>
      </c>
      <c r="BK132" s="229">
        <f>ROUND(I132*H132,2)</f>
        <v>0</v>
      </c>
      <c r="BL132" s="19" t="s">
        <v>170</v>
      </c>
      <c r="BM132" s="228" t="s">
        <v>888</v>
      </c>
    </row>
    <row r="133" spans="1:47" s="2" customFormat="1" ht="12">
      <c r="A133" s="41"/>
      <c r="B133" s="42"/>
      <c r="C133" s="43"/>
      <c r="D133" s="230" t="s">
        <v>172</v>
      </c>
      <c r="E133" s="43"/>
      <c r="F133" s="231" t="s">
        <v>889</v>
      </c>
      <c r="G133" s="43"/>
      <c r="H133" s="43"/>
      <c r="I133" s="232"/>
      <c r="J133" s="43"/>
      <c r="K133" s="43"/>
      <c r="L133" s="47"/>
      <c r="M133" s="233"/>
      <c r="N133" s="234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19" t="s">
        <v>172</v>
      </c>
      <c r="AU133" s="19" t="s">
        <v>92</v>
      </c>
    </row>
    <row r="134" spans="1:65" s="2" customFormat="1" ht="24.15" customHeight="1">
      <c r="A134" s="41"/>
      <c r="B134" s="42"/>
      <c r="C134" s="216" t="s">
        <v>281</v>
      </c>
      <c r="D134" s="216" t="s">
        <v>165</v>
      </c>
      <c r="E134" s="218" t="s">
        <v>890</v>
      </c>
      <c r="F134" s="219" t="s">
        <v>891</v>
      </c>
      <c r="G134" s="220" t="s">
        <v>123</v>
      </c>
      <c r="H134" s="221">
        <v>0.5</v>
      </c>
      <c r="I134" s="222"/>
      <c r="J134" s="223">
        <f>ROUND(I134*H134,2)</f>
        <v>0</v>
      </c>
      <c r="K134" s="219" t="s">
        <v>169</v>
      </c>
      <c r="L134" s="47"/>
      <c r="M134" s="224" t="s">
        <v>44</v>
      </c>
      <c r="N134" s="225" t="s">
        <v>53</v>
      </c>
      <c r="O134" s="87"/>
      <c r="P134" s="226">
        <f>O134*H134</f>
        <v>0</v>
      </c>
      <c r="Q134" s="226">
        <v>1.076528</v>
      </c>
      <c r="R134" s="226">
        <f>Q134*H134</f>
        <v>0.538264</v>
      </c>
      <c r="S134" s="226">
        <v>0</v>
      </c>
      <c r="T134" s="227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28" t="s">
        <v>170</v>
      </c>
      <c r="AT134" s="228" t="s">
        <v>165</v>
      </c>
      <c r="AU134" s="228" t="s">
        <v>92</v>
      </c>
      <c r="AY134" s="19" t="s">
        <v>162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9" t="s">
        <v>90</v>
      </c>
      <c r="BK134" s="229">
        <f>ROUND(I134*H134,2)</f>
        <v>0</v>
      </c>
      <c r="BL134" s="19" t="s">
        <v>170</v>
      </c>
      <c r="BM134" s="228" t="s">
        <v>892</v>
      </c>
    </row>
    <row r="135" spans="1:47" s="2" customFormat="1" ht="12">
      <c r="A135" s="41"/>
      <c r="B135" s="42"/>
      <c r="C135" s="43"/>
      <c r="D135" s="230" t="s">
        <v>172</v>
      </c>
      <c r="E135" s="43"/>
      <c r="F135" s="231" t="s">
        <v>893</v>
      </c>
      <c r="G135" s="43"/>
      <c r="H135" s="43"/>
      <c r="I135" s="232"/>
      <c r="J135" s="43"/>
      <c r="K135" s="43"/>
      <c r="L135" s="47"/>
      <c r="M135" s="233"/>
      <c r="N135" s="234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19" t="s">
        <v>172</v>
      </c>
      <c r="AU135" s="19" t="s">
        <v>92</v>
      </c>
    </row>
    <row r="136" spans="1:63" s="12" customFormat="1" ht="22.8" customHeight="1">
      <c r="A136" s="12"/>
      <c r="B136" s="200"/>
      <c r="C136" s="201"/>
      <c r="D136" s="202" t="s">
        <v>81</v>
      </c>
      <c r="E136" s="214" t="s">
        <v>170</v>
      </c>
      <c r="F136" s="214" t="s">
        <v>693</v>
      </c>
      <c r="G136" s="201"/>
      <c r="H136" s="201"/>
      <c r="I136" s="204"/>
      <c r="J136" s="215">
        <f>BK136</f>
        <v>0</v>
      </c>
      <c r="K136" s="201"/>
      <c r="L136" s="206"/>
      <c r="M136" s="207"/>
      <c r="N136" s="208"/>
      <c r="O136" s="208"/>
      <c r="P136" s="209">
        <f>SUM(P137:P151)</f>
        <v>0</v>
      </c>
      <c r="Q136" s="208"/>
      <c r="R136" s="209">
        <f>SUM(R137:R151)</f>
        <v>77.73542709788349</v>
      </c>
      <c r="S136" s="208"/>
      <c r="T136" s="210">
        <f>SUM(T137:T151)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1" t="s">
        <v>90</v>
      </c>
      <c r="AT136" s="212" t="s">
        <v>81</v>
      </c>
      <c r="AU136" s="212" t="s">
        <v>90</v>
      </c>
      <c r="AY136" s="211" t="s">
        <v>162</v>
      </c>
      <c r="BK136" s="213">
        <f>SUM(BK137:BK151)</f>
        <v>0</v>
      </c>
    </row>
    <row r="137" spans="1:65" s="2" customFormat="1" ht="24.15" customHeight="1">
      <c r="A137" s="41"/>
      <c r="B137" s="42"/>
      <c r="C137" s="216" t="s">
        <v>294</v>
      </c>
      <c r="D137" s="216" t="s">
        <v>165</v>
      </c>
      <c r="E137" s="218" t="s">
        <v>894</v>
      </c>
      <c r="F137" s="219" t="s">
        <v>895</v>
      </c>
      <c r="G137" s="220" t="s">
        <v>123</v>
      </c>
      <c r="H137" s="221">
        <v>0.055</v>
      </c>
      <c r="I137" s="222"/>
      <c r="J137" s="223">
        <f>ROUND(I137*H137,2)</f>
        <v>0</v>
      </c>
      <c r="K137" s="219" t="s">
        <v>169</v>
      </c>
      <c r="L137" s="47"/>
      <c r="M137" s="224" t="s">
        <v>44</v>
      </c>
      <c r="N137" s="225" t="s">
        <v>53</v>
      </c>
      <c r="O137" s="87"/>
      <c r="P137" s="226">
        <f>O137*H137</f>
        <v>0</v>
      </c>
      <c r="Q137" s="226">
        <v>1.0627727797</v>
      </c>
      <c r="R137" s="226">
        <f>Q137*H137</f>
        <v>0.0584525028835</v>
      </c>
      <c r="S137" s="226">
        <v>0</v>
      </c>
      <c r="T137" s="22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28" t="s">
        <v>170</v>
      </c>
      <c r="AT137" s="228" t="s">
        <v>165</v>
      </c>
      <c r="AU137" s="228" t="s">
        <v>92</v>
      </c>
      <c r="AY137" s="19" t="s">
        <v>162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9" t="s">
        <v>90</v>
      </c>
      <c r="BK137" s="229">
        <f>ROUND(I137*H137,2)</f>
        <v>0</v>
      </c>
      <c r="BL137" s="19" t="s">
        <v>170</v>
      </c>
      <c r="BM137" s="228" t="s">
        <v>896</v>
      </c>
    </row>
    <row r="138" spans="1:47" s="2" customFormat="1" ht="12">
      <c r="A138" s="41"/>
      <c r="B138" s="42"/>
      <c r="C138" s="43"/>
      <c r="D138" s="230" t="s">
        <v>172</v>
      </c>
      <c r="E138" s="43"/>
      <c r="F138" s="231" t="s">
        <v>897</v>
      </c>
      <c r="G138" s="43"/>
      <c r="H138" s="43"/>
      <c r="I138" s="232"/>
      <c r="J138" s="43"/>
      <c r="K138" s="43"/>
      <c r="L138" s="47"/>
      <c r="M138" s="233"/>
      <c r="N138" s="234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19" t="s">
        <v>172</v>
      </c>
      <c r="AU138" s="19" t="s">
        <v>92</v>
      </c>
    </row>
    <row r="139" spans="1:51" s="13" customFormat="1" ht="12">
      <c r="A139" s="13"/>
      <c r="B139" s="235"/>
      <c r="C139" s="236"/>
      <c r="D139" s="237" t="s">
        <v>174</v>
      </c>
      <c r="E139" s="238" t="s">
        <v>44</v>
      </c>
      <c r="F139" s="239" t="s">
        <v>898</v>
      </c>
      <c r="G139" s="236"/>
      <c r="H139" s="240">
        <v>0.055</v>
      </c>
      <c r="I139" s="241"/>
      <c r="J139" s="236"/>
      <c r="K139" s="236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174</v>
      </c>
      <c r="AU139" s="246" t="s">
        <v>92</v>
      </c>
      <c r="AV139" s="13" t="s">
        <v>92</v>
      </c>
      <c r="AW139" s="13" t="s">
        <v>42</v>
      </c>
      <c r="AX139" s="13" t="s">
        <v>90</v>
      </c>
      <c r="AY139" s="246" t="s">
        <v>162</v>
      </c>
    </row>
    <row r="140" spans="1:65" s="2" customFormat="1" ht="24.15" customHeight="1">
      <c r="A140" s="41"/>
      <c r="B140" s="42"/>
      <c r="C140" s="216" t="s">
        <v>568</v>
      </c>
      <c r="D140" s="216" t="s">
        <v>165</v>
      </c>
      <c r="E140" s="218" t="s">
        <v>899</v>
      </c>
      <c r="F140" s="219" t="s">
        <v>900</v>
      </c>
      <c r="G140" s="220" t="s">
        <v>207</v>
      </c>
      <c r="H140" s="221">
        <v>11.5</v>
      </c>
      <c r="I140" s="222"/>
      <c r="J140" s="223">
        <f>ROUND(I140*H140,2)</f>
        <v>0</v>
      </c>
      <c r="K140" s="219" t="s">
        <v>169</v>
      </c>
      <c r="L140" s="47"/>
      <c r="M140" s="224" t="s">
        <v>44</v>
      </c>
      <c r="N140" s="225" t="s">
        <v>53</v>
      </c>
      <c r="O140" s="87"/>
      <c r="P140" s="226">
        <f>O140*H140</f>
        <v>0</v>
      </c>
      <c r="Q140" s="226">
        <v>0.11046105</v>
      </c>
      <c r="R140" s="226">
        <f>Q140*H140</f>
        <v>1.270302075</v>
      </c>
      <c r="S140" s="226">
        <v>0</v>
      </c>
      <c r="T140" s="227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28" t="s">
        <v>170</v>
      </c>
      <c r="AT140" s="228" t="s">
        <v>165</v>
      </c>
      <c r="AU140" s="228" t="s">
        <v>92</v>
      </c>
      <c r="AY140" s="19" t="s">
        <v>162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9" t="s">
        <v>90</v>
      </c>
      <c r="BK140" s="229">
        <f>ROUND(I140*H140,2)</f>
        <v>0</v>
      </c>
      <c r="BL140" s="19" t="s">
        <v>170</v>
      </c>
      <c r="BM140" s="228" t="s">
        <v>901</v>
      </c>
    </row>
    <row r="141" spans="1:47" s="2" customFormat="1" ht="12">
      <c r="A141" s="41"/>
      <c r="B141" s="42"/>
      <c r="C141" s="43"/>
      <c r="D141" s="230" t="s">
        <v>172</v>
      </c>
      <c r="E141" s="43"/>
      <c r="F141" s="231" t="s">
        <v>902</v>
      </c>
      <c r="G141" s="43"/>
      <c r="H141" s="43"/>
      <c r="I141" s="232"/>
      <c r="J141" s="43"/>
      <c r="K141" s="43"/>
      <c r="L141" s="47"/>
      <c r="M141" s="233"/>
      <c r="N141" s="234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19" t="s">
        <v>172</v>
      </c>
      <c r="AU141" s="19" t="s">
        <v>92</v>
      </c>
    </row>
    <row r="142" spans="1:51" s="13" customFormat="1" ht="12">
      <c r="A142" s="13"/>
      <c r="B142" s="235"/>
      <c r="C142" s="236"/>
      <c r="D142" s="237" t="s">
        <v>174</v>
      </c>
      <c r="E142" s="238" t="s">
        <v>44</v>
      </c>
      <c r="F142" s="239" t="s">
        <v>903</v>
      </c>
      <c r="G142" s="236"/>
      <c r="H142" s="240">
        <v>11.5</v>
      </c>
      <c r="I142" s="241"/>
      <c r="J142" s="236"/>
      <c r="K142" s="236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174</v>
      </c>
      <c r="AU142" s="246" t="s">
        <v>92</v>
      </c>
      <c r="AV142" s="13" t="s">
        <v>92</v>
      </c>
      <c r="AW142" s="13" t="s">
        <v>42</v>
      </c>
      <c r="AX142" s="13" t="s">
        <v>90</v>
      </c>
      <c r="AY142" s="246" t="s">
        <v>162</v>
      </c>
    </row>
    <row r="143" spans="1:65" s="2" customFormat="1" ht="21.75" customHeight="1">
      <c r="A143" s="41"/>
      <c r="B143" s="42"/>
      <c r="C143" s="216" t="s">
        <v>316</v>
      </c>
      <c r="D143" s="216" t="s">
        <v>165</v>
      </c>
      <c r="E143" s="218" t="s">
        <v>904</v>
      </c>
      <c r="F143" s="219" t="s">
        <v>905</v>
      </c>
      <c r="G143" s="220" t="s">
        <v>168</v>
      </c>
      <c r="H143" s="221">
        <v>14.875</v>
      </c>
      <c r="I143" s="222"/>
      <c r="J143" s="223">
        <f>ROUND(I143*H143,2)</f>
        <v>0</v>
      </c>
      <c r="K143" s="219" t="s">
        <v>169</v>
      </c>
      <c r="L143" s="47"/>
      <c r="M143" s="224" t="s">
        <v>44</v>
      </c>
      <c r="N143" s="225" t="s">
        <v>53</v>
      </c>
      <c r="O143" s="87"/>
      <c r="P143" s="226">
        <f>O143*H143</f>
        <v>0</v>
      </c>
      <c r="Q143" s="226">
        <v>0.00658464</v>
      </c>
      <c r="R143" s="226">
        <f>Q143*H143</f>
        <v>0.09794652</v>
      </c>
      <c r="S143" s="226">
        <v>0</v>
      </c>
      <c r="T143" s="227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28" t="s">
        <v>170</v>
      </c>
      <c r="AT143" s="228" t="s">
        <v>165</v>
      </c>
      <c r="AU143" s="228" t="s">
        <v>92</v>
      </c>
      <c r="AY143" s="19" t="s">
        <v>162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9" t="s">
        <v>90</v>
      </c>
      <c r="BK143" s="229">
        <f>ROUND(I143*H143,2)</f>
        <v>0</v>
      </c>
      <c r="BL143" s="19" t="s">
        <v>170</v>
      </c>
      <c r="BM143" s="228" t="s">
        <v>906</v>
      </c>
    </row>
    <row r="144" spans="1:47" s="2" customFormat="1" ht="12">
      <c r="A144" s="41"/>
      <c r="B144" s="42"/>
      <c r="C144" s="43"/>
      <c r="D144" s="230" t="s">
        <v>172</v>
      </c>
      <c r="E144" s="43"/>
      <c r="F144" s="231" t="s">
        <v>907</v>
      </c>
      <c r="G144" s="43"/>
      <c r="H144" s="43"/>
      <c r="I144" s="232"/>
      <c r="J144" s="43"/>
      <c r="K144" s="43"/>
      <c r="L144" s="47"/>
      <c r="M144" s="233"/>
      <c r="N144" s="234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19" t="s">
        <v>172</v>
      </c>
      <c r="AU144" s="19" t="s">
        <v>92</v>
      </c>
    </row>
    <row r="145" spans="1:51" s="13" customFormat="1" ht="12">
      <c r="A145" s="13"/>
      <c r="B145" s="235"/>
      <c r="C145" s="236"/>
      <c r="D145" s="237" t="s">
        <v>174</v>
      </c>
      <c r="E145" s="238" t="s">
        <v>44</v>
      </c>
      <c r="F145" s="239" t="s">
        <v>908</v>
      </c>
      <c r="G145" s="236"/>
      <c r="H145" s="240">
        <v>14.875</v>
      </c>
      <c r="I145" s="241"/>
      <c r="J145" s="236"/>
      <c r="K145" s="236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174</v>
      </c>
      <c r="AU145" s="246" t="s">
        <v>92</v>
      </c>
      <c r="AV145" s="13" t="s">
        <v>92</v>
      </c>
      <c r="AW145" s="13" t="s">
        <v>42</v>
      </c>
      <c r="AX145" s="13" t="s">
        <v>90</v>
      </c>
      <c r="AY145" s="246" t="s">
        <v>162</v>
      </c>
    </row>
    <row r="146" spans="1:65" s="2" customFormat="1" ht="21.75" customHeight="1">
      <c r="A146" s="41"/>
      <c r="B146" s="42"/>
      <c r="C146" s="216" t="s">
        <v>7</v>
      </c>
      <c r="D146" s="216" t="s">
        <v>165</v>
      </c>
      <c r="E146" s="218" t="s">
        <v>909</v>
      </c>
      <c r="F146" s="219" t="s">
        <v>910</v>
      </c>
      <c r="G146" s="220" t="s">
        <v>168</v>
      </c>
      <c r="H146" s="221">
        <v>14.875</v>
      </c>
      <c r="I146" s="222"/>
      <c r="J146" s="223">
        <f>ROUND(I146*H146,2)</f>
        <v>0</v>
      </c>
      <c r="K146" s="219" t="s">
        <v>169</v>
      </c>
      <c r="L146" s="47"/>
      <c r="M146" s="224" t="s">
        <v>44</v>
      </c>
      <c r="N146" s="225" t="s">
        <v>53</v>
      </c>
      <c r="O146" s="87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28" t="s">
        <v>170</v>
      </c>
      <c r="AT146" s="228" t="s">
        <v>165</v>
      </c>
      <c r="AU146" s="228" t="s">
        <v>92</v>
      </c>
      <c r="AY146" s="19" t="s">
        <v>162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9" t="s">
        <v>90</v>
      </c>
      <c r="BK146" s="229">
        <f>ROUND(I146*H146,2)</f>
        <v>0</v>
      </c>
      <c r="BL146" s="19" t="s">
        <v>170</v>
      </c>
      <c r="BM146" s="228" t="s">
        <v>911</v>
      </c>
    </row>
    <row r="147" spans="1:47" s="2" customFormat="1" ht="12">
      <c r="A147" s="41"/>
      <c r="B147" s="42"/>
      <c r="C147" s="43"/>
      <c r="D147" s="230" t="s">
        <v>172</v>
      </c>
      <c r="E147" s="43"/>
      <c r="F147" s="231" t="s">
        <v>912</v>
      </c>
      <c r="G147" s="43"/>
      <c r="H147" s="43"/>
      <c r="I147" s="232"/>
      <c r="J147" s="43"/>
      <c r="K147" s="43"/>
      <c r="L147" s="47"/>
      <c r="M147" s="233"/>
      <c r="N147" s="234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19" t="s">
        <v>172</v>
      </c>
      <c r="AU147" s="19" t="s">
        <v>92</v>
      </c>
    </row>
    <row r="148" spans="1:51" s="13" customFormat="1" ht="12">
      <c r="A148" s="13"/>
      <c r="B148" s="235"/>
      <c r="C148" s="236"/>
      <c r="D148" s="237" t="s">
        <v>174</v>
      </c>
      <c r="E148" s="238" t="s">
        <v>44</v>
      </c>
      <c r="F148" s="239" t="s">
        <v>913</v>
      </c>
      <c r="G148" s="236"/>
      <c r="H148" s="240">
        <v>14.875</v>
      </c>
      <c r="I148" s="241"/>
      <c r="J148" s="236"/>
      <c r="K148" s="236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174</v>
      </c>
      <c r="AU148" s="246" t="s">
        <v>92</v>
      </c>
      <c r="AV148" s="13" t="s">
        <v>92</v>
      </c>
      <c r="AW148" s="13" t="s">
        <v>42</v>
      </c>
      <c r="AX148" s="13" t="s">
        <v>90</v>
      </c>
      <c r="AY148" s="246" t="s">
        <v>162</v>
      </c>
    </row>
    <row r="149" spans="1:65" s="2" customFormat="1" ht="24.15" customHeight="1">
      <c r="A149" s="41"/>
      <c r="B149" s="42"/>
      <c r="C149" s="216" t="s">
        <v>356</v>
      </c>
      <c r="D149" s="216" t="s">
        <v>165</v>
      </c>
      <c r="E149" s="218" t="s">
        <v>694</v>
      </c>
      <c r="F149" s="219" t="s">
        <v>695</v>
      </c>
      <c r="G149" s="220" t="s">
        <v>168</v>
      </c>
      <c r="H149" s="221">
        <v>74</v>
      </c>
      <c r="I149" s="222"/>
      <c r="J149" s="223">
        <f>ROUND(I149*H149,2)</f>
        <v>0</v>
      </c>
      <c r="K149" s="219" t="s">
        <v>169</v>
      </c>
      <c r="L149" s="47"/>
      <c r="M149" s="224" t="s">
        <v>44</v>
      </c>
      <c r="N149" s="225" t="s">
        <v>53</v>
      </c>
      <c r="O149" s="87"/>
      <c r="P149" s="226">
        <f>O149*H149</f>
        <v>0</v>
      </c>
      <c r="Q149" s="226">
        <v>1.031199</v>
      </c>
      <c r="R149" s="226">
        <f>Q149*H149</f>
        <v>76.308726</v>
      </c>
      <c r="S149" s="226">
        <v>0</v>
      </c>
      <c r="T149" s="227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28" t="s">
        <v>170</v>
      </c>
      <c r="AT149" s="228" t="s">
        <v>165</v>
      </c>
      <c r="AU149" s="228" t="s">
        <v>92</v>
      </c>
      <c r="AY149" s="19" t="s">
        <v>162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9" t="s">
        <v>90</v>
      </c>
      <c r="BK149" s="229">
        <f>ROUND(I149*H149,2)</f>
        <v>0</v>
      </c>
      <c r="BL149" s="19" t="s">
        <v>170</v>
      </c>
      <c r="BM149" s="228" t="s">
        <v>914</v>
      </c>
    </row>
    <row r="150" spans="1:47" s="2" customFormat="1" ht="12">
      <c r="A150" s="41"/>
      <c r="B150" s="42"/>
      <c r="C150" s="43"/>
      <c r="D150" s="230" t="s">
        <v>172</v>
      </c>
      <c r="E150" s="43"/>
      <c r="F150" s="231" t="s">
        <v>697</v>
      </c>
      <c r="G150" s="43"/>
      <c r="H150" s="43"/>
      <c r="I150" s="232"/>
      <c r="J150" s="43"/>
      <c r="K150" s="43"/>
      <c r="L150" s="47"/>
      <c r="M150" s="233"/>
      <c r="N150" s="234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19" t="s">
        <v>172</v>
      </c>
      <c r="AU150" s="19" t="s">
        <v>92</v>
      </c>
    </row>
    <row r="151" spans="1:51" s="13" customFormat="1" ht="12">
      <c r="A151" s="13"/>
      <c r="B151" s="235"/>
      <c r="C151" s="236"/>
      <c r="D151" s="237" t="s">
        <v>174</v>
      </c>
      <c r="E151" s="238" t="s">
        <v>44</v>
      </c>
      <c r="F151" s="239" t="s">
        <v>915</v>
      </c>
      <c r="G151" s="236"/>
      <c r="H151" s="240">
        <v>74</v>
      </c>
      <c r="I151" s="241"/>
      <c r="J151" s="236"/>
      <c r="K151" s="236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174</v>
      </c>
      <c r="AU151" s="246" t="s">
        <v>92</v>
      </c>
      <c r="AV151" s="13" t="s">
        <v>92</v>
      </c>
      <c r="AW151" s="13" t="s">
        <v>42</v>
      </c>
      <c r="AX151" s="13" t="s">
        <v>90</v>
      </c>
      <c r="AY151" s="246" t="s">
        <v>162</v>
      </c>
    </row>
    <row r="152" spans="1:63" s="12" customFormat="1" ht="22.8" customHeight="1">
      <c r="A152" s="12"/>
      <c r="B152" s="200"/>
      <c r="C152" s="201"/>
      <c r="D152" s="202" t="s">
        <v>81</v>
      </c>
      <c r="E152" s="214" t="s">
        <v>234</v>
      </c>
      <c r="F152" s="214" t="s">
        <v>395</v>
      </c>
      <c r="G152" s="201"/>
      <c r="H152" s="201"/>
      <c r="I152" s="204"/>
      <c r="J152" s="215">
        <f>BK152</f>
        <v>0</v>
      </c>
      <c r="K152" s="201"/>
      <c r="L152" s="206"/>
      <c r="M152" s="207"/>
      <c r="N152" s="208"/>
      <c r="O152" s="208"/>
      <c r="P152" s="209">
        <f>SUM(P153:P169)</f>
        <v>0</v>
      </c>
      <c r="Q152" s="208"/>
      <c r="R152" s="209">
        <f>SUM(R153:R169)</f>
        <v>12.2247536384</v>
      </c>
      <c r="S152" s="208"/>
      <c r="T152" s="210">
        <f>SUM(T153:T169)</f>
        <v>12.456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1" t="s">
        <v>90</v>
      </c>
      <c r="AT152" s="212" t="s">
        <v>81</v>
      </c>
      <c r="AU152" s="212" t="s">
        <v>90</v>
      </c>
      <c r="AY152" s="211" t="s">
        <v>162</v>
      </c>
      <c r="BK152" s="213">
        <f>SUM(BK153:BK169)</f>
        <v>0</v>
      </c>
    </row>
    <row r="153" spans="1:65" s="2" customFormat="1" ht="24.15" customHeight="1">
      <c r="A153" s="41"/>
      <c r="B153" s="42"/>
      <c r="C153" s="216" t="s">
        <v>575</v>
      </c>
      <c r="D153" s="216" t="s">
        <v>165</v>
      </c>
      <c r="E153" s="218" t="s">
        <v>916</v>
      </c>
      <c r="F153" s="219" t="s">
        <v>917</v>
      </c>
      <c r="G153" s="220" t="s">
        <v>207</v>
      </c>
      <c r="H153" s="221">
        <v>28</v>
      </c>
      <c r="I153" s="222"/>
      <c r="J153" s="223">
        <f>ROUND(I153*H153,2)</f>
        <v>0</v>
      </c>
      <c r="K153" s="219" t="s">
        <v>169</v>
      </c>
      <c r="L153" s="47"/>
      <c r="M153" s="224" t="s">
        <v>44</v>
      </c>
      <c r="N153" s="225" t="s">
        <v>53</v>
      </c>
      <c r="O153" s="87"/>
      <c r="P153" s="226">
        <f>O153*H153</f>
        <v>0</v>
      </c>
      <c r="Q153" s="226">
        <v>0.05107</v>
      </c>
      <c r="R153" s="226">
        <f>Q153*H153</f>
        <v>1.42996</v>
      </c>
      <c r="S153" s="226">
        <v>0</v>
      </c>
      <c r="T153" s="227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28" t="s">
        <v>170</v>
      </c>
      <c r="AT153" s="228" t="s">
        <v>165</v>
      </c>
      <c r="AU153" s="228" t="s">
        <v>92</v>
      </c>
      <c r="AY153" s="19" t="s">
        <v>162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9" t="s">
        <v>90</v>
      </c>
      <c r="BK153" s="229">
        <f>ROUND(I153*H153,2)</f>
        <v>0</v>
      </c>
      <c r="BL153" s="19" t="s">
        <v>170</v>
      </c>
      <c r="BM153" s="228" t="s">
        <v>918</v>
      </c>
    </row>
    <row r="154" spans="1:47" s="2" customFormat="1" ht="12">
      <c r="A154" s="41"/>
      <c r="B154" s="42"/>
      <c r="C154" s="43"/>
      <c r="D154" s="230" t="s">
        <v>172</v>
      </c>
      <c r="E154" s="43"/>
      <c r="F154" s="231" t="s">
        <v>919</v>
      </c>
      <c r="G154" s="43"/>
      <c r="H154" s="43"/>
      <c r="I154" s="232"/>
      <c r="J154" s="43"/>
      <c r="K154" s="43"/>
      <c r="L154" s="47"/>
      <c r="M154" s="233"/>
      <c r="N154" s="234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19" t="s">
        <v>172</v>
      </c>
      <c r="AU154" s="19" t="s">
        <v>92</v>
      </c>
    </row>
    <row r="155" spans="1:51" s="13" customFormat="1" ht="12">
      <c r="A155" s="13"/>
      <c r="B155" s="235"/>
      <c r="C155" s="236"/>
      <c r="D155" s="237" t="s">
        <v>174</v>
      </c>
      <c r="E155" s="238" t="s">
        <v>44</v>
      </c>
      <c r="F155" s="239" t="s">
        <v>920</v>
      </c>
      <c r="G155" s="236"/>
      <c r="H155" s="240">
        <v>28</v>
      </c>
      <c r="I155" s="241"/>
      <c r="J155" s="236"/>
      <c r="K155" s="236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174</v>
      </c>
      <c r="AU155" s="246" t="s">
        <v>92</v>
      </c>
      <c r="AV155" s="13" t="s">
        <v>92</v>
      </c>
      <c r="AW155" s="13" t="s">
        <v>42</v>
      </c>
      <c r="AX155" s="13" t="s">
        <v>90</v>
      </c>
      <c r="AY155" s="246" t="s">
        <v>162</v>
      </c>
    </row>
    <row r="156" spans="1:65" s="2" customFormat="1" ht="24.15" customHeight="1">
      <c r="A156" s="41"/>
      <c r="B156" s="42"/>
      <c r="C156" s="216" t="s">
        <v>362</v>
      </c>
      <c r="D156" s="216" t="s">
        <v>165</v>
      </c>
      <c r="E156" s="218" t="s">
        <v>921</v>
      </c>
      <c r="F156" s="219" t="s">
        <v>922</v>
      </c>
      <c r="G156" s="220" t="s">
        <v>207</v>
      </c>
      <c r="H156" s="221">
        <v>8.6</v>
      </c>
      <c r="I156" s="222"/>
      <c r="J156" s="223">
        <f>ROUND(I156*H156,2)</f>
        <v>0</v>
      </c>
      <c r="K156" s="219" t="s">
        <v>169</v>
      </c>
      <c r="L156" s="47"/>
      <c r="M156" s="224" t="s">
        <v>44</v>
      </c>
      <c r="N156" s="225" t="s">
        <v>53</v>
      </c>
      <c r="O156" s="87"/>
      <c r="P156" s="226">
        <f>O156*H156</f>
        <v>0</v>
      </c>
      <c r="Q156" s="226">
        <v>0.163706</v>
      </c>
      <c r="R156" s="226">
        <f>Q156*H156</f>
        <v>1.4078715999999998</v>
      </c>
      <c r="S156" s="226">
        <v>0</v>
      </c>
      <c r="T156" s="227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28" t="s">
        <v>170</v>
      </c>
      <c r="AT156" s="228" t="s">
        <v>165</v>
      </c>
      <c r="AU156" s="228" t="s">
        <v>92</v>
      </c>
      <c r="AY156" s="19" t="s">
        <v>162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9" t="s">
        <v>90</v>
      </c>
      <c r="BK156" s="229">
        <f>ROUND(I156*H156,2)</f>
        <v>0</v>
      </c>
      <c r="BL156" s="19" t="s">
        <v>170</v>
      </c>
      <c r="BM156" s="228" t="s">
        <v>923</v>
      </c>
    </row>
    <row r="157" spans="1:47" s="2" customFormat="1" ht="12">
      <c r="A157" s="41"/>
      <c r="B157" s="42"/>
      <c r="C157" s="43"/>
      <c r="D157" s="230" t="s">
        <v>172</v>
      </c>
      <c r="E157" s="43"/>
      <c r="F157" s="231" t="s">
        <v>924</v>
      </c>
      <c r="G157" s="43"/>
      <c r="H157" s="43"/>
      <c r="I157" s="232"/>
      <c r="J157" s="43"/>
      <c r="K157" s="43"/>
      <c r="L157" s="47"/>
      <c r="M157" s="233"/>
      <c r="N157" s="234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19" t="s">
        <v>172</v>
      </c>
      <c r="AU157" s="19" t="s">
        <v>92</v>
      </c>
    </row>
    <row r="158" spans="1:51" s="13" customFormat="1" ht="12">
      <c r="A158" s="13"/>
      <c r="B158" s="235"/>
      <c r="C158" s="236"/>
      <c r="D158" s="237" t="s">
        <v>174</v>
      </c>
      <c r="E158" s="238" t="s">
        <v>44</v>
      </c>
      <c r="F158" s="239" t="s">
        <v>925</v>
      </c>
      <c r="G158" s="236"/>
      <c r="H158" s="240">
        <v>8.6</v>
      </c>
      <c r="I158" s="241"/>
      <c r="J158" s="236"/>
      <c r="K158" s="236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174</v>
      </c>
      <c r="AU158" s="246" t="s">
        <v>92</v>
      </c>
      <c r="AV158" s="13" t="s">
        <v>92</v>
      </c>
      <c r="AW158" s="13" t="s">
        <v>42</v>
      </c>
      <c r="AX158" s="13" t="s">
        <v>90</v>
      </c>
      <c r="AY158" s="246" t="s">
        <v>162</v>
      </c>
    </row>
    <row r="159" spans="1:65" s="2" customFormat="1" ht="16.5" customHeight="1">
      <c r="A159" s="41"/>
      <c r="B159" s="42"/>
      <c r="C159" s="281" t="s">
        <v>370</v>
      </c>
      <c r="D159" s="281" t="s">
        <v>248</v>
      </c>
      <c r="E159" s="282" t="s">
        <v>926</v>
      </c>
      <c r="F159" s="283" t="s">
        <v>927</v>
      </c>
      <c r="G159" s="284" t="s">
        <v>207</v>
      </c>
      <c r="H159" s="285">
        <v>8.6</v>
      </c>
      <c r="I159" s="286"/>
      <c r="J159" s="287">
        <f>ROUND(I159*H159,2)</f>
        <v>0</v>
      </c>
      <c r="K159" s="283" t="s">
        <v>169</v>
      </c>
      <c r="L159" s="288"/>
      <c r="M159" s="289" t="s">
        <v>44</v>
      </c>
      <c r="N159" s="290" t="s">
        <v>53</v>
      </c>
      <c r="O159" s="87"/>
      <c r="P159" s="226">
        <f>O159*H159</f>
        <v>0</v>
      </c>
      <c r="Q159" s="226">
        <v>0.134</v>
      </c>
      <c r="R159" s="226">
        <f>Q159*H159</f>
        <v>1.1524</v>
      </c>
      <c r="S159" s="226">
        <v>0</v>
      </c>
      <c r="T159" s="227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28" t="s">
        <v>226</v>
      </c>
      <c r="AT159" s="228" t="s">
        <v>248</v>
      </c>
      <c r="AU159" s="228" t="s">
        <v>92</v>
      </c>
      <c r="AY159" s="19" t="s">
        <v>162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9" t="s">
        <v>90</v>
      </c>
      <c r="BK159" s="229">
        <f>ROUND(I159*H159,2)</f>
        <v>0</v>
      </c>
      <c r="BL159" s="19" t="s">
        <v>170</v>
      </c>
      <c r="BM159" s="228" t="s">
        <v>928</v>
      </c>
    </row>
    <row r="160" spans="1:65" s="2" customFormat="1" ht="16.5" customHeight="1">
      <c r="A160" s="41"/>
      <c r="B160" s="42"/>
      <c r="C160" s="216" t="s">
        <v>378</v>
      </c>
      <c r="D160" s="216" t="s">
        <v>165</v>
      </c>
      <c r="E160" s="218" t="s">
        <v>929</v>
      </c>
      <c r="F160" s="219" t="s">
        <v>930</v>
      </c>
      <c r="G160" s="220" t="s">
        <v>131</v>
      </c>
      <c r="H160" s="221">
        <v>4.7</v>
      </c>
      <c r="I160" s="222"/>
      <c r="J160" s="223">
        <f>ROUND(I160*H160,2)</f>
        <v>0</v>
      </c>
      <c r="K160" s="219" t="s">
        <v>169</v>
      </c>
      <c r="L160" s="47"/>
      <c r="M160" s="224" t="s">
        <v>44</v>
      </c>
      <c r="N160" s="225" t="s">
        <v>53</v>
      </c>
      <c r="O160" s="87"/>
      <c r="P160" s="226">
        <f>O160*H160</f>
        <v>0</v>
      </c>
      <c r="Q160" s="226">
        <v>0.121711072</v>
      </c>
      <c r="R160" s="226">
        <f>Q160*H160</f>
        <v>0.5720420384</v>
      </c>
      <c r="S160" s="226">
        <v>2.4</v>
      </c>
      <c r="T160" s="227">
        <f>S160*H160</f>
        <v>11.28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28" t="s">
        <v>170</v>
      </c>
      <c r="AT160" s="228" t="s">
        <v>165</v>
      </c>
      <c r="AU160" s="228" t="s">
        <v>92</v>
      </c>
      <c r="AY160" s="19" t="s">
        <v>162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9" t="s">
        <v>90</v>
      </c>
      <c r="BK160" s="229">
        <f>ROUND(I160*H160,2)</f>
        <v>0</v>
      </c>
      <c r="BL160" s="19" t="s">
        <v>170</v>
      </c>
      <c r="BM160" s="228" t="s">
        <v>931</v>
      </c>
    </row>
    <row r="161" spans="1:47" s="2" customFormat="1" ht="12">
      <c r="A161" s="41"/>
      <c r="B161" s="42"/>
      <c r="C161" s="43"/>
      <c r="D161" s="230" t="s">
        <v>172</v>
      </c>
      <c r="E161" s="43"/>
      <c r="F161" s="231" t="s">
        <v>932</v>
      </c>
      <c r="G161" s="43"/>
      <c r="H161" s="43"/>
      <c r="I161" s="232"/>
      <c r="J161" s="43"/>
      <c r="K161" s="43"/>
      <c r="L161" s="47"/>
      <c r="M161" s="233"/>
      <c r="N161" s="234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19" t="s">
        <v>172</v>
      </c>
      <c r="AU161" s="19" t="s">
        <v>92</v>
      </c>
    </row>
    <row r="162" spans="1:65" s="2" customFormat="1" ht="37.8" customHeight="1">
      <c r="A162" s="41"/>
      <c r="B162" s="42"/>
      <c r="C162" s="216" t="s">
        <v>383</v>
      </c>
      <c r="D162" s="216" t="s">
        <v>165</v>
      </c>
      <c r="E162" s="218" t="s">
        <v>588</v>
      </c>
      <c r="F162" s="219" t="s">
        <v>589</v>
      </c>
      <c r="G162" s="220" t="s">
        <v>207</v>
      </c>
      <c r="H162" s="221">
        <v>28</v>
      </c>
      <c r="I162" s="222"/>
      <c r="J162" s="223">
        <f>ROUND(I162*H162,2)</f>
        <v>0</v>
      </c>
      <c r="K162" s="219" t="s">
        <v>169</v>
      </c>
      <c r="L162" s="47"/>
      <c r="M162" s="224" t="s">
        <v>44</v>
      </c>
      <c r="N162" s="225" t="s">
        <v>53</v>
      </c>
      <c r="O162" s="87"/>
      <c r="P162" s="226">
        <f>O162*H162</f>
        <v>0</v>
      </c>
      <c r="Q162" s="226">
        <v>8.6E-05</v>
      </c>
      <c r="R162" s="226">
        <f>Q162*H162</f>
        <v>0.002408</v>
      </c>
      <c r="S162" s="226">
        <v>0.042</v>
      </c>
      <c r="T162" s="227">
        <f>S162*H162</f>
        <v>1.1760000000000002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28" t="s">
        <v>170</v>
      </c>
      <c r="AT162" s="228" t="s">
        <v>165</v>
      </c>
      <c r="AU162" s="228" t="s">
        <v>92</v>
      </c>
      <c r="AY162" s="19" t="s">
        <v>162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9" t="s">
        <v>90</v>
      </c>
      <c r="BK162" s="229">
        <f>ROUND(I162*H162,2)</f>
        <v>0</v>
      </c>
      <c r="BL162" s="19" t="s">
        <v>170</v>
      </c>
      <c r="BM162" s="228" t="s">
        <v>933</v>
      </c>
    </row>
    <row r="163" spans="1:47" s="2" customFormat="1" ht="12">
      <c r="A163" s="41"/>
      <c r="B163" s="42"/>
      <c r="C163" s="43"/>
      <c r="D163" s="230" t="s">
        <v>172</v>
      </c>
      <c r="E163" s="43"/>
      <c r="F163" s="231" t="s">
        <v>591</v>
      </c>
      <c r="G163" s="43"/>
      <c r="H163" s="43"/>
      <c r="I163" s="232"/>
      <c r="J163" s="43"/>
      <c r="K163" s="43"/>
      <c r="L163" s="47"/>
      <c r="M163" s="233"/>
      <c r="N163" s="234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19" t="s">
        <v>172</v>
      </c>
      <c r="AU163" s="19" t="s">
        <v>92</v>
      </c>
    </row>
    <row r="164" spans="1:51" s="13" customFormat="1" ht="12">
      <c r="A164" s="13"/>
      <c r="B164" s="235"/>
      <c r="C164" s="236"/>
      <c r="D164" s="237" t="s">
        <v>174</v>
      </c>
      <c r="E164" s="238" t="s">
        <v>44</v>
      </c>
      <c r="F164" s="239" t="s">
        <v>920</v>
      </c>
      <c r="G164" s="236"/>
      <c r="H164" s="240">
        <v>28</v>
      </c>
      <c r="I164" s="241"/>
      <c r="J164" s="236"/>
      <c r="K164" s="236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174</v>
      </c>
      <c r="AU164" s="246" t="s">
        <v>92</v>
      </c>
      <c r="AV164" s="13" t="s">
        <v>92</v>
      </c>
      <c r="AW164" s="13" t="s">
        <v>42</v>
      </c>
      <c r="AX164" s="13" t="s">
        <v>90</v>
      </c>
      <c r="AY164" s="246" t="s">
        <v>162</v>
      </c>
    </row>
    <row r="165" spans="1:65" s="2" customFormat="1" ht="24.15" customHeight="1">
      <c r="A165" s="41"/>
      <c r="B165" s="42"/>
      <c r="C165" s="216" t="s">
        <v>389</v>
      </c>
      <c r="D165" s="216" t="s">
        <v>165</v>
      </c>
      <c r="E165" s="218" t="s">
        <v>934</v>
      </c>
      <c r="F165" s="219" t="s">
        <v>935</v>
      </c>
      <c r="G165" s="220" t="s">
        <v>168</v>
      </c>
      <c r="H165" s="221">
        <v>98</v>
      </c>
      <c r="I165" s="222"/>
      <c r="J165" s="223">
        <f>ROUND(I165*H165,2)</f>
        <v>0</v>
      </c>
      <c r="K165" s="219" t="s">
        <v>169</v>
      </c>
      <c r="L165" s="47"/>
      <c r="M165" s="224" t="s">
        <v>44</v>
      </c>
      <c r="N165" s="225" t="s">
        <v>53</v>
      </c>
      <c r="O165" s="87"/>
      <c r="P165" s="226">
        <f>O165*H165</f>
        <v>0</v>
      </c>
      <c r="Q165" s="226">
        <v>0.078164</v>
      </c>
      <c r="R165" s="226">
        <f>Q165*H165</f>
        <v>7.6600719999999995</v>
      </c>
      <c r="S165" s="226">
        <v>0</v>
      </c>
      <c r="T165" s="227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28" t="s">
        <v>170</v>
      </c>
      <c r="AT165" s="228" t="s">
        <v>165</v>
      </c>
      <c r="AU165" s="228" t="s">
        <v>92</v>
      </c>
      <c r="AY165" s="19" t="s">
        <v>162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9" t="s">
        <v>90</v>
      </c>
      <c r="BK165" s="229">
        <f>ROUND(I165*H165,2)</f>
        <v>0</v>
      </c>
      <c r="BL165" s="19" t="s">
        <v>170</v>
      </c>
      <c r="BM165" s="228" t="s">
        <v>936</v>
      </c>
    </row>
    <row r="166" spans="1:47" s="2" customFormat="1" ht="12">
      <c r="A166" s="41"/>
      <c r="B166" s="42"/>
      <c r="C166" s="43"/>
      <c r="D166" s="230" t="s">
        <v>172</v>
      </c>
      <c r="E166" s="43"/>
      <c r="F166" s="231" t="s">
        <v>937</v>
      </c>
      <c r="G166" s="43"/>
      <c r="H166" s="43"/>
      <c r="I166" s="232"/>
      <c r="J166" s="43"/>
      <c r="K166" s="43"/>
      <c r="L166" s="47"/>
      <c r="M166" s="233"/>
      <c r="N166" s="234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19" t="s">
        <v>172</v>
      </c>
      <c r="AU166" s="19" t="s">
        <v>92</v>
      </c>
    </row>
    <row r="167" spans="1:51" s="13" customFormat="1" ht="12">
      <c r="A167" s="13"/>
      <c r="B167" s="235"/>
      <c r="C167" s="236"/>
      <c r="D167" s="237" t="s">
        <v>174</v>
      </c>
      <c r="E167" s="238" t="s">
        <v>44</v>
      </c>
      <c r="F167" s="239" t="s">
        <v>938</v>
      </c>
      <c r="G167" s="236"/>
      <c r="H167" s="240">
        <v>98</v>
      </c>
      <c r="I167" s="241"/>
      <c r="J167" s="236"/>
      <c r="K167" s="236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174</v>
      </c>
      <c r="AU167" s="246" t="s">
        <v>92</v>
      </c>
      <c r="AV167" s="13" t="s">
        <v>92</v>
      </c>
      <c r="AW167" s="13" t="s">
        <v>42</v>
      </c>
      <c r="AX167" s="13" t="s">
        <v>90</v>
      </c>
      <c r="AY167" s="246" t="s">
        <v>162</v>
      </c>
    </row>
    <row r="168" spans="1:65" s="2" customFormat="1" ht="24.15" customHeight="1">
      <c r="A168" s="41"/>
      <c r="B168" s="42"/>
      <c r="C168" s="216" t="s">
        <v>396</v>
      </c>
      <c r="D168" s="216" t="s">
        <v>165</v>
      </c>
      <c r="E168" s="218" t="s">
        <v>939</v>
      </c>
      <c r="F168" s="219" t="s">
        <v>940</v>
      </c>
      <c r="G168" s="220" t="s">
        <v>168</v>
      </c>
      <c r="H168" s="221">
        <v>98</v>
      </c>
      <c r="I168" s="222"/>
      <c r="J168" s="223">
        <f>ROUND(I168*H168,2)</f>
        <v>0</v>
      </c>
      <c r="K168" s="219" t="s">
        <v>169</v>
      </c>
      <c r="L168" s="47"/>
      <c r="M168" s="224" t="s">
        <v>44</v>
      </c>
      <c r="N168" s="225" t="s">
        <v>53</v>
      </c>
      <c r="O168" s="87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28" t="s">
        <v>170</v>
      </c>
      <c r="AT168" s="228" t="s">
        <v>165</v>
      </c>
      <c r="AU168" s="228" t="s">
        <v>92</v>
      </c>
      <c r="AY168" s="19" t="s">
        <v>162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9" t="s">
        <v>90</v>
      </c>
      <c r="BK168" s="229">
        <f>ROUND(I168*H168,2)</f>
        <v>0</v>
      </c>
      <c r="BL168" s="19" t="s">
        <v>170</v>
      </c>
      <c r="BM168" s="228" t="s">
        <v>941</v>
      </c>
    </row>
    <row r="169" spans="1:47" s="2" customFormat="1" ht="12">
      <c r="A169" s="41"/>
      <c r="B169" s="42"/>
      <c r="C169" s="43"/>
      <c r="D169" s="230" t="s">
        <v>172</v>
      </c>
      <c r="E169" s="43"/>
      <c r="F169" s="231" t="s">
        <v>942</v>
      </c>
      <c r="G169" s="43"/>
      <c r="H169" s="43"/>
      <c r="I169" s="232"/>
      <c r="J169" s="43"/>
      <c r="K169" s="43"/>
      <c r="L169" s="47"/>
      <c r="M169" s="233"/>
      <c r="N169" s="234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19" t="s">
        <v>172</v>
      </c>
      <c r="AU169" s="19" t="s">
        <v>92</v>
      </c>
    </row>
    <row r="170" spans="1:63" s="12" customFormat="1" ht="22.8" customHeight="1">
      <c r="A170" s="12"/>
      <c r="B170" s="200"/>
      <c r="C170" s="201"/>
      <c r="D170" s="202" t="s">
        <v>81</v>
      </c>
      <c r="E170" s="214" t="s">
        <v>438</v>
      </c>
      <c r="F170" s="214" t="s">
        <v>439</v>
      </c>
      <c r="G170" s="201"/>
      <c r="H170" s="201"/>
      <c r="I170" s="204"/>
      <c r="J170" s="215">
        <f>BK170</f>
        <v>0</v>
      </c>
      <c r="K170" s="201"/>
      <c r="L170" s="206"/>
      <c r="M170" s="207"/>
      <c r="N170" s="208"/>
      <c r="O170" s="208"/>
      <c r="P170" s="209">
        <f>SUM(P171:P177)</f>
        <v>0</v>
      </c>
      <c r="Q170" s="208"/>
      <c r="R170" s="209">
        <f>SUM(R171:R177)</f>
        <v>0</v>
      </c>
      <c r="S170" s="208"/>
      <c r="T170" s="210">
        <f>SUM(T171:T177)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1" t="s">
        <v>90</v>
      </c>
      <c r="AT170" s="212" t="s">
        <v>81</v>
      </c>
      <c r="AU170" s="212" t="s">
        <v>90</v>
      </c>
      <c r="AY170" s="211" t="s">
        <v>162</v>
      </c>
      <c r="BK170" s="213">
        <f>SUM(BK171:BK177)</f>
        <v>0</v>
      </c>
    </row>
    <row r="171" spans="1:65" s="2" customFormat="1" ht="24.15" customHeight="1">
      <c r="A171" s="41"/>
      <c r="B171" s="42"/>
      <c r="C171" s="216" t="s">
        <v>403</v>
      </c>
      <c r="D171" s="216" t="s">
        <v>165</v>
      </c>
      <c r="E171" s="218" t="s">
        <v>943</v>
      </c>
      <c r="F171" s="219" t="s">
        <v>944</v>
      </c>
      <c r="G171" s="220" t="s">
        <v>123</v>
      </c>
      <c r="H171" s="221">
        <v>11.28</v>
      </c>
      <c r="I171" s="222"/>
      <c r="J171" s="223">
        <f>ROUND(I171*H171,2)</f>
        <v>0</v>
      </c>
      <c r="K171" s="219" t="s">
        <v>169</v>
      </c>
      <c r="L171" s="47"/>
      <c r="M171" s="224" t="s">
        <v>44</v>
      </c>
      <c r="N171" s="225" t="s">
        <v>53</v>
      </c>
      <c r="O171" s="87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28" t="s">
        <v>170</v>
      </c>
      <c r="AT171" s="228" t="s">
        <v>165</v>
      </c>
      <c r="AU171" s="228" t="s">
        <v>92</v>
      </c>
      <c r="AY171" s="19" t="s">
        <v>162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9" t="s">
        <v>90</v>
      </c>
      <c r="BK171" s="229">
        <f>ROUND(I171*H171,2)</f>
        <v>0</v>
      </c>
      <c r="BL171" s="19" t="s">
        <v>170</v>
      </c>
      <c r="BM171" s="228" t="s">
        <v>945</v>
      </c>
    </row>
    <row r="172" spans="1:47" s="2" customFormat="1" ht="12">
      <c r="A172" s="41"/>
      <c r="B172" s="42"/>
      <c r="C172" s="43"/>
      <c r="D172" s="230" t="s">
        <v>172</v>
      </c>
      <c r="E172" s="43"/>
      <c r="F172" s="231" t="s">
        <v>946</v>
      </c>
      <c r="G172" s="43"/>
      <c r="H172" s="43"/>
      <c r="I172" s="232"/>
      <c r="J172" s="43"/>
      <c r="K172" s="43"/>
      <c r="L172" s="47"/>
      <c r="M172" s="233"/>
      <c r="N172" s="234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19" t="s">
        <v>172</v>
      </c>
      <c r="AU172" s="19" t="s">
        <v>92</v>
      </c>
    </row>
    <row r="173" spans="1:65" s="2" customFormat="1" ht="21.75" customHeight="1">
      <c r="A173" s="41"/>
      <c r="B173" s="42"/>
      <c r="C173" s="216" t="s">
        <v>408</v>
      </c>
      <c r="D173" s="216" t="s">
        <v>165</v>
      </c>
      <c r="E173" s="218" t="s">
        <v>947</v>
      </c>
      <c r="F173" s="219" t="s">
        <v>948</v>
      </c>
      <c r="G173" s="220" t="s">
        <v>123</v>
      </c>
      <c r="H173" s="221">
        <v>12.456</v>
      </c>
      <c r="I173" s="222"/>
      <c r="J173" s="223">
        <f>ROUND(I173*H173,2)</f>
        <v>0</v>
      </c>
      <c r="K173" s="219" t="s">
        <v>169</v>
      </c>
      <c r="L173" s="47"/>
      <c r="M173" s="224" t="s">
        <v>44</v>
      </c>
      <c r="N173" s="225" t="s">
        <v>53</v>
      </c>
      <c r="O173" s="87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28" t="s">
        <v>170</v>
      </c>
      <c r="AT173" s="228" t="s">
        <v>165</v>
      </c>
      <c r="AU173" s="228" t="s">
        <v>92</v>
      </c>
      <c r="AY173" s="19" t="s">
        <v>162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9" t="s">
        <v>90</v>
      </c>
      <c r="BK173" s="229">
        <f>ROUND(I173*H173,2)</f>
        <v>0</v>
      </c>
      <c r="BL173" s="19" t="s">
        <v>170</v>
      </c>
      <c r="BM173" s="228" t="s">
        <v>949</v>
      </c>
    </row>
    <row r="174" spans="1:47" s="2" customFormat="1" ht="12">
      <c r="A174" s="41"/>
      <c r="B174" s="42"/>
      <c r="C174" s="43"/>
      <c r="D174" s="230" t="s">
        <v>172</v>
      </c>
      <c r="E174" s="43"/>
      <c r="F174" s="231" t="s">
        <v>950</v>
      </c>
      <c r="G174" s="43"/>
      <c r="H174" s="43"/>
      <c r="I174" s="232"/>
      <c r="J174" s="43"/>
      <c r="K174" s="43"/>
      <c r="L174" s="47"/>
      <c r="M174" s="233"/>
      <c r="N174" s="234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19" t="s">
        <v>172</v>
      </c>
      <c r="AU174" s="19" t="s">
        <v>92</v>
      </c>
    </row>
    <row r="175" spans="1:65" s="2" customFormat="1" ht="24.15" customHeight="1">
      <c r="A175" s="41"/>
      <c r="B175" s="42"/>
      <c r="C175" s="216" t="s">
        <v>416</v>
      </c>
      <c r="D175" s="216" t="s">
        <v>165</v>
      </c>
      <c r="E175" s="218" t="s">
        <v>951</v>
      </c>
      <c r="F175" s="219" t="s">
        <v>952</v>
      </c>
      <c r="G175" s="220" t="s">
        <v>123</v>
      </c>
      <c r="H175" s="221">
        <v>298.944</v>
      </c>
      <c r="I175" s="222"/>
      <c r="J175" s="223">
        <f>ROUND(I175*H175,2)</f>
        <v>0</v>
      </c>
      <c r="K175" s="219" t="s">
        <v>169</v>
      </c>
      <c r="L175" s="47"/>
      <c r="M175" s="224" t="s">
        <v>44</v>
      </c>
      <c r="N175" s="225" t="s">
        <v>53</v>
      </c>
      <c r="O175" s="87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28" t="s">
        <v>170</v>
      </c>
      <c r="AT175" s="228" t="s">
        <v>165</v>
      </c>
      <c r="AU175" s="228" t="s">
        <v>92</v>
      </c>
      <c r="AY175" s="19" t="s">
        <v>162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9" t="s">
        <v>90</v>
      </c>
      <c r="BK175" s="229">
        <f>ROUND(I175*H175,2)</f>
        <v>0</v>
      </c>
      <c r="BL175" s="19" t="s">
        <v>170</v>
      </c>
      <c r="BM175" s="228" t="s">
        <v>953</v>
      </c>
    </row>
    <row r="176" spans="1:47" s="2" customFormat="1" ht="12">
      <c r="A176" s="41"/>
      <c r="B176" s="42"/>
      <c r="C176" s="43"/>
      <c r="D176" s="230" t="s">
        <v>172</v>
      </c>
      <c r="E176" s="43"/>
      <c r="F176" s="231" t="s">
        <v>954</v>
      </c>
      <c r="G176" s="43"/>
      <c r="H176" s="43"/>
      <c r="I176" s="232"/>
      <c r="J176" s="43"/>
      <c r="K176" s="43"/>
      <c r="L176" s="47"/>
      <c r="M176" s="233"/>
      <c r="N176" s="234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19" t="s">
        <v>172</v>
      </c>
      <c r="AU176" s="19" t="s">
        <v>92</v>
      </c>
    </row>
    <row r="177" spans="1:51" s="13" customFormat="1" ht="12">
      <c r="A177" s="13"/>
      <c r="B177" s="235"/>
      <c r="C177" s="236"/>
      <c r="D177" s="237" t="s">
        <v>174</v>
      </c>
      <c r="E177" s="236"/>
      <c r="F177" s="239" t="s">
        <v>955</v>
      </c>
      <c r="G177" s="236"/>
      <c r="H177" s="240">
        <v>298.944</v>
      </c>
      <c r="I177" s="241"/>
      <c r="J177" s="236"/>
      <c r="K177" s="236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174</v>
      </c>
      <c r="AU177" s="246" t="s">
        <v>92</v>
      </c>
      <c r="AV177" s="13" t="s">
        <v>92</v>
      </c>
      <c r="AW177" s="13" t="s">
        <v>4</v>
      </c>
      <c r="AX177" s="13" t="s">
        <v>90</v>
      </c>
      <c r="AY177" s="246" t="s">
        <v>162</v>
      </c>
    </row>
    <row r="178" spans="1:63" s="12" customFormat="1" ht="22.8" customHeight="1">
      <c r="A178" s="12"/>
      <c r="B178" s="200"/>
      <c r="C178" s="201"/>
      <c r="D178" s="202" t="s">
        <v>81</v>
      </c>
      <c r="E178" s="214" t="s">
        <v>488</v>
      </c>
      <c r="F178" s="214" t="s">
        <v>489</v>
      </c>
      <c r="G178" s="201"/>
      <c r="H178" s="201"/>
      <c r="I178" s="204"/>
      <c r="J178" s="215">
        <f>BK178</f>
        <v>0</v>
      </c>
      <c r="K178" s="201"/>
      <c r="L178" s="206"/>
      <c r="M178" s="207"/>
      <c r="N178" s="208"/>
      <c r="O178" s="208"/>
      <c r="P178" s="209">
        <f>SUM(P179:P180)</f>
        <v>0</v>
      </c>
      <c r="Q178" s="208"/>
      <c r="R178" s="209">
        <f>SUM(R179:R180)</f>
        <v>0</v>
      </c>
      <c r="S178" s="208"/>
      <c r="T178" s="210">
        <f>SUM(T179:T180)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1" t="s">
        <v>90</v>
      </c>
      <c r="AT178" s="212" t="s">
        <v>81</v>
      </c>
      <c r="AU178" s="212" t="s">
        <v>90</v>
      </c>
      <c r="AY178" s="211" t="s">
        <v>162</v>
      </c>
      <c r="BK178" s="213">
        <f>SUM(BK179:BK180)</f>
        <v>0</v>
      </c>
    </row>
    <row r="179" spans="1:65" s="2" customFormat="1" ht="24.15" customHeight="1">
      <c r="A179" s="41"/>
      <c r="B179" s="42"/>
      <c r="C179" s="216" t="s">
        <v>421</v>
      </c>
      <c r="D179" s="216" t="s">
        <v>165</v>
      </c>
      <c r="E179" s="218" t="s">
        <v>722</v>
      </c>
      <c r="F179" s="219" t="s">
        <v>723</v>
      </c>
      <c r="G179" s="220" t="s">
        <v>123</v>
      </c>
      <c r="H179" s="221">
        <v>99.478</v>
      </c>
      <c r="I179" s="222"/>
      <c r="J179" s="223">
        <f>ROUND(I179*H179,2)</f>
        <v>0</v>
      </c>
      <c r="K179" s="219" t="s">
        <v>169</v>
      </c>
      <c r="L179" s="47"/>
      <c r="M179" s="224" t="s">
        <v>44</v>
      </c>
      <c r="N179" s="225" t="s">
        <v>53</v>
      </c>
      <c r="O179" s="87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28" t="s">
        <v>170</v>
      </c>
      <c r="AT179" s="228" t="s">
        <v>165</v>
      </c>
      <c r="AU179" s="228" t="s">
        <v>92</v>
      </c>
      <c r="AY179" s="19" t="s">
        <v>162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9" t="s">
        <v>90</v>
      </c>
      <c r="BK179" s="229">
        <f>ROUND(I179*H179,2)</f>
        <v>0</v>
      </c>
      <c r="BL179" s="19" t="s">
        <v>170</v>
      </c>
      <c r="BM179" s="228" t="s">
        <v>956</v>
      </c>
    </row>
    <row r="180" spans="1:47" s="2" customFormat="1" ht="12">
      <c r="A180" s="41"/>
      <c r="B180" s="42"/>
      <c r="C180" s="43"/>
      <c r="D180" s="230" t="s">
        <v>172</v>
      </c>
      <c r="E180" s="43"/>
      <c r="F180" s="231" t="s">
        <v>725</v>
      </c>
      <c r="G180" s="43"/>
      <c r="H180" s="43"/>
      <c r="I180" s="232"/>
      <c r="J180" s="43"/>
      <c r="K180" s="43"/>
      <c r="L180" s="47"/>
      <c r="M180" s="233"/>
      <c r="N180" s="234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19" t="s">
        <v>172</v>
      </c>
      <c r="AU180" s="19" t="s">
        <v>92</v>
      </c>
    </row>
    <row r="181" spans="1:63" s="12" customFormat="1" ht="25.9" customHeight="1">
      <c r="A181" s="12"/>
      <c r="B181" s="200"/>
      <c r="C181" s="201"/>
      <c r="D181" s="202" t="s">
        <v>81</v>
      </c>
      <c r="E181" s="203" t="s">
        <v>726</v>
      </c>
      <c r="F181" s="203" t="s">
        <v>727</v>
      </c>
      <c r="G181" s="201"/>
      <c r="H181" s="201"/>
      <c r="I181" s="204"/>
      <c r="J181" s="205">
        <f>BK181</f>
        <v>0</v>
      </c>
      <c r="K181" s="201"/>
      <c r="L181" s="206"/>
      <c r="M181" s="207"/>
      <c r="N181" s="208"/>
      <c r="O181" s="208"/>
      <c r="P181" s="209">
        <f>P182</f>
        <v>0</v>
      </c>
      <c r="Q181" s="208"/>
      <c r="R181" s="209">
        <f>R182</f>
        <v>0.0255116</v>
      </c>
      <c r="S181" s="208"/>
      <c r="T181" s="210">
        <f>T182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1" t="s">
        <v>92</v>
      </c>
      <c r="AT181" s="212" t="s">
        <v>81</v>
      </c>
      <c r="AU181" s="212" t="s">
        <v>82</v>
      </c>
      <c r="AY181" s="211" t="s">
        <v>162</v>
      </c>
      <c r="BK181" s="213">
        <f>BK182</f>
        <v>0</v>
      </c>
    </row>
    <row r="182" spans="1:63" s="12" customFormat="1" ht="22.8" customHeight="1">
      <c r="A182" s="12"/>
      <c r="B182" s="200"/>
      <c r="C182" s="201"/>
      <c r="D182" s="202" t="s">
        <v>81</v>
      </c>
      <c r="E182" s="214" t="s">
        <v>728</v>
      </c>
      <c r="F182" s="214" t="s">
        <v>729</v>
      </c>
      <c r="G182" s="201"/>
      <c r="H182" s="201"/>
      <c r="I182" s="204"/>
      <c r="J182" s="215">
        <f>BK182</f>
        <v>0</v>
      </c>
      <c r="K182" s="201"/>
      <c r="L182" s="206"/>
      <c r="M182" s="207"/>
      <c r="N182" s="208"/>
      <c r="O182" s="208"/>
      <c r="P182" s="209">
        <f>SUM(P183:P197)</f>
        <v>0</v>
      </c>
      <c r="Q182" s="208"/>
      <c r="R182" s="209">
        <f>SUM(R183:R197)</f>
        <v>0.0255116</v>
      </c>
      <c r="S182" s="208"/>
      <c r="T182" s="210">
        <f>SUM(T183:T197)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1" t="s">
        <v>92</v>
      </c>
      <c r="AT182" s="212" t="s">
        <v>81</v>
      </c>
      <c r="AU182" s="212" t="s">
        <v>90</v>
      </c>
      <c r="AY182" s="211" t="s">
        <v>162</v>
      </c>
      <c r="BK182" s="213">
        <f>SUM(BK183:BK197)</f>
        <v>0</v>
      </c>
    </row>
    <row r="183" spans="1:65" s="2" customFormat="1" ht="21.75" customHeight="1">
      <c r="A183" s="41"/>
      <c r="B183" s="42"/>
      <c r="C183" s="216" t="s">
        <v>426</v>
      </c>
      <c r="D183" s="216" t="s">
        <v>165</v>
      </c>
      <c r="E183" s="218" t="s">
        <v>730</v>
      </c>
      <c r="F183" s="219" t="s">
        <v>731</v>
      </c>
      <c r="G183" s="220" t="s">
        <v>168</v>
      </c>
      <c r="H183" s="221">
        <v>18.4</v>
      </c>
      <c r="I183" s="222"/>
      <c r="J183" s="223">
        <f>ROUND(I183*H183,2)</f>
        <v>0</v>
      </c>
      <c r="K183" s="219" t="s">
        <v>169</v>
      </c>
      <c r="L183" s="47"/>
      <c r="M183" s="224" t="s">
        <v>44</v>
      </c>
      <c r="N183" s="225" t="s">
        <v>53</v>
      </c>
      <c r="O183" s="87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28" t="s">
        <v>276</v>
      </c>
      <c r="AT183" s="228" t="s">
        <v>165</v>
      </c>
      <c r="AU183" s="228" t="s">
        <v>92</v>
      </c>
      <c r="AY183" s="19" t="s">
        <v>162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9" t="s">
        <v>90</v>
      </c>
      <c r="BK183" s="229">
        <f>ROUND(I183*H183,2)</f>
        <v>0</v>
      </c>
      <c r="BL183" s="19" t="s">
        <v>276</v>
      </c>
      <c r="BM183" s="228" t="s">
        <v>957</v>
      </c>
    </row>
    <row r="184" spans="1:47" s="2" customFormat="1" ht="12">
      <c r="A184" s="41"/>
      <c r="B184" s="42"/>
      <c r="C184" s="43"/>
      <c r="D184" s="230" t="s">
        <v>172</v>
      </c>
      <c r="E184" s="43"/>
      <c r="F184" s="231" t="s">
        <v>733</v>
      </c>
      <c r="G184" s="43"/>
      <c r="H184" s="43"/>
      <c r="I184" s="232"/>
      <c r="J184" s="43"/>
      <c r="K184" s="43"/>
      <c r="L184" s="47"/>
      <c r="M184" s="233"/>
      <c r="N184" s="234"/>
      <c r="O184" s="87"/>
      <c r="P184" s="87"/>
      <c r="Q184" s="87"/>
      <c r="R184" s="87"/>
      <c r="S184" s="87"/>
      <c r="T184" s="88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19" t="s">
        <v>172</v>
      </c>
      <c r="AU184" s="19" t="s">
        <v>92</v>
      </c>
    </row>
    <row r="185" spans="1:65" s="2" customFormat="1" ht="16.5" customHeight="1">
      <c r="A185" s="41"/>
      <c r="B185" s="42"/>
      <c r="C185" s="281" t="s">
        <v>432</v>
      </c>
      <c r="D185" s="281" t="s">
        <v>248</v>
      </c>
      <c r="E185" s="282" t="s">
        <v>735</v>
      </c>
      <c r="F185" s="283" t="s">
        <v>736</v>
      </c>
      <c r="G185" s="284" t="s">
        <v>123</v>
      </c>
      <c r="H185" s="285">
        <v>0.006</v>
      </c>
      <c r="I185" s="286"/>
      <c r="J185" s="287">
        <f>ROUND(I185*H185,2)</f>
        <v>0</v>
      </c>
      <c r="K185" s="283" t="s">
        <v>169</v>
      </c>
      <c r="L185" s="288"/>
      <c r="M185" s="289" t="s">
        <v>44</v>
      </c>
      <c r="N185" s="290" t="s">
        <v>53</v>
      </c>
      <c r="O185" s="87"/>
      <c r="P185" s="226">
        <f>O185*H185</f>
        <v>0</v>
      </c>
      <c r="Q185" s="226">
        <v>1</v>
      </c>
      <c r="R185" s="226">
        <f>Q185*H185</f>
        <v>0.006</v>
      </c>
      <c r="S185" s="226">
        <v>0</v>
      </c>
      <c r="T185" s="227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28" t="s">
        <v>416</v>
      </c>
      <c r="AT185" s="228" t="s">
        <v>248</v>
      </c>
      <c r="AU185" s="228" t="s">
        <v>92</v>
      </c>
      <c r="AY185" s="19" t="s">
        <v>162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9" t="s">
        <v>90</v>
      </c>
      <c r="BK185" s="229">
        <f>ROUND(I185*H185,2)</f>
        <v>0</v>
      </c>
      <c r="BL185" s="19" t="s">
        <v>276</v>
      </c>
      <c r="BM185" s="228" t="s">
        <v>958</v>
      </c>
    </row>
    <row r="186" spans="1:51" s="13" customFormat="1" ht="12">
      <c r="A186" s="13"/>
      <c r="B186" s="235"/>
      <c r="C186" s="236"/>
      <c r="D186" s="237" t="s">
        <v>174</v>
      </c>
      <c r="E186" s="236"/>
      <c r="F186" s="239" t="s">
        <v>959</v>
      </c>
      <c r="G186" s="236"/>
      <c r="H186" s="240">
        <v>0.006</v>
      </c>
      <c r="I186" s="241"/>
      <c r="J186" s="236"/>
      <c r="K186" s="236"/>
      <c r="L186" s="242"/>
      <c r="M186" s="243"/>
      <c r="N186" s="244"/>
      <c r="O186" s="244"/>
      <c r="P186" s="244"/>
      <c r="Q186" s="244"/>
      <c r="R186" s="244"/>
      <c r="S186" s="244"/>
      <c r="T186" s="24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6" t="s">
        <v>174</v>
      </c>
      <c r="AU186" s="246" t="s">
        <v>92</v>
      </c>
      <c r="AV186" s="13" t="s">
        <v>92</v>
      </c>
      <c r="AW186" s="13" t="s">
        <v>4</v>
      </c>
      <c r="AX186" s="13" t="s">
        <v>90</v>
      </c>
      <c r="AY186" s="246" t="s">
        <v>162</v>
      </c>
    </row>
    <row r="187" spans="1:65" s="2" customFormat="1" ht="21.75" customHeight="1">
      <c r="A187" s="41"/>
      <c r="B187" s="42"/>
      <c r="C187" s="216" t="s">
        <v>440</v>
      </c>
      <c r="D187" s="216" t="s">
        <v>165</v>
      </c>
      <c r="E187" s="218" t="s">
        <v>739</v>
      </c>
      <c r="F187" s="219" t="s">
        <v>740</v>
      </c>
      <c r="G187" s="220" t="s">
        <v>168</v>
      </c>
      <c r="H187" s="221">
        <v>36.8</v>
      </c>
      <c r="I187" s="222"/>
      <c r="J187" s="223">
        <f>ROUND(I187*H187,2)</f>
        <v>0</v>
      </c>
      <c r="K187" s="219" t="s">
        <v>169</v>
      </c>
      <c r="L187" s="47"/>
      <c r="M187" s="224" t="s">
        <v>44</v>
      </c>
      <c r="N187" s="225" t="s">
        <v>53</v>
      </c>
      <c r="O187" s="87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28" t="s">
        <v>276</v>
      </c>
      <c r="AT187" s="228" t="s">
        <v>165</v>
      </c>
      <c r="AU187" s="228" t="s">
        <v>92</v>
      </c>
      <c r="AY187" s="19" t="s">
        <v>162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9" t="s">
        <v>90</v>
      </c>
      <c r="BK187" s="229">
        <f>ROUND(I187*H187,2)</f>
        <v>0</v>
      </c>
      <c r="BL187" s="19" t="s">
        <v>276</v>
      </c>
      <c r="BM187" s="228" t="s">
        <v>960</v>
      </c>
    </row>
    <row r="188" spans="1:47" s="2" customFormat="1" ht="12">
      <c r="A188" s="41"/>
      <c r="B188" s="42"/>
      <c r="C188" s="43"/>
      <c r="D188" s="230" t="s">
        <v>172</v>
      </c>
      <c r="E188" s="43"/>
      <c r="F188" s="231" t="s">
        <v>742</v>
      </c>
      <c r="G188" s="43"/>
      <c r="H188" s="43"/>
      <c r="I188" s="232"/>
      <c r="J188" s="43"/>
      <c r="K188" s="43"/>
      <c r="L188" s="47"/>
      <c r="M188" s="233"/>
      <c r="N188" s="234"/>
      <c r="O188" s="87"/>
      <c r="P188" s="87"/>
      <c r="Q188" s="87"/>
      <c r="R188" s="87"/>
      <c r="S188" s="87"/>
      <c r="T188" s="88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T188" s="19" t="s">
        <v>172</v>
      </c>
      <c r="AU188" s="19" t="s">
        <v>92</v>
      </c>
    </row>
    <row r="189" spans="1:51" s="13" customFormat="1" ht="12">
      <c r="A189" s="13"/>
      <c r="B189" s="235"/>
      <c r="C189" s="236"/>
      <c r="D189" s="237" t="s">
        <v>174</v>
      </c>
      <c r="E189" s="238" t="s">
        <v>44</v>
      </c>
      <c r="F189" s="239" t="s">
        <v>961</v>
      </c>
      <c r="G189" s="236"/>
      <c r="H189" s="240">
        <v>36.8</v>
      </c>
      <c r="I189" s="241"/>
      <c r="J189" s="236"/>
      <c r="K189" s="236"/>
      <c r="L189" s="242"/>
      <c r="M189" s="243"/>
      <c r="N189" s="244"/>
      <c r="O189" s="244"/>
      <c r="P189" s="244"/>
      <c r="Q189" s="244"/>
      <c r="R189" s="244"/>
      <c r="S189" s="244"/>
      <c r="T189" s="24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6" t="s">
        <v>174</v>
      </c>
      <c r="AU189" s="246" t="s">
        <v>92</v>
      </c>
      <c r="AV189" s="13" t="s">
        <v>92</v>
      </c>
      <c r="AW189" s="13" t="s">
        <v>42</v>
      </c>
      <c r="AX189" s="13" t="s">
        <v>90</v>
      </c>
      <c r="AY189" s="246" t="s">
        <v>162</v>
      </c>
    </row>
    <row r="190" spans="1:65" s="2" customFormat="1" ht="16.5" customHeight="1">
      <c r="A190" s="41"/>
      <c r="B190" s="42"/>
      <c r="C190" s="281" t="s">
        <v>450</v>
      </c>
      <c r="D190" s="281" t="s">
        <v>248</v>
      </c>
      <c r="E190" s="282" t="s">
        <v>744</v>
      </c>
      <c r="F190" s="283" t="s">
        <v>745</v>
      </c>
      <c r="G190" s="284" t="s">
        <v>123</v>
      </c>
      <c r="H190" s="285">
        <v>0.017</v>
      </c>
      <c r="I190" s="286"/>
      <c r="J190" s="287">
        <f>ROUND(I190*H190,2)</f>
        <v>0</v>
      </c>
      <c r="K190" s="283" t="s">
        <v>169</v>
      </c>
      <c r="L190" s="288"/>
      <c r="M190" s="289" t="s">
        <v>44</v>
      </c>
      <c r="N190" s="290" t="s">
        <v>53</v>
      </c>
      <c r="O190" s="87"/>
      <c r="P190" s="226">
        <f>O190*H190</f>
        <v>0</v>
      </c>
      <c r="Q190" s="226">
        <v>1</v>
      </c>
      <c r="R190" s="226">
        <f>Q190*H190</f>
        <v>0.017</v>
      </c>
      <c r="S190" s="226">
        <v>0</v>
      </c>
      <c r="T190" s="227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28" t="s">
        <v>416</v>
      </c>
      <c r="AT190" s="228" t="s">
        <v>248</v>
      </c>
      <c r="AU190" s="228" t="s">
        <v>92</v>
      </c>
      <c r="AY190" s="19" t="s">
        <v>162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9" t="s">
        <v>90</v>
      </c>
      <c r="BK190" s="229">
        <f>ROUND(I190*H190,2)</f>
        <v>0</v>
      </c>
      <c r="BL190" s="19" t="s">
        <v>276</v>
      </c>
      <c r="BM190" s="228" t="s">
        <v>962</v>
      </c>
    </row>
    <row r="191" spans="1:51" s="13" customFormat="1" ht="12">
      <c r="A191" s="13"/>
      <c r="B191" s="235"/>
      <c r="C191" s="236"/>
      <c r="D191" s="237" t="s">
        <v>174</v>
      </c>
      <c r="E191" s="236"/>
      <c r="F191" s="239" t="s">
        <v>963</v>
      </c>
      <c r="G191" s="236"/>
      <c r="H191" s="240">
        <v>0.017</v>
      </c>
      <c r="I191" s="241"/>
      <c r="J191" s="236"/>
      <c r="K191" s="236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174</v>
      </c>
      <c r="AU191" s="246" t="s">
        <v>92</v>
      </c>
      <c r="AV191" s="13" t="s">
        <v>92</v>
      </c>
      <c r="AW191" s="13" t="s">
        <v>4</v>
      </c>
      <c r="AX191" s="13" t="s">
        <v>90</v>
      </c>
      <c r="AY191" s="246" t="s">
        <v>162</v>
      </c>
    </row>
    <row r="192" spans="1:65" s="2" customFormat="1" ht="24.15" customHeight="1">
      <c r="A192" s="41"/>
      <c r="B192" s="42"/>
      <c r="C192" s="216" t="s">
        <v>457</v>
      </c>
      <c r="D192" s="216" t="s">
        <v>165</v>
      </c>
      <c r="E192" s="218" t="s">
        <v>748</v>
      </c>
      <c r="F192" s="219" t="s">
        <v>749</v>
      </c>
      <c r="G192" s="220" t="s">
        <v>168</v>
      </c>
      <c r="H192" s="221">
        <v>18.4</v>
      </c>
      <c r="I192" s="222"/>
      <c r="J192" s="223">
        <f>ROUND(I192*H192,2)</f>
        <v>0</v>
      </c>
      <c r="K192" s="219" t="s">
        <v>169</v>
      </c>
      <c r="L192" s="47"/>
      <c r="M192" s="224" t="s">
        <v>44</v>
      </c>
      <c r="N192" s="225" t="s">
        <v>53</v>
      </c>
      <c r="O192" s="87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28" t="s">
        <v>276</v>
      </c>
      <c r="AT192" s="228" t="s">
        <v>165</v>
      </c>
      <c r="AU192" s="228" t="s">
        <v>92</v>
      </c>
      <c r="AY192" s="19" t="s">
        <v>162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9" t="s">
        <v>90</v>
      </c>
      <c r="BK192" s="229">
        <f>ROUND(I192*H192,2)</f>
        <v>0</v>
      </c>
      <c r="BL192" s="19" t="s">
        <v>276</v>
      </c>
      <c r="BM192" s="228" t="s">
        <v>964</v>
      </c>
    </row>
    <row r="193" spans="1:47" s="2" customFormat="1" ht="12">
      <c r="A193" s="41"/>
      <c r="B193" s="42"/>
      <c r="C193" s="43"/>
      <c r="D193" s="230" t="s">
        <v>172</v>
      </c>
      <c r="E193" s="43"/>
      <c r="F193" s="231" t="s">
        <v>751</v>
      </c>
      <c r="G193" s="43"/>
      <c r="H193" s="43"/>
      <c r="I193" s="232"/>
      <c r="J193" s="43"/>
      <c r="K193" s="43"/>
      <c r="L193" s="47"/>
      <c r="M193" s="233"/>
      <c r="N193" s="234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19" t="s">
        <v>172</v>
      </c>
      <c r="AU193" s="19" t="s">
        <v>92</v>
      </c>
    </row>
    <row r="194" spans="1:65" s="2" customFormat="1" ht="16.5" customHeight="1">
      <c r="A194" s="41"/>
      <c r="B194" s="42"/>
      <c r="C194" s="281" t="s">
        <v>463</v>
      </c>
      <c r="D194" s="281" t="s">
        <v>248</v>
      </c>
      <c r="E194" s="282" t="s">
        <v>752</v>
      </c>
      <c r="F194" s="283" t="s">
        <v>753</v>
      </c>
      <c r="G194" s="284" t="s">
        <v>168</v>
      </c>
      <c r="H194" s="285">
        <v>19.32</v>
      </c>
      <c r="I194" s="286"/>
      <c r="J194" s="287">
        <f>ROUND(I194*H194,2)</f>
        <v>0</v>
      </c>
      <c r="K194" s="283" t="s">
        <v>169</v>
      </c>
      <c r="L194" s="288"/>
      <c r="M194" s="289" t="s">
        <v>44</v>
      </c>
      <c r="N194" s="290" t="s">
        <v>53</v>
      </c>
      <c r="O194" s="87"/>
      <c r="P194" s="226">
        <f>O194*H194</f>
        <v>0</v>
      </c>
      <c r="Q194" s="226">
        <v>0.00013</v>
      </c>
      <c r="R194" s="226">
        <f>Q194*H194</f>
        <v>0.0025115999999999997</v>
      </c>
      <c r="S194" s="226">
        <v>0</v>
      </c>
      <c r="T194" s="227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28" t="s">
        <v>416</v>
      </c>
      <c r="AT194" s="228" t="s">
        <v>248</v>
      </c>
      <c r="AU194" s="228" t="s">
        <v>92</v>
      </c>
      <c r="AY194" s="19" t="s">
        <v>162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9" t="s">
        <v>90</v>
      </c>
      <c r="BK194" s="229">
        <f>ROUND(I194*H194,2)</f>
        <v>0</v>
      </c>
      <c r="BL194" s="19" t="s">
        <v>276</v>
      </c>
      <c r="BM194" s="228" t="s">
        <v>965</v>
      </c>
    </row>
    <row r="195" spans="1:51" s="13" customFormat="1" ht="12">
      <c r="A195" s="13"/>
      <c r="B195" s="235"/>
      <c r="C195" s="236"/>
      <c r="D195" s="237" t="s">
        <v>174</v>
      </c>
      <c r="E195" s="236"/>
      <c r="F195" s="239" t="s">
        <v>966</v>
      </c>
      <c r="G195" s="236"/>
      <c r="H195" s="240">
        <v>19.32</v>
      </c>
      <c r="I195" s="241"/>
      <c r="J195" s="236"/>
      <c r="K195" s="236"/>
      <c r="L195" s="242"/>
      <c r="M195" s="243"/>
      <c r="N195" s="244"/>
      <c r="O195" s="244"/>
      <c r="P195" s="244"/>
      <c r="Q195" s="244"/>
      <c r="R195" s="244"/>
      <c r="S195" s="244"/>
      <c r="T195" s="24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6" t="s">
        <v>174</v>
      </c>
      <c r="AU195" s="246" t="s">
        <v>92</v>
      </c>
      <c r="AV195" s="13" t="s">
        <v>92</v>
      </c>
      <c r="AW195" s="13" t="s">
        <v>4</v>
      </c>
      <c r="AX195" s="13" t="s">
        <v>90</v>
      </c>
      <c r="AY195" s="246" t="s">
        <v>162</v>
      </c>
    </row>
    <row r="196" spans="1:65" s="2" customFormat="1" ht="24.15" customHeight="1">
      <c r="A196" s="41"/>
      <c r="B196" s="42"/>
      <c r="C196" s="216" t="s">
        <v>469</v>
      </c>
      <c r="D196" s="216" t="s">
        <v>165</v>
      </c>
      <c r="E196" s="218" t="s">
        <v>756</v>
      </c>
      <c r="F196" s="219" t="s">
        <v>757</v>
      </c>
      <c r="G196" s="220" t="s">
        <v>123</v>
      </c>
      <c r="H196" s="221">
        <v>0.026</v>
      </c>
      <c r="I196" s="222"/>
      <c r="J196" s="223">
        <f>ROUND(I196*H196,2)</f>
        <v>0</v>
      </c>
      <c r="K196" s="219" t="s">
        <v>169</v>
      </c>
      <c r="L196" s="47"/>
      <c r="M196" s="224" t="s">
        <v>44</v>
      </c>
      <c r="N196" s="225" t="s">
        <v>53</v>
      </c>
      <c r="O196" s="87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28" t="s">
        <v>276</v>
      </c>
      <c r="AT196" s="228" t="s">
        <v>165</v>
      </c>
      <c r="AU196" s="228" t="s">
        <v>92</v>
      </c>
      <c r="AY196" s="19" t="s">
        <v>162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9" t="s">
        <v>90</v>
      </c>
      <c r="BK196" s="229">
        <f>ROUND(I196*H196,2)</f>
        <v>0</v>
      </c>
      <c r="BL196" s="19" t="s">
        <v>276</v>
      </c>
      <c r="BM196" s="228" t="s">
        <v>967</v>
      </c>
    </row>
    <row r="197" spans="1:47" s="2" customFormat="1" ht="12">
      <c r="A197" s="41"/>
      <c r="B197" s="42"/>
      <c r="C197" s="43"/>
      <c r="D197" s="230" t="s">
        <v>172</v>
      </c>
      <c r="E197" s="43"/>
      <c r="F197" s="231" t="s">
        <v>759</v>
      </c>
      <c r="G197" s="43"/>
      <c r="H197" s="43"/>
      <c r="I197" s="232"/>
      <c r="J197" s="43"/>
      <c r="K197" s="43"/>
      <c r="L197" s="47"/>
      <c r="M197" s="292"/>
      <c r="N197" s="293"/>
      <c r="O197" s="294"/>
      <c r="P197" s="294"/>
      <c r="Q197" s="294"/>
      <c r="R197" s="294"/>
      <c r="S197" s="294"/>
      <c r="T197" s="295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T197" s="19" t="s">
        <v>172</v>
      </c>
      <c r="AU197" s="19" t="s">
        <v>92</v>
      </c>
    </row>
    <row r="198" spans="1:31" s="2" customFormat="1" ht="6.95" customHeight="1">
      <c r="A198" s="41"/>
      <c r="B198" s="62"/>
      <c r="C198" s="63"/>
      <c r="D198" s="63"/>
      <c r="E198" s="63"/>
      <c r="F198" s="63"/>
      <c r="G198" s="63"/>
      <c r="H198" s="63"/>
      <c r="I198" s="63"/>
      <c r="J198" s="63"/>
      <c r="K198" s="63"/>
      <c r="L198" s="47"/>
      <c r="M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</row>
  </sheetData>
  <sheetProtection password="CC35" sheet="1" objects="1" scenarios="1" formatColumns="0" formatRows="0" autoFilter="0"/>
  <autoFilter ref="C87:K197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2" r:id="rId1" display="https://podminky.urs.cz/item/CS_URS_2022_02/129253101"/>
    <hyperlink ref="F95" r:id="rId2" display="https://podminky.urs.cz/item/CS_URS_2022_02/131213711"/>
    <hyperlink ref="F97" r:id="rId3" display="https://podminky.urs.cz/item/CS_URS_2022_02/141720017"/>
    <hyperlink ref="F102" r:id="rId4" display="https://podminky.urs.cz/item/CS_URS_2022_02/162251122"/>
    <hyperlink ref="F105" r:id="rId5" display="https://podminky.urs.cz/item/CS_URS_2022_02/162751117"/>
    <hyperlink ref="F107" r:id="rId6" display="https://podminky.urs.cz/item/CS_URS_2022_02/162751119"/>
    <hyperlink ref="F110" r:id="rId7" display="https://podminky.urs.cz/item/CS_URS_2022_02/167151101"/>
    <hyperlink ref="F112" r:id="rId8" display="https://podminky.urs.cz/item/CS_URS_2022_02/171201231"/>
    <hyperlink ref="F115" r:id="rId9" display="https://podminky.urs.cz/item/CS_URS_2022_02/174151101"/>
    <hyperlink ref="F118" r:id="rId10" display="https://podminky.urs.cz/item/CS_URS_2022_02/334213221"/>
    <hyperlink ref="F122" r:id="rId11" display="https://podminky.urs.cz/item/CS_URS_2022_02/334214111"/>
    <hyperlink ref="F129" r:id="rId12" display="https://podminky.urs.cz/item/CS_URS_2022_02/334323218"/>
    <hyperlink ref="F131" r:id="rId13" display="https://podminky.urs.cz/item/CS_URS_2022_02/334352112"/>
    <hyperlink ref="F133" r:id="rId14" display="https://podminky.urs.cz/item/CS_URS_2022_02/334352212"/>
    <hyperlink ref="F135" r:id="rId15" display="https://podminky.urs.cz/item/CS_URS_2022_02/334361226"/>
    <hyperlink ref="F138" r:id="rId16" display="https://podminky.urs.cz/item/CS_URS_2022_02/430362021"/>
    <hyperlink ref="F141" r:id="rId17" display="https://podminky.urs.cz/item/CS_URS_2022_02/434311115"/>
    <hyperlink ref="F144" r:id="rId18" display="https://podminky.urs.cz/item/CS_URS_2022_02/434351141"/>
    <hyperlink ref="F147" r:id="rId19" display="https://podminky.urs.cz/item/CS_URS_2022_02/434351142"/>
    <hyperlink ref="F150" r:id="rId20" display="https://podminky.urs.cz/item/CS_URS_2022_02/465513157"/>
    <hyperlink ref="F154" r:id="rId21" display="https://podminky.urs.cz/item/CS_URS_2022_02/911334111"/>
    <hyperlink ref="F157" r:id="rId22" display="https://podminky.urs.cz/item/CS_URS_2022_02/935112211"/>
    <hyperlink ref="F161" r:id="rId23" display="https://podminky.urs.cz/item/CS_URS_2022_02/962051111"/>
    <hyperlink ref="F163" r:id="rId24" display="https://podminky.urs.cz/item/CS_URS_2022_02/966005311"/>
    <hyperlink ref="F166" r:id="rId25" display="https://podminky.urs.cz/item/CS_URS_2022_02/985232112"/>
    <hyperlink ref="F169" r:id="rId26" display="https://podminky.urs.cz/item/CS_URS_2022_02/985232191"/>
    <hyperlink ref="F172" r:id="rId27" display="https://podminky.urs.cz/item/CS_URS_2022_02/997013602"/>
    <hyperlink ref="F174" r:id="rId28" display="https://podminky.urs.cz/item/CS_URS_2022_02/997211511"/>
    <hyperlink ref="F176" r:id="rId29" display="https://podminky.urs.cz/item/CS_URS_2022_02/997211519"/>
    <hyperlink ref="F180" r:id="rId30" display="https://podminky.urs.cz/item/CS_URS_2022_02/998212111"/>
    <hyperlink ref="F184" r:id="rId31" display="https://podminky.urs.cz/item/CS_URS_2022_02/711112001"/>
    <hyperlink ref="F188" r:id="rId32" display="https://podminky.urs.cz/item/CS_URS_2022_02/711112002"/>
    <hyperlink ref="F193" r:id="rId33" display="https://podminky.urs.cz/item/CS_URS_2022_02/711691172"/>
    <hyperlink ref="F197" r:id="rId34" display="https://podminky.urs.cz/item/CS_URS_2022_02/9987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113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92</v>
      </c>
    </row>
    <row r="4" spans="2:46" s="1" customFormat="1" ht="24.95" customHeight="1">
      <c r="B4" s="22"/>
      <c r="D4" s="144" t="s">
        <v>128</v>
      </c>
      <c r="L4" s="22"/>
      <c r="M4" s="145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6" t="s">
        <v>16</v>
      </c>
      <c r="L6" s="22"/>
    </row>
    <row r="7" spans="2:12" s="1" customFormat="1" ht="16.5" customHeight="1">
      <c r="B7" s="22"/>
      <c r="E7" s="147" t="str">
        <f>'Rekapitulace stavby'!K6</f>
        <v>1 soupis prací (II/116 Nová Ves pod Pleší, PD) - ZMĚNA 1</v>
      </c>
      <c r="F7" s="146"/>
      <c r="G7" s="146"/>
      <c r="H7" s="146"/>
      <c r="L7" s="22"/>
    </row>
    <row r="8" spans="1:31" s="2" customFormat="1" ht="12" customHeight="1">
      <c r="A8" s="41"/>
      <c r="B8" s="47"/>
      <c r="C8" s="41"/>
      <c r="D8" s="146" t="s">
        <v>133</v>
      </c>
      <c r="E8" s="41"/>
      <c r="F8" s="41"/>
      <c r="G8" s="41"/>
      <c r="H8" s="41"/>
      <c r="I8" s="41"/>
      <c r="J8" s="41"/>
      <c r="K8" s="41"/>
      <c r="L8" s="148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49" t="s">
        <v>968</v>
      </c>
      <c r="F9" s="41"/>
      <c r="G9" s="41"/>
      <c r="H9" s="41"/>
      <c r="I9" s="41"/>
      <c r="J9" s="41"/>
      <c r="K9" s="41"/>
      <c r="L9" s="148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46" t="s">
        <v>18</v>
      </c>
      <c r="E11" s="41"/>
      <c r="F11" s="136" t="s">
        <v>19</v>
      </c>
      <c r="G11" s="41"/>
      <c r="H11" s="41"/>
      <c r="I11" s="146" t="s">
        <v>20</v>
      </c>
      <c r="J11" s="136" t="s">
        <v>44</v>
      </c>
      <c r="K11" s="41"/>
      <c r="L11" s="148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6" t="s">
        <v>22</v>
      </c>
      <c r="E12" s="41"/>
      <c r="F12" s="136" t="s">
        <v>23</v>
      </c>
      <c r="G12" s="41"/>
      <c r="H12" s="41"/>
      <c r="I12" s="146" t="s">
        <v>24</v>
      </c>
      <c r="J12" s="150" t="str">
        <f>'Rekapitulace stavby'!AN8</f>
        <v>21. 4. 2023</v>
      </c>
      <c r="K12" s="41"/>
      <c r="L12" s="148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8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6" t="s">
        <v>30</v>
      </c>
      <c r="E14" s="41"/>
      <c r="F14" s="41"/>
      <c r="G14" s="41"/>
      <c r="H14" s="41"/>
      <c r="I14" s="146" t="s">
        <v>31</v>
      </c>
      <c r="J14" s="136" t="s">
        <v>32</v>
      </c>
      <c r="K14" s="41"/>
      <c r="L14" s="148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6" t="s">
        <v>33</v>
      </c>
      <c r="F15" s="41"/>
      <c r="G15" s="41"/>
      <c r="H15" s="41"/>
      <c r="I15" s="146" t="s">
        <v>34</v>
      </c>
      <c r="J15" s="136" t="s">
        <v>35</v>
      </c>
      <c r="K15" s="41"/>
      <c r="L15" s="148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46" t="s">
        <v>36</v>
      </c>
      <c r="E17" s="41"/>
      <c r="F17" s="41"/>
      <c r="G17" s="41"/>
      <c r="H17" s="41"/>
      <c r="I17" s="146" t="s">
        <v>31</v>
      </c>
      <c r="J17" s="35" t="str">
        <f>'Rekapitulace stavby'!AN13</f>
        <v>Vyplň údaj</v>
      </c>
      <c r="K17" s="41"/>
      <c r="L17" s="148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6"/>
      <c r="G18" s="136"/>
      <c r="H18" s="136"/>
      <c r="I18" s="146" t="s">
        <v>34</v>
      </c>
      <c r="J18" s="35" t="str">
        <f>'Rekapitulace stavby'!AN14</f>
        <v>Vyplň údaj</v>
      </c>
      <c r="K18" s="41"/>
      <c r="L18" s="14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8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6" t="s">
        <v>38</v>
      </c>
      <c r="E20" s="41"/>
      <c r="F20" s="41"/>
      <c r="G20" s="41"/>
      <c r="H20" s="41"/>
      <c r="I20" s="146" t="s">
        <v>31</v>
      </c>
      <c r="J20" s="136" t="s">
        <v>39</v>
      </c>
      <c r="K20" s="41"/>
      <c r="L20" s="148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6" t="s">
        <v>40</v>
      </c>
      <c r="F21" s="41"/>
      <c r="G21" s="41"/>
      <c r="H21" s="41"/>
      <c r="I21" s="146" t="s">
        <v>34</v>
      </c>
      <c r="J21" s="136" t="s">
        <v>41</v>
      </c>
      <c r="K21" s="41"/>
      <c r="L21" s="148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8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6" t="s">
        <v>43</v>
      </c>
      <c r="E23" s="41"/>
      <c r="F23" s="41"/>
      <c r="G23" s="41"/>
      <c r="H23" s="41"/>
      <c r="I23" s="146" t="s">
        <v>31</v>
      </c>
      <c r="J23" s="136" t="str">
        <f>IF('Rekapitulace stavby'!AN19="","",'Rekapitulace stavby'!AN19)</f>
        <v/>
      </c>
      <c r="K23" s="41"/>
      <c r="L23" s="148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6" t="str">
        <f>IF('Rekapitulace stavby'!E20="","",'Rekapitulace stavby'!E20)</f>
        <v xml:space="preserve"> </v>
      </c>
      <c r="F24" s="41"/>
      <c r="G24" s="41"/>
      <c r="H24" s="41"/>
      <c r="I24" s="146" t="s">
        <v>34</v>
      </c>
      <c r="J24" s="136" t="str">
        <f>IF('Rekapitulace stavby'!AN20="","",'Rekapitulace stavby'!AN20)</f>
        <v/>
      </c>
      <c r="K24" s="41"/>
      <c r="L24" s="148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6" t="s">
        <v>46</v>
      </c>
      <c r="E26" s="41"/>
      <c r="F26" s="41"/>
      <c r="G26" s="41"/>
      <c r="H26" s="41"/>
      <c r="I26" s="41"/>
      <c r="J26" s="41"/>
      <c r="K26" s="41"/>
      <c r="L26" s="14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47.25" customHeight="1">
      <c r="A27" s="151"/>
      <c r="B27" s="152"/>
      <c r="C27" s="151"/>
      <c r="D27" s="151"/>
      <c r="E27" s="153" t="s">
        <v>135</v>
      </c>
      <c r="F27" s="153"/>
      <c r="G27" s="153"/>
      <c r="H27" s="153"/>
      <c r="I27" s="151"/>
      <c r="J27" s="151"/>
      <c r="K27" s="151"/>
      <c r="L27" s="154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8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5"/>
      <c r="E29" s="155"/>
      <c r="F29" s="155"/>
      <c r="G29" s="155"/>
      <c r="H29" s="155"/>
      <c r="I29" s="155"/>
      <c r="J29" s="155"/>
      <c r="K29" s="155"/>
      <c r="L29" s="148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56" t="s">
        <v>48</v>
      </c>
      <c r="E30" s="41"/>
      <c r="F30" s="41"/>
      <c r="G30" s="41"/>
      <c r="H30" s="41"/>
      <c r="I30" s="41"/>
      <c r="J30" s="157">
        <f>ROUND(J81,2)</f>
        <v>0</v>
      </c>
      <c r="K30" s="41"/>
      <c r="L30" s="14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5"/>
      <c r="E31" s="155"/>
      <c r="F31" s="155"/>
      <c r="G31" s="155"/>
      <c r="H31" s="155"/>
      <c r="I31" s="155"/>
      <c r="J31" s="155"/>
      <c r="K31" s="155"/>
      <c r="L31" s="148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8" t="s">
        <v>50</v>
      </c>
      <c r="G32" s="41"/>
      <c r="H32" s="41"/>
      <c r="I32" s="158" t="s">
        <v>49</v>
      </c>
      <c r="J32" s="158" t="s">
        <v>51</v>
      </c>
      <c r="K32" s="41"/>
      <c r="L32" s="14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9" t="s">
        <v>52</v>
      </c>
      <c r="E33" s="146" t="s">
        <v>53</v>
      </c>
      <c r="F33" s="160">
        <f>ROUND((SUM(BE81:BE157)),2)</f>
        <v>0</v>
      </c>
      <c r="G33" s="41"/>
      <c r="H33" s="41"/>
      <c r="I33" s="161">
        <v>0.21</v>
      </c>
      <c r="J33" s="160">
        <f>ROUND(((SUM(BE81:BE157))*I33),2)</f>
        <v>0</v>
      </c>
      <c r="K33" s="41"/>
      <c r="L33" s="148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6" t="s">
        <v>54</v>
      </c>
      <c r="F34" s="160">
        <f>ROUND((SUM(BF81:BF157)),2)</f>
        <v>0</v>
      </c>
      <c r="G34" s="41"/>
      <c r="H34" s="41"/>
      <c r="I34" s="161">
        <v>0.15</v>
      </c>
      <c r="J34" s="160">
        <f>ROUND(((SUM(BF81:BF157))*I34),2)</f>
        <v>0</v>
      </c>
      <c r="K34" s="41"/>
      <c r="L34" s="148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6" t="s">
        <v>55</v>
      </c>
      <c r="F35" s="160">
        <f>ROUND((SUM(BG81:BG157)),2)</f>
        <v>0</v>
      </c>
      <c r="G35" s="41"/>
      <c r="H35" s="41"/>
      <c r="I35" s="161">
        <v>0.21</v>
      </c>
      <c r="J35" s="160">
        <f>0</f>
        <v>0</v>
      </c>
      <c r="K35" s="41"/>
      <c r="L35" s="14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6" t="s">
        <v>56</v>
      </c>
      <c r="F36" s="160">
        <f>ROUND((SUM(BH81:BH157)),2)</f>
        <v>0</v>
      </c>
      <c r="G36" s="41"/>
      <c r="H36" s="41"/>
      <c r="I36" s="161">
        <v>0.15</v>
      </c>
      <c r="J36" s="160">
        <f>0</f>
        <v>0</v>
      </c>
      <c r="K36" s="41"/>
      <c r="L36" s="148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6" t="s">
        <v>57</v>
      </c>
      <c r="F37" s="160">
        <f>ROUND((SUM(BI81:BI157)),2)</f>
        <v>0</v>
      </c>
      <c r="G37" s="41"/>
      <c r="H37" s="41"/>
      <c r="I37" s="161">
        <v>0</v>
      </c>
      <c r="J37" s="160">
        <f>0</f>
        <v>0</v>
      </c>
      <c r="K37" s="41"/>
      <c r="L37" s="14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8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2"/>
      <c r="D39" s="163" t="s">
        <v>58</v>
      </c>
      <c r="E39" s="164"/>
      <c r="F39" s="164"/>
      <c r="G39" s="165" t="s">
        <v>59</v>
      </c>
      <c r="H39" s="166" t="s">
        <v>60</v>
      </c>
      <c r="I39" s="164"/>
      <c r="J39" s="167">
        <f>SUM(J30:J37)</f>
        <v>0</v>
      </c>
      <c r="K39" s="168"/>
      <c r="L39" s="14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9"/>
      <c r="C40" s="170"/>
      <c r="D40" s="170"/>
      <c r="E40" s="170"/>
      <c r="F40" s="170"/>
      <c r="G40" s="170"/>
      <c r="H40" s="170"/>
      <c r="I40" s="170"/>
      <c r="J40" s="170"/>
      <c r="K40" s="170"/>
      <c r="L40" s="148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1"/>
      <c r="C44" s="172"/>
      <c r="D44" s="172"/>
      <c r="E44" s="172"/>
      <c r="F44" s="172"/>
      <c r="G44" s="172"/>
      <c r="H44" s="172"/>
      <c r="I44" s="172"/>
      <c r="J44" s="172"/>
      <c r="K44" s="172"/>
      <c r="L44" s="148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5" t="s">
        <v>136</v>
      </c>
      <c r="D45" s="43"/>
      <c r="E45" s="43"/>
      <c r="F45" s="43"/>
      <c r="G45" s="43"/>
      <c r="H45" s="43"/>
      <c r="I45" s="43"/>
      <c r="J45" s="43"/>
      <c r="K45" s="43"/>
      <c r="L45" s="148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8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48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73" t="str">
        <f>E7</f>
        <v>1 soupis prací (II/116 Nová Ves pod Pleší, PD) - ZMĚNA 1</v>
      </c>
      <c r="F48" s="34"/>
      <c r="G48" s="34"/>
      <c r="H48" s="34"/>
      <c r="I48" s="43"/>
      <c r="J48" s="43"/>
      <c r="K48" s="43"/>
      <c r="L48" s="148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133</v>
      </c>
      <c r="D49" s="43"/>
      <c r="E49" s="43"/>
      <c r="F49" s="43"/>
      <c r="G49" s="43"/>
      <c r="H49" s="43"/>
      <c r="I49" s="43"/>
      <c r="J49" s="43"/>
      <c r="K49" s="43"/>
      <c r="L49" s="148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E.1-DIO - Dopravně inženýrská opatření pro II/116</v>
      </c>
      <c r="F50" s="43"/>
      <c r="G50" s="43"/>
      <c r="H50" s="43"/>
      <c r="I50" s="43"/>
      <c r="J50" s="43"/>
      <c r="K50" s="43"/>
      <c r="L50" s="148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8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4" t="s">
        <v>22</v>
      </c>
      <c r="D52" s="43"/>
      <c r="E52" s="43"/>
      <c r="F52" s="29" t="str">
        <f>F12</f>
        <v>Nová Ves pod Pleší</v>
      </c>
      <c r="G52" s="43"/>
      <c r="H52" s="43"/>
      <c r="I52" s="34" t="s">
        <v>24</v>
      </c>
      <c r="J52" s="75" t="str">
        <f>IF(J12="","",J12)</f>
        <v>21. 4. 2023</v>
      </c>
      <c r="K52" s="43"/>
      <c r="L52" s="148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8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4" t="s">
        <v>30</v>
      </c>
      <c r="D54" s="43"/>
      <c r="E54" s="43"/>
      <c r="F54" s="29" t="str">
        <f>E15</f>
        <v>Krajská správa a údržba silnic Středočeského kraje</v>
      </c>
      <c r="G54" s="43"/>
      <c r="H54" s="43"/>
      <c r="I54" s="34" t="s">
        <v>38</v>
      </c>
      <c r="J54" s="39" t="str">
        <f>E21</f>
        <v>METROPROJEKT Praha a.s.</v>
      </c>
      <c r="K54" s="43"/>
      <c r="L54" s="148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4" t="s">
        <v>36</v>
      </c>
      <c r="D55" s="43"/>
      <c r="E55" s="43"/>
      <c r="F55" s="29" t="str">
        <f>IF(E18="","",E18)</f>
        <v>Vyplň údaj</v>
      </c>
      <c r="G55" s="43"/>
      <c r="H55" s="43"/>
      <c r="I55" s="34" t="s">
        <v>43</v>
      </c>
      <c r="J55" s="39" t="str">
        <f>E24</f>
        <v xml:space="preserve"> </v>
      </c>
      <c r="K55" s="43"/>
      <c r="L55" s="148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8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74" t="s">
        <v>137</v>
      </c>
      <c r="D57" s="175"/>
      <c r="E57" s="175"/>
      <c r="F57" s="175"/>
      <c r="G57" s="175"/>
      <c r="H57" s="175"/>
      <c r="I57" s="175"/>
      <c r="J57" s="176" t="s">
        <v>138</v>
      </c>
      <c r="K57" s="175"/>
      <c r="L57" s="148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8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77" t="s">
        <v>80</v>
      </c>
      <c r="D59" s="43"/>
      <c r="E59" s="43"/>
      <c r="F59" s="43"/>
      <c r="G59" s="43"/>
      <c r="H59" s="43"/>
      <c r="I59" s="43"/>
      <c r="J59" s="105">
        <f>J81</f>
        <v>0</v>
      </c>
      <c r="K59" s="43"/>
      <c r="L59" s="148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139</v>
      </c>
    </row>
    <row r="60" spans="1:31" s="9" customFormat="1" ht="24.95" customHeight="1">
      <c r="A60" s="9"/>
      <c r="B60" s="178"/>
      <c r="C60" s="179"/>
      <c r="D60" s="180" t="s">
        <v>140</v>
      </c>
      <c r="E60" s="181"/>
      <c r="F60" s="181"/>
      <c r="G60" s="181"/>
      <c r="H60" s="181"/>
      <c r="I60" s="181"/>
      <c r="J60" s="182">
        <f>J82</f>
        <v>0</v>
      </c>
      <c r="K60" s="179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28"/>
      <c r="D61" s="185" t="s">
        <v>144</v>
      </c>
      <c r="E61" s="186"/>
      <c r="F61" s="186"/>
      <c r="G61" s="186"/>
      <c r="H61" s="186"/>
      <c r="I61" s="186"/>
      <c r="J61" s="187">
        <f>J83</f>
        <v>0</v>
      </c>
      <c r="K61" s="128"/>
      <c r="L61" s="18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8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31" s="2" customFormat="1" ht="6.95" customHeight="1">
      <c r="A63" s="41"/>
      <c r="B63" s="62"/>
      <c r="C63" s="63"/>
      <c r="D63" s="63"/>
      <c r="E63" s="63"/>
      <c r="F63" s="63"/>
      <c r="G63" s="63"/>
      <c r="H63" s="63"/>
      <c r="I63" s="63"/>
      <c r="J63" s="63"/>
      <c r="K63" s="63"/>
      <c r="L63" s="148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</row>
    <row r="67" spans="1:31" s="2" customFormat="1" ht="6.95" customHeight="1">
      <c r="A67" s="41"/>
      <c r="B67" s="64"/>
      <c r="C67" s="65"/>
      <c r="D67" s="65"/>
      <c r="E67" s="65"/>
      <c r="F67" s="65"/>
      <c r="G67" s="65"/>
      <c r="H67" s="65"/>
      <c r="I67" s="65"/>
      <c r="J67" s="65"/>
      <c r="K67" s="65"/>
      <c r="L67" s="148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pans="1:31" s="2" customFormat="1" ht="24.95" customHeight="1">
      <c r="A68" s="41"/>
      <c r="B68" s="42"/>
      <c r="C68" s="25" t="s">
        <v>147</v>
      </c>
      <c r="D68" s="43"/>
      <c r="E68" s="43"/>
      <c r="F68" s="43"/>
      <c r="G68" s="43"/>
      <c r="H68" s="43"/>
      <c r="I68" s="43"/>
      <c r="J68" s="43"/>
      <c r="K68" s="43"/>
      <c r="L68" s="148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pans="1:31" s="2" customFormat="1" ht="6.95" customHeight="1">
      <c r="A69" s="41"/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148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1" s="2" customFormat="1" ht="12" customHeight="1">
      <c r="A70" s="41"/>
      <c r="B70" s="42"/>
      <c r="C70" s="34" t="s">
        <v>16</v>
      </c>
      <c r="D70" s="43"/>
      <c r="E70" s="43"/>
      <c r="F70" s="43"/>
      <c r="G70" s="43"/>
      <c r="H70" s="43"/>
      <c r="I70" s="43"/>
      <c r="J70" s="43"/>
      <c r="K70" s="43"/>
      <c r="L70" s="148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16.5" customHeight="1">
      <c r="A71" s="41"/>
      <c r="B71" s="42"/>
      <c r="C71" s="43"/>
      <c r="D71" s="43"/>
      <c r="E71" s="173" t="str">
        <f>E7</f>
        <v>1 soupis prací (II/116 Nová Ves pod Pleší, PD) - ZMĚNA 1</v>
      </c>
      <c r="F71" s="34"/>
      <c r="G71" s="34"/>
      <c r="H71" s="34"/>
      <c r="I71" s="43"/>
      <c r="J71" s="43"/>
      <c r="K71" s="43"/>
      <c r="L71" s="148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12" customHeight="1">
      <c r="A72" s="41"/>
      <c r="B72" s="42"/>
      <c r="C72" s="34" t="s">
        <v>133</v>
      </c>
      <c r="D72" s="43"/>
      <c r="E72" s="43"/>
      <c r="F72" s="43"/>
      <c r="G72" s="43"/>
      <c r="H72" s="43"/>
      <c r="I72" s="43"/>
      <c r="J72" s="43"/>
      <c r="K72" s="43"/>
      <c r="L72" s="148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6.5" customHeight="1">
      <c r="A73" s="41"/>
      <c r="B73" s="42"/>
      <c r="C73" s="43"/>
      <c r="D73" s="43"/>
      <c r="E73" s="72" t="str">
        <f>E9</f>
        <v>E.1-DIO - Dopravně inženýrská opatření pro II/116</v>
      </c>
      <c r="F73" s="43"/>
      <c r="G73" s="43"/>
      <c r="H73" s="43"/>
      <c r="I73" s="43"/>
      <c r="J73" s="43"/>
      <c r="K73" s="43"/>
      <c r="L73" s="148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48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4" t="s">
        <v>22</v>
      </c>
      <c r="D75" s="43"/>
      <c r="E75" s="43"/>
      <c r="F75" s="29" t="str">
        <f>F12</f>
        <v>Nová Ves pod Pleší</v>
      </c>
      <c r="G75" s="43"/>
      <c r="H75" s="43"/>
      <c r="I75" s="34" t="s">
        <v>24</v>
      </c>
      <c r="J75" s="75" t="str">
        <f>IF(J12="","",J12)</f>
        <v>21. 4. 2023</v>
      </c>
      <c r="K75" s="43"/>
      <c r="L75" s="148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6.95" customHeight="1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148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25.65" customHeight="1">
      <c r="A77" s="41"/>
      <c r="B77" s="42"/>
      <c r="C77" s="34" t="s">
        <v>30</v>
      </c>
      <c r="D77" s="43"/>
      <c r="E77" s="43"/>
      <c r="F77" s="29" t="str">
        <f>E15</f>
        <v>Krajská správa a údržba silnic Středočeského kraje</v>
      </c>
      <c r="G77" s="43"/>
      <c r="H77" s="43"/>
      <c r="I77" s="34" t="s">
        <v>38</v>
      </c>
      <c r="J77" s="39" t="str">
        <f>E21</f>
        <v>METROPROJEKT Praha a.s.</v>
      </c>
      <c r="K77" s="43"/>
      <c r="L77" s="148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5.15" customHeight="1">
      <c r="A78" s="41"/>
      <c r="B78" s="42"/>
      <c r="C78" s="34" t="s">
        <v>36</v>
      </c>
      <c r="D78" s="43"/>
      <c r="E78" s="43"/>
      <c r="F78" s="29" t="str">
        <f>IF(E18="","",E18)</f>
        <v>Vyplň údaj</v>
      </c>
      <c r="G78" s="43"/>
      <c r="H78" s="43"/>
      <c r="I78" s="34" t="s">
        <v>43</v>
      </c>
      <c r="J78" s="39" t="str">
        <f>E24</f>
        <v xml:space="preserve"> </v>
      </c>
      <c r="K78" s="43"/>
      <c r="L78" s="148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0.3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48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11" customFormat="1" ht="29.25" customHeight="1">
      <c r="A80" s="189"/>
      <c r="B80" s="190"/>
      <c r="C80" s="191" t="s">
        <v>148</v>
      </c>
      <c r="D80" s="192" t="s">
        <v>67</v>
      </c>
      <c r="E80" s="192" t="s">
        <v>63</v>
      </c>
      <c r="F80" s="192" t="s">
        <v>64</v>
      </c>
      <c r="G80" s="192" t="s">
        <v>149</v>
      </c>
      <c r="H80" s="192" t="s">
        <v>150</v>
      </c>
      <c r="I80" s="192" t="s">
        <v>151</v>
      </c>
      <c r="J80" s="192" t="s">
        <v>138</v>
      </c>
      <c r="K80" s="193" t="s">
        <v>152</v>
      </c>
      <c r="L80" s="194"/>
      <c r="M80" s="95" t="s">
        <v>44</v>
      </c>
      <c r="N80" s="96" t="s">
        <v>52</v>
      </c>
      <c r="O80" s="96" t="s">
        <v>153</v>
      </c>
      <c r="P80" s="96" t="s">
        <v>154</v>
      </c>
      <c r="Q80" s="96" t="s">
        <v>155</v>
      </c>
      <c r="R80" s="96" t="s">
        <v>156</v>
      </c>
      <c r="S80" s="96" t="s">
        <v>157</v>
      </c>
      <c r="T80" s="97" t="s">
        <v>158</v>
      </c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</row>
    <row r="81" spans="1:63" s="2" customFormat="1" ht="22.8" customHeight="1">
      <c r="A81" s="41"/>
      <c r="B81" s="42"/>
      <c r="C81" s="102" t="s">
        <v>159</v>
      </c>
      <c r="D81" s="43"/>
      <c r="E81" s="43"/>
      <c r="F81" s="43"/>
      <c r="G81" s="43"/>
      <c r="H81" s="43"/>
      <c r="I81" s="43"/>
      <c r="J81" s="195">
        <f>BK81</f>
        <v>0</v>
      </c>
      <c r="K81" s="43"/>
      <c r="L81" s="47"/>
      <c r="M81" s="98"/>
      <c r="N81" s="196"/>
      <c r="O81" s="99"/>
      <c r="P81" s="197">
        <f>P82</f>
        <v>0</v>
      </c>
      <c r="Q81" s="99"/>
      <c r="R81" s="197">
        <f>R82</f>
        <v>0.09959399999999999</v>
      </c>
      <c r="S81" s="99"/>
      <c r="T81" s="198">
        <f>T82</f>
        <v>0</v>
      </c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T81" s="19" t="s">
        <v>81</v>
      </c>
      <c r="AU81" s="19" t="s">
        <v>139</v>
      </c>
      <c r="BK81" s="199">
        <f>BK82</f>
        <v>0</v>
      </c>
    </row>
    <row r="82" spans="1:63" s="12" customFormat="1" ht="25.9" customHeight="1">
      <c r="A82" s="12"/>
      <c r="B82" s="200"/>
      <c r="C82" s="201"/>
      <c r="D82" s="202" t="s">
        <v>81</v>
      </c>
      <c r="E82" s="203" t="s">
        <v>160</v>
      </c>
      <c r="F82" s="203" t="s">
        <v>161</v>
      </c>
      <c r="G82" s="201"/>
      <c r="H82" s="201"/>
      <c r="I82" s="204"/>
      <c r="J82" s="205">
        <f>BK82</f>
        <v>0</v>
      </c>
      <c r="K82" s="201"/>
      <c r="L82" s="206"/>
      <c r="M82" s="207"/>
      <c r="N82" s="208"/>
      <c r="O82" s="208"/>
      <c r="P82" s="209">
        <f>P83</f>
        <v>0</v>
      </c>
      <c r="Q82" s="208"/>
      <c r="R82" s="209">
        <f>R83</f>
        <v>0.09959399999999999</v>
      </c>
      <c r="S82" s="208"/>
      <c r="T82" s="210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11" t="s">
        <v>90</v>
      </c>
      <c r="AT82" s="212" t="s">
        <v>81</v>
      </c>
      <c r="AU82" s="212" t="s">
        <v>82</v>
      </c>
      <c r="AY82" s="211" t="s">
        <v>162</v>
      </c>
      <c r="BK82" s="213">
        <f>BK83</f>
        <v>0</v>
      </c>
    </row>
    <row r="83" spans="1:63" s="12" customFormat="1" ht="22.8" customHeight="1">
      <c r="A83" s="12"/>
      <c r="B83" s="200"/>
      <c r="C83" s="201"/>
      <c r="D83" s="202" t="s">
        <v>81</v>
      </c>
      <c r="E83" s="214" t="s">
        <v>234</v>
      </c>
      <c r="F83" s="214" t="s">
        <v>395</v>
      </c>
      <c r="G83" s="201"/>
      <c r="H83" s="201"/>
      <c r="I83" s="204"/>
      <c r="J83" s="215">
        <f>BK83</f>
        <v>0</v>
      </c>
      <c r="K83" s="201"/>
      <c r="L83" s="206"/>
      <c r="M83" s="207"/>
      <c r="N83" s="208"/>
      <c r="O83" s="208"/>
      <c r="P83" s="209">
        <f>SUM(P84:P157)</f>
        <v>0</v>
      </c>
      <c r="Q83" s="208"/>
      <c r="R83" s="209">
        <f>SUM(R84:R157)</f>
        <v>0.09959399999999999</v>
      </c>
      <c r="S83" s="208"/>
      <c r="T83" s="210">
        <f>SUM(T84:T157)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1" t="s">
        <v>90</v>
      </c>
      <c r="AT83" s="212" t="s">
        <v>81</v>
      </c>
      <c r="AU83" s="212" t="s">
        <v>90</v>
      </c>
      <c r="AY83" s="211" t="s">
        <v>162</v>
      </c>
      <c r="BK83" s="213">
        <f>SUM(BK84:BK157)</f>
        <v>0</v>
      </c>
    </row>
    <row r="84" spans="1:65" s="2" customFormat="1" ht="16.5" customHeight="1">
      <c r="A84" s="41"/>
      <c r="B84" s="42"/>
      <c r="C84" s="216" t="s">
        <v>90</v>
      </c>
      <c r="D84" s="216" t="s">
        <v>165</v>
      </c>
      <c r="E84" s="218" t="s">
        <v>969</v>
      </c>
      <c r="F84" s="219" t="s">
        <v>970</v>
      </c>
      <c r="G84" s="220" t="s">
        <v>392</v>
      </c>
      <c r="H84" s="221">
        <v>61</v>
      </c>
      <c r="I84" s="222"/>
      <c r="J84" s="223">
        <f>ROUND(I84*H84,2)</f>
        <v>0</v>
      </c>
      <c r="K84" s="219" t="s">
        <v>169</v>
      </c>
      <c r="L84" s="47"/>
      <c r="M84" s="224" t="s">
        <v>44</v>
      </c>
      <c r="N84" s="225" t="s">
        <v>53</v>
      </c>
      <c r="O84" s="87"/>
      <c r="P84" s="226">
        <f>O84*H84</f>
        <v>0</v>
      </c>
      <c r="Q84" s="226">
        <v>0</v>
      </c>
      <c r="R84" s="226">
        <f>Q84*H84</f>
        <v>0</v>
      </c>
      <c r="S84" s="226">
        <v>0</v>
      </c>
      <c r="T84" s="227">
        <f>S84*H84</f>
        <v>0</v>
      </c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R84" s="228" t="s">
        <v>170</v>
      </c>
      <c r="AT84" s="228" t="s">
        <v>165</v>
      </c>
      <c r="AU84" s="228" t="s">
        <v>92</v>
      </c>
      <c r="AY84" s="19" t="s">
        <v>162</v>
      </c>
      <c r="BE84" s="229">
        <f>IF(N84="základní",J84,0)</f>
        <v>0</v>
      </c>
      <c r="BF84" s="229">
        <f>IF(N84="snížená",J84,0)</f>
        <v>0</v>
      </c>
      <c r="BG84" s="229">
        <f>IF(N84="zákl. přenesená",J84,0)</f>
        <v>0</v>
      </c>
      <c r="BH84" s="229">
        <f>IF(N84="sníž. přenesená",J84,0)</f>
        <v>0</v>
      </c>
      <c r="BI84" s="229">
        <f>IF(N84="nulová",J84,0)</f>
        <v>0</v>
      </c>
      <c r="BJ84" s="19" t="s">
        <v>90</v>
      </c>
      <c r="BK84" s="229">
        <f>ROUND(I84*H84,2)</f>
        <v>0</v>
      </c>
      <c r="BL84" s="19" t="s">
        <v>170</v>
      </c>
      <c r="BM84" s="228" t="s">
        <v>971</v>
      </c>
    </row>
    <row r="85" spans="1:47" s="2" customFormat="1" ht="12">
      <c r="A85" s="41"/>
      <c r="B85" s="42"/>
      <c r="C85" s="43"/>
      <c r="D85" s="230" t="s">
        <v>172</v>
      </c>
      <c r="E85" s="43"/>
      <c r="F85" s="231" t="s">
        <v>972</v>
      </c>
      <c r="G85" s="43"/>
      <c r="H85" s="43"/>
      <c r="I85" s="232"/>
      <c r="J85" s="43"/>
      <c r="K85" s="43"/>
      <c r="L85" s="47"/>
      <c r="M85" s="233"/>
      <c r="N85" s="234"/>
      <c r="O85" s="87"/>
      <c r="P85" s="87"/>
      <c r="Q85" s="87"/>
      <c r="R85" s="87"/>
      <c r="S85" s="87"/>
      <c r="T85" s="88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T85" s="19" t="s">
        <v>172</v>
      </c>
      <c r="AU85" s="19" t="s">
        <v>92</v>
      </c>
    </row>
    <row r="86" spans="1:51" s="13" customFormat="1" ht="12">
      <c r="A86" s="13"/>
      <c r="B86" s="235"/>
      <c r="C86" s="236"/>
      <c r="D86" s="237" t="s">
        <v>174</v>
      </c>
      <c r="E86" s="238" t="s">
        <v>44</v>
      </c>
      <c r="F86" s="239" t="s">
        <v>973</v>
      </c>
      <c r="G86" s="236"/>
      <c r="H86" s="240">
        <v>55</v>
      </c>
      <c r="I86" s="241"/>
      <c r="J86" s="236"/>
      <c r="K86" s="236"/>
      <c r="L86" s="242"/>
      <c r="M86" s="243"/>
      <c r="N86" s="244"/>
      <c r="O86" s="244"/>
      <c r="P86" s="244"/>
      <c r="Q86" s="244"/>
      <c r="R86" s="244"/>
      <c r="S86" s="244"/>
      <c r="T86" s="245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46" t="s">
        <v>174</v>
      </c>
      <c r="AU86" s="246" t="s">
        <v>92</v>
      </c>
      <c r="AV86" s="13" t="s">
        <v>92</v>
      </c>
      <c r="AW86" s="13" t="s">
        <v>42</v>
      </c>
      <c r="AX86" s="13" t="s">
        <v>82</v>
      </c>
      <c r="AY86" s="246" t="s">
        <v>162</v>
      </c>
    </row>
    <row r="87" spans="1:51" s="13" customFormat="1" ht="12">
      <c r="A87" s="13"/>
      <c r="B87" s="235"/>
      <c r="C87" s="236"/>
      <c r="D87" s="237" t="s">
        <v>174</v>
      </c>
      <c r="E87" s="238" t="s">
        <v>44</v>
      </c>
      <c r="F87" s="239" t="s">
        <v>974</v>
      </c>
      <c r="G87" s="236"/>
      <c r="H87" s="240">
        <v>6</v>
      </c>
      <c r="I87" s="241"/>
      <c r="J87" s="236"/>
      <c r="K87" s="236"/>
      <c r="L87" s="242"/>
      <c r="M87" s="243"/>
      <c r="N87" s="244"/>
      <c r="O87" s="244"/>
      <c r="P87" s="244"/>
      <c r="Q87" s="244"/>
      <c r="R87" s="244"/>
      <c r="S87" s="244"/>
      <c r="T87" s="245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46" t="s">
        <v>174</v>
      </c>
      <c r="AU87" s="246" t="s">
        <v>92</v>
      </c>
      <c r="AV87" s="13" t="s">
        <v>92</v>
      </c>
      <c r="AW87" s="13" t="s">
        <v>42</v>
      </c>
      <c r="AX87" s="13" t="s">
        <v>82</v>
      </c>
      <c r="AY87" s="246" t="s">
        <v>162</v>
      </c>
    </row>
    <row r="88" spans="1:51" s="15" customFormat="1" ht="12">
      <c r="A88" s="15"/>
      <c r="B88" s="259"/>
      <c r="C88" s="260"/>
      <c r="D88" s="237" t="s">
        <v>174</v>
      </c>
      <c r="E88" s="261" t="s">
        <v>44</v>
      </c>
      <c r="F88" s="262" t="s">
        <v>185</v>
      </c>
      <c r="G88" s="260"/>
      <c r="H88" s="263">
        <v>61</v>
      </c>
      <c r="I88" s="264"/>
      <c r="J88" s="260"/>
      <c r="K88" s="260"/>
      <c r="L88" s="265"/>
      <c r="M88" s="266"/>
      <c r="N88" s="267"/>
      <c r="O88" s="267"/>
      <c r="P88" s="267"/>
      <c r="Q88" s="267"/>
      <c r="R88" s="267"/>
      <c r="S88" s="267"/>
      <c r="T88" s="268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T88" s="269" t="s">
        <v>174</v>
      </c>
      <c r="AU88" s="269" t="s">
        <v>92</v>
      </c>
      <c r="AV88" s="15" t="s">
        <v>170</v>
      </c>
      <c r="AW88" s="15" t="s">
        <v>42</v>
      </c>
      <c r="AX88" s="15" t="s">
        <v>90</v>
      </c>
      <c r="AY88" s="269" t="s">
        <v>162</v>
      </c>
    </row>
    <row r="89" spans="1:65" s="2" customFormat="1" ht="24.15" customHeight="1">
      <c r="A89" s="41"/>
      <c r="B89" s="42"/>
      <c r="C89" s="216" t="s">
        <v>92</v>
      </c>
      <c r="D89" s="216" t="s">
        <v>165</v>
      </c>
      <c r="E89" s="218" t="s">
        <v>975</v>
      </c>
      <c r="F89" s="219" t="s">
        <v>976</v>
      </c>
      <c r="G89" s="220" t="s">
        <v>392</v>
      </c>
      <c r="H89" s="221">
        <v>4538</v>
      </c>
      <c r="I89" s="222"/>
      <c r="J89" s="223">
        <f>ROUND(I89*H89,2)</f>
        <v>0</v>
      </c>
      <c r="K89" s="219" t="s">
        <v>169</v>
      </c>
      <c r="L89" s="47"/>
      <c r="M89" s="224" t="s">
        <v>44</v>
      </c>
      <c r="N89" s="225" t="s">
        <v>53</v>
      </c>
      <c r="O89" s="87"/>
      <c r="P89" s="226">
        <f>O89*H89</f>
        <v>0</v>
      </c>
      <c r="Q89" s="226">
        <v>0</v>
      </c>
      <c r="R89" s="226">
        <f>Q89*H89</f>
        <v>0</v>
      </c>
      <c r="S89" s="226">
        <v>0</v>
      </c>
      <c r="T89" s="227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28" t="s">
        <v>170</v>
      </c>
      <c r="AT89" s="228" t="s">
        <v>165</v>
      </c>
      <c r="AU89" s="228" t="s">
        <v>92</v>
      </c>
      <c r="AY89" s="19" t="s">
        <v>162</v>
      </c>
      <c r="BE89" s="229">
        <f>IF(N89="základní",J89,0)</f>
        <v>0</v>
      </c>
      <c r="BF89" s="229">
        <f>IF(N89="snížená",J89,0)</f>
        <v>0</v>
      </c>
      <c r="BG89" s="229">
        <f>IF(N89="zákl. přenesená",J89,0)</f>
        <v>0</v>
      </c>
      <c r="BH89" s="229">
        <f>IF(N89="sníž. přenesená",J89,0)</f>
        <v>0</v>
      </c>
      <c r="BI89" s="229">
        <f>IF(N89="nulová",J89,0)</f>
        <v>0</v>
      </c>
      <c r="BJ89" s="19" t="s">
        <v>90</v>
      </c>
      <c r="BK89" s="229">
        <f>ROUND(I89*H89,2)</f>
        <v>0</v>
      </c>
      <c r="BL89" s="19" t="s">
        <v>170</v>
      </c>
      <c r="BM89" s="228" t="s">
        <v>977</v>
      </c>
    </row>
    <row r="90" spans="1:47" s="2" customFormat="1" ht="12">
      <c r="A90" s="41"/>
      <c r="B90" s="42"/>
      <c r="C90" s="43"/>
      <c r="D90" s="230" t="s">
        <v>172</v>
      </c>
      <c r="E90" s="43"/>
      <c r="F90" s="231" t="s">
        <v>978</v>
      </c>
      <c r="G90" s="43"/>
      <c r="H90" s="43"/>
      <c r="I90" s="232"/>
      <c r="J90" s="43"/>
      <c r="K90" s="43"/>
      <c r="L90" s="47"/>
      <c r="M90" s="233"/>
      <c r="N90" s="234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19" t="s">
        <v>172</v>
      </c>
      <c r="AU90" s="19" t="s">
        <v>92</v>
      </c>
    </row>
    <row r="91" spans="1:51" s="13" customFormat="1" ht="12">
      <c r="A91" s="13"/>
      <c r="B91" s="235"/>
      <c r="C91" s="236"/>
      <c r="D91" s="237" t="s">
        <v>174</v>
      </c>
      <c r="E91" s="238" t="s">
        <v>44</v>
      </c>
      <c r="F91" s="239" t="s">
        <v>979</v>
      </c>
      <c r="G91" s="236"/>
      <c r="H91" s="240">
        <v>4125</v>
      </c>
      <c r="I91" s="241"/>
      <c r="J91" s="236"/>
      <c r="K91" s="236"/>
      <c r="L91" s="242"/>
      <c r="M91" s="243"/>
      <c r="N91" s="244"/>
      <c r="O91" s="244"/>
      <c r="P91" s="244"/>
      <c r="Q91" s="244"/>
      <c r="R91" s="244"/>
      <c r="S91" s="244"/>
      <c r="T91" s="245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6" t="s">
        <v>174</v>
      </c>
      <c r="AU91" s="246" t="s">
        <v>92</v>
      </c>
      <c r="AV91" s="13" t="s">
        <v>92</v>
      </c>
      <c r="AW91" s="13" t="s">
        <v>42</v>
      </c>
      <c r="AX91" s="13" t="s">
        <v>82</v>
      </c>
      <c r="AY91" s="246" t="s">
        <v>162</v>
      </c>
    </row>
    <row r="92" spans="1:51" s="13" customFormat="1" ht="12">
      <c r="A92" s="13"/>
      <c r="B92" s="235"/>
      <c r="C92" s="236"/>
      <c r="D92" s="237" t="s">
        <v>174</v>
      </c>
      <c r="E92" s="238" t="s">
        <v>44</v>
      </c>
      <c r="F92" s="239" t="s">
        <v>980</v>
      </c>
      <c r="G92" s="236"/>
      <c r="H92" s="240">
        <v>413</v>
      </c>
      <c r="I92" s="241"/>
      <c r="J92" s="236"/>
      <c r="K92" s="236"/>
      <c r="L92" s="242"/>
      <c r="M92" s="243"/>
      <c r="N92" s="244"/>
      <c r="O92" s="244"/>
      <c r="P92" s="244"/>
      <c r="Q92" s="244"/>
      <c r="R92" s="244"/>
      <c r="S92" s="244"/>
      <c r="T92" s="24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6" t="s">
        <v>174</v>
      </c>
      <c r="AU92" s="246" t="s">
        <v>92</v>
      </c>
      <c r="AV92" s="13" t="s">
        <v>92</v>
      </c>
      <c r="AW92" s="13" t="s">
        <v>42</v>
      </c>
      <c r="AX92" s="13" t="s">
        <v>82</v>
      </c>
      <c r="AY92" s="246" t="s">
        <v>162</v>
      </c>
    </row>
    <row r="93" spans="1:51" s="15" customFormat="1" ht="12">
      <c r="A93" s="15"/>
      <c r="B93" s="259"/>
      <c r="C93" s="260"/>
      <c r="D93" s="237" t="s">
        <v>174</v>
      </c>
      <c r="E93" s="261" t="s">
        <v>44</v>
      </c>
      <c r="F93" s="262" t="s">
        <v>185</v>
      </c>
      <c r="G93" s="260"/>
      <c r="H93" s="263">
        <v>4538</v>
      </c>
      <c r="I93" s="264"/>
      <c r="J93" s="260"/>
      <c r="K93" s="260"/>
      <c r="L93" s="265"/>
      <c r="M93" s="266"/>
      <c r="N93" s="267"/>
      <c r="O93" s="267"/>
      <c r="P93" s="267"/>
      <c r="Q93" s="267"/>
      <c r="R93" s="267"/>
      <c r="S93" s="267"/>
      <c r="T93" s="268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T93" s="269" t="s">
        <v>174</v>
      </c>
      <c r="AU93" s="269" t="s">
        <v>92</v>
      </c>
      <c r="AV93" s="15" t="s">
        <v>170</v>
      </c>
      <c r="AW93" s="15" t="s">
        <v>42</v>
      </c>
      <c r="AX93" s="15" t="s">
        <v>90</v>
      </c>
      <c r="AY93" s="269" t="s">
        <v>162</v>
      </c>
    </row>
    <row r="94" spans="1:65" s="2" customFormat="1" ht="21.75" customHeight="1">
      <c r="A94" s="41"/>
      <c r="B94" s="42"/>
      <c r="C94" s="216" t="s">
        <v>183</v>
      </c>
      <c r="D94" s="216" t="s">
        <v>165</v>
      </c>
      <c r="E94" s="218" t="s">
        <v>981</v>
      </c>
      <c r="F94" s="219" t="s">
        <v>982</v>
      </c>
      <c r="G94" s="220" t="s">
        <v>392</v>
      </c>
      <c r="H94" s="221">
        <v>78</v>
      </c>
      <c r="I94" s="222"/>
      <c r="J94" s="223">
        <f>ROUND(I94*H94,2)</f>
        <v>0</v>
      </c>
      <c r="K94" s="219" t="s">
        <v>169</v>
      </c>
      <c r="L94" s="47"/>
      <c r="M94" s="224" t="s">
        <v>44</v>
      </c>
      <c r="N94" s="225" t="s">
        <v>53</v>
      </c>
      <c r="O94" s="87"/>
      <c r="P94" s="226">
        <f>O94*H94</f>
        <v>0</v>
      </c>
      <c r="Q94" s="226">
        <v>0</v>
      </c>
      <c r="R94" s="226">
        <f>Q94*H94</f>
        <v>0</v>
      </c>
      <c r="S94" s="226">
        <v>0</v>
      </c>
      <c r="T94" s="227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28" t="s">
        <v>170</v>
      </c>
      <c r="AT94" s="228" t="s">
        <v>165</v>
      </c>
      <c r="AU94" s="228" t="s">
        <v>92</v>
      </c>
      <c r="AY94" s="19" t="s">
        <v>162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19" t="s">
        <v>90</v>
      </c>
      <c r="BK94" s="229">
        <f>ROUND(I94*H94,2)</f>
        <v>0</v>
      </c>
      <c r="BL94" s="19" t="s">
        <v>170</v>
      </c>
      <c r="BM94" s="228" t="s">
        <v>983</v>
      </c>
    </row>
    <row r="95" spans="1:47" s="2" customFormat="1" ht="12">
      <c r="A95" s="41"/>
      <c r="B95" s="42"/>
      <c r="C95" s="43"/>
      <c r="D95" s="230" t="s">
        <v>172</v>
      </c>
      <c r="E95" s="43"/>
      <c r="F95" s="231" t="s">
        <v>984</v>
      </c>
      <c r="G95" s="43"/>
      <c r="H95" s="43"/>
      <c r="I95" s="232"/>
      <c r="J95" s="43"/>
      <c r="K95" s="43"/>
      <c r="L95" s="47"/>
      <c r="M95" s="233"/>
      <c r="N95" s="234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19" t="s">
        <v>172</v>
      </c>
      <c r="AU95" s="19" t="s">
        <v>92</v>
      </c>
    </row>
    <row r="96" spans="1:51" s="13" customFormat="1" ht="12">
      <c r="A96" s="13"/>
      <c r="B96" s="235"/>
      <c r="C96" s="236"/>
      <c r="D96" s="237" t="s">
        <v>174</v>
      </c>
      <c r="E96" s="238" t="s">
        <v>44</v>
      </c>
      <c r="F96" s="239" t="s">
        <v>985</v>
      </c>
      <c r="G96" s="236"/>
      <c r="H96" s="240">
        <v>71</v>
      </c>
      <c r="I96" s="241"/>
      <c r="J96" s="236"/>
      <c r="K96" s="236"/>
      <c r="L96" s="242"/>
      <c r="M96" s="243"/>
      <c r="N96" s="244"/>
      <c r="O96" s="244"/>
      <c r="P96" s="244"/>
      <c r="Q96" s="244"/>
      <c r="R96" s="244"/>
      <c r="S96" s="244"/>
      <c r="T96" s="24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6" t="s">
        <v>174</v>
      </c>
      <c r="AU96" s="246" t="s">
        <v>92</v>
      </c>
      <c r="AV96" s="13" t="s">
        <v>92</v>
      </c>
      <c r="AW96" s="13" t="s">
        <v>42</v>
      </c>
      <c r="AX96" s="13" t="s">
        <v>82</v>
      </c>
      <c r="AY96" s="246" t="s">
        <v>162</v>
      </c>
    </row>
    <row r="97" spans="1:51" s="13" customFormat="1" ht="12">
      <c r="A97" s="13"/>
      <c r="B97" s="235"/>
      <c r="C97" s="236"/>
      <c r="D97" s="237" t="s">
        <v>174</v>
      </c>
      <c r="E97" s="238" t="s">
        <v>44</v>
      </c>
      <c r="F97" s="239" t="s">
        <v>986</v>
      </c>
      <c r="G97" s="236"/>
      <c r="H97" s="240">
        <v>7</v>
      </c>
      <c r="I97" s="241"/>
      <c r="J97" s="236"/>
      <c r="K97" s="236"/>
      <c r="L97" s="242"/>
      <c r="M97" s="243"/>
      <c r="N97" s="244"/>
      <c r="O97" s="244"/>
      <c r="P97" s="244"/>
      <c r="Q97" s="244"/>
      <c r="R97" s="244"/>
      <c r="S97" s="244"/>
      <c r="T97" s="24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6" t="s">
        <v>174</v>
      </c>
      <c r="AU97" s="246" t="s">
        <v>92</v>
      </c>
      <c r="AV97" s="13" t="s">
        <v>92</v>
      </c>
      <c r="AW97" s="13" t="s">
        <v>42</v>
      </c>
      <c r="AX97" s="13" t="s">
        <v>82</v>
      </c>
      <c r="AY97" s="246" t="s">
        <v>162</v>
      </c>
    </row>
    <row r="98" spans="1:51" s="15" customFormat="1" ht="12">
      <c r="A98" s="15"/>
      <c r="B98" s="259"/>
      <c r="C98" s="260"/>
      <c r="D98" s="237" t="s">
        <v>174</v>
      </c>
      <c r="E98" s="261" t="s">
        <v>44</v>
      </c>
      <c r="F98" s="262" t="s">
        <v>185</v>
      </c>
      <c r="G98" s="260"/>
      <c r="H98" s="263">
        <v>78</v>
      </c>
      <c r="I98" s="264"/>
      <c r="J98" s="260"/>
      <c r="K98" s="260"/>
      <c r="L98" s="265"/>
      <c r="M98" s="266"/>
      <c r="N98" s="267"/>
      <c r="O98" s="267"/>
      <c r="P98" s="267"/>
      <c r="Q98" s="267"/>
      <c r="R98" s="267"/>
      <c r="S98" s="267"/>
      <c r="T98" s="268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69" t="s">
        <v>174</v>
      </c>
      <c r="AU98" s="269" t="s">
        <v>92</v>
      </c>
      <c r="AV98" s="15" t="s">
        <v>170</v>
      </c>
      <c r="AW98" s="15" t="s">
        <v>42</v>
      </c>
      <c r="AX98" s="15" t="s">
        <v>90</v>
      </c>
      <c r="AY98" s="269" t="s">
        <v>162</v>
      </c>
    </row>
    <row r="99" spans="1:65" s="2" customFormat="1" ht="21.75" customHeight="1">
      <c r="A99" s="41"/>
      <c r="B99" s="42"/>
      <c r="C99" s="216" t="s">
        <v>170</v>
      </c>
      <c r="D99" s="216" t="s">
        <v>165</v>
      </c>
      <c r="E99" s="218" t="s">
        <v>987</v>
      </c>
      <c r="F99" s="219" t="s">
        <v>988</v>
      </c>
      <c r="G99" s="220" t="s">
        <v>392</v>
      </c>
      <c r="H99" s="221">
        <v>79</v>
      </c>
      <c r="I99" s="222"/>
      <c r="J99" s="223">
        <f>ROUND(I99*H99,2)</f>
        <v>0</v>
      </c>
      <c r="K99" s="219" t="s">
        <v>169</v>
      </c>
      <c r="L99" s="47"/>
      <c r="M99" s="224" t="s">
        <v>44</v>
      </c>
      <c r="N99" s="225" t="s">
        <v>53</v>
      </c>
      <c r="O99" s="87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28" t="s">
        <v>170</v>
      </c>
      <c r="AT99" s="228" t="s">
        <v>165</v>
      </c>
      <c r="AU99" s="228" t="s">
        <v>92</v>
      </c>
      <c r="AY99" s="19" t="s">
        <v>162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19" t="s">
        <v>90</v>
      </c>
      <c r="BK99" s="229">
        <f>ROUND(I99*H99,2)</f>
        <v>0</v>
      </c>
      <c r="BL99" s="19" t="s">
        <v>170</v>
      </c>
      <c r="BM99" s="228" t="s">
        <v>989</v>
      </c>
    </row>
    <row r="100" spans="1:47" s="2" customFormat="1" ht="12">
      <c r="A100" s="41"/>
      <c r="B100" s="42"/>
      <c r="C100" s="43"/>
      <c r="D100" s="230" t="s">
        <v>172</v>
      </c>
      <c r="E100" s="43"/>
      <c r="F100" s="231" t="s">
        <v>990</v>
      </c>
      <c r="G100" s="43"/>
      <c r="H100" s="43"/>
      <c r="I100" s="232"/>
      <c r="J100" s="43"/>
      <c r="K100" s="43"/>
      <c r="L100" s="47"/>
      <c r="M100" s="233"/>
      <c r="N100" s="234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19" t="s">
        <v>172</v>
      </c>
      <c r="AU100" s="19" t="s">
        <v>92</v>
      </c>
    </row>
    <row r="101" spans="1:51" s="13" customFormat="1" ht="12">
      <c r="A101" s="13"/>
      <c r="B101" s="235"/>
      <c r="C101" s="236"/>
      <c r="D101" s="237" t="s">
        <v>174</v>
      </c>
      <c r="E101" s="238" t="s">
        <v>44</v>
      </c>
      <c r="F101" s="239" t="s">
        <v>991</v>
      </c>
      <c r="G101" s="236"/>
      <c r="H101" s="240">
        <v>72</v>
      </c>
      <c r="I101" s="241"/>
      <c r="J101" s="236"/>
      <c r="K101" s="236"/>
      <c r="L101" s="242"/>
      <c r="M101" s="243"/>
      <c r="N101" s="244"/>
      <c r="O101" s="244"/>
      <c r="P101" s="244"/>
      <c r="Q101" s="244"/>
      <c r="R101" s="244"/>
      <c r="S101" s="244"/>
      <c r="T101" s="24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6" t="s">
        <v>174</v>
      </c>
      <c r="AU101" s="246" t="s">
        <v>92</v>
      </c>
      <c r="AV101" s="13" t="s">
        <v>92</v>
      </c>
      <c r="AW101" s="13" t="s">
        <v>42</v>
      </c>
      <c r="AX101" s="13" t="s">
        <v>82</v>
      </c>
      <c r="AY101" s="246" t="s">
        <v>162</v>
      </c>
    </row>
    <row r="102" spans="1:51" s="13" customFormat="1" ht="12">
      <c r="A102" s="13"/>
      <c r="B102" s="235"/>
      <c r="C102" s="236"/>
      <c r="D102" s="237" t="s">
        <v>174</v>
      </c>
      <c r="E102" s="238" t="s">
        <v>44</v>
      </c>
      <c r="F102" s="239" t="s">
        <v>986</v>
      </c>
      <c r="G102" s="236"/>
      <c r="H102" s="240">
        <v>7</v>
      </c>
      <c r="I102" s="241"/>
      <c r="J102" s="236"/>
      <c r="K102" s="236"/>
      <c r="L102" s="242"/>
      <c r="M102" s="243"/>
      <c r="N102" s="244"/>
      <c r="O102" s="244"/>
      <c r="P102" s="244"/>
      <c r="Q102" s="244"/>
      <c r="R102" s="244"/>
      <c r="S102" s="244"/>
      <c r="T102" s="24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6" t="s">
        <v>174</v>
      </c>
      <c r="AU102" s="246" t="s">
        <v>92</v>
      </c>
      <c r="AV102" s="13" t="s">
        <v>92</v>
      </c>
      <c r="AW102" s="13" t="s">
        <v>42</v>
      </c>
      <c r="AX102" s="13" t="s">
        <v>82</v>
      </c>
      <c r="AY102" s="246" t="s">
        <v>162</v>
      </c>
    </row>
    <row r="103" spans="1:51" s="15" customFormat="1" ht="12">
      <c r="A103" s="15"/>
      <c r="B103" s="259"/>
      <c r="C103" s="260"/>
      <c r="D103" s="237" t="s">
        <v>174</v>
      </c>
      <c r="E103" s="261" t="s">
        <v>44</v>
      </c>
      <c r="F103" s="262" t="s">
        <v>185</v>
      </c>
      <c r="G103" s="260"/>
      <c r="H103" s="263">
        <v>79</v>
      </c>
      <c r="I103" s="264"/>
      <c r="J103" s="260"/>
      <c r="K103" s="260"/>
      <c r="L103" s="265"/>
      <c r="M103" s="266"/>
      <c r="N103" s="267"/>
      <c r="O103" s="267"/>
      <c r="P103" s="267"/>
      <c r="Q103" s="267"/>
      <c r="R103" s="267"/>
      <c r="S103" s="267"/>
      <c r="T103" s="268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69" t="s">
        <v>174</v>
      </c>
      <c r="AU103" s="269" t="s">
        <v>92</v>
      </c>
      <c r="AV103" s="15" t="s">
        <v>170</v>
      </c>
      <c r="AW103" s="15" t="s">
        <v>42</v>
      </c>
      <c r="AX103" s="15" t="s">
        <v>90</v>
      </c>
      <c r="AY103" s="269" t="s">
        <v>162</v>
      </c>
    </row>
    <row r="104" spans="1:65" s="2" customFormat="1" ht="24.15" customHeight="1">
      <c r="A104" s="41"/>
      <c r="B104" s="42"/>
      <c r="C104" s="216" t="s">
        <v>204</v>
      </c>
      <c r="D104" s="216" t="s">
        <v>165</v>
      </c>
      <c r="E104" s="218" t="s">
        <v>992</v>
      </c>
      <c r="F104" s="219" t="s">
        <v>993</v>
      </c>
      <c r="G104" s="220" t="s">
        <v>392</v>
      </c>
      <c r="H104" s="221">
        <v>5858</v>
      </c>
      <c r="I104" s="222"/>
      <c r="J104" s="223">
        <f>ROUND(I104*H104,2)</f>
        <v>0</v>
      </c>
      <c r="K104" s="219" t="s">
        <v>169</v>
      </c>
      <c r="L104" s="47"/>
      <c r="M104" s="224" t="s">
        <v>44</v>
      </c>
      <c r="N104" s="225" t="s">
        <v>53</v>
      </c>
      <c r="O104" s="87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8" t="s">
        <v>170</v>
      </c>
      <c r="AT104" s="228" t="s">
        <v>165</v>
      </c>
      <c r="AU104" s="228" t="s">
        <v>92</v>
      </c>
      <c r="AY104" s="19" t="s">
        <v>162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19" t="s">
        <v>90</v>
      </c>
      <c r="BK104" s="229">
        <f>ROUND(I104*H104,2)</f>
        <v>0</v>
      </c>
      <c r="BL104" s="19" t="s">
        <v>170</v>
      </c>
      <c r="BM104" s="228" t="s">
        <v>994</v>
      </c>
    </row>
    <row r="105" spans="1:47" s="2" customFormat="1" ht="12">
      <c r="A105" s="41"/>
      <c r="B105" s="42"/>
      <c r="C105" s="43"/>
      <c r="D105" s="230" t="s">
        <v>172</v>
      </c>
      <c r="E105" s="43"/>
      <c r="F105" s="231" t="s">
        <v>995</v>
      </c>
      <c r="G105" s="43"/>
      <c r="H105" s="43"/>
      <c r="I105" s="232"/>
      <c r="J105" s="43"/>
      <c r="K105" s="43"/>
      <c r="L105" s="47"/>
      <c r="M105" s="233"/>
      <c r="N105" s="23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19" t="s">
        <v>172</v>
      </c>
      <c r="AU105" s="19" t="s">
        <v>92</v>
      </c>
    </row>
    <row r="106" spans="1:51" s="13" customFormat="1" ht="12">
      <c r="A106" s="13"/>
      <c r="B106" s="235"/>
      <c r="C106" s="236"/>
      <c r="D106" s="237" t="s">
        <v>174</v>
      </c>
      <c r="E106" s="238" t="s">
        <v>44</v>
      </c>
      <c r="F106" s="239" t="s">
        <v>996</v>
      </c>
      <c r="G106" s="236"/>
      <c r="H106" s="240">
        <v>5325</v>
      </c>
      <c r="I106" s="241"/>
      <c r="J106" s="236"/>
      <c r="K106" s="236"/>
      <c r="L106" s="242"/>
      <c r="M106" s="243"/>
      <c r="N106" s="244"/>
      <c r="O106" s="244"/>
      <c r="P106" s="244"/>
      <c r="Q106" s="244"/>
      <c r="R106" s="244"/>
      <c r="S106" s="244"/>
      <c r="T106" s="24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6" t="s">
        <v>174</v>
      </c>
      <c r="AU106" s="246" t="s">
        <v>92</v>
      </c>
      <c r="AV106" s="13" t="s">
        <v>92</v>
      </c>
      <c r="AW106" s="13" t="s">
        <v>42</v>
      </c>
      <c r="AX106" s="13" t="s">
        <v>82</v>
      </c>
      <c r="AY106" s="246" t="s">
        <v>162</v>
      </c>
    </row>
    <row r="107" spans="1:51" s="13" customFormat="1" ht="12">
      <c r="A107" s="13"/>
      <c r="B107" s="235"/>
      <c r="C107" s="236"/>
      <c r="D107" s="237" t="s">
        <v>174</v>
      </c>
      <c r="E107" s="238" t="s">
        <v>44</v>
      </c>
      <c r="F107" s="239" t="s">
        <v>997</v>
      </c>
      <c r="G107" s="236"/>
      <c r="H107" s="240">
        <v>533</v>
      </c>
      <c r="I107" s="241"/>
      <c r="J107" s="236"/>
      <c r="K107" s="236"/>
      <c r="L107" s="242"/>
      <c r="M107" s="243"/>
      <c r="N107" s="244"/>
      <c r="O107" s="244"/>
      <c r="P107" s="244"/>
      <c r="Q107" s="244"/>
      <c r="R107" s="244"/>
      <c r="S107" s="244"/>
      <c r="T107" s="24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6" t="s">
        <v>174</v>
      </c>
      <c r="AU107" s="246" t="s">
        <v>92</v>
      </c>
      <c r="AV107" s="13" t="s">
        <v>92</v>
      </c>
      <c r="AW107" s="13" t="s">
        <v>42</v>
      </c>
      <c r="AX107" s="13" t="s">
        <v>82</v>
      </c>
      <c r="AY107" s="246" t="s">
        <v>162</v>
      </c>
    </row>
    <row r="108" spans="1:51" s="15" customFormat="1" ht="12">
      <c r="A108" s="15"/>
      <c r="B108" s="259"/>
      <c r="C108" s="260"/>
      <c r="D108" s="237" t="s">
        <v>174</v>
      </c>
      <c r="E108" s="261" t="s">
        <v>44</v>
      </c>
      <c r="F108" s="262" t="s">
        <v>185</v>
      </c>
      <c r="G108" s="260"/>
      <c r="H108" s="263">
        <v>5858</v>
      </c>
      <c r="I108" s="264"/>
      <c r="J108" s="260"/>
      <c r="K108" s="260"/>
      <c r="L108" s="265"/>
      <c r="M108" s="266"/>
      <c r="N108" s="267"/>
      <c r="O108" s="267"/>
      <c r="P108" s="267"/>
      <c r="Q108" s="267"/>
      <c r="R108" s="267"/>
      <c r="S108" s="267"/>
      <c r="T108" s="268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69" t="s">
        <v>174</v>
      </c>
      <c r="AU108" s="269" t="s">
        <v>92</v>
      </c>
      <c r="AV108" s="15" t="s">
        <v>170</v>
      </c>
      <c r="AW108" s="15" t="s">
        <v>42</v>
      </c>
      <c r="AX108" s="15" t="s">
        <v>90</v>
      </c>
      <c r="AY108" s="269" t="s">
        <v>162</v>
      </c>
    </row>
    <row r="109" spans="1:65" s="2" customFormat="1" ht="24.15" customHeight="1">
      <c r="A109" s="41"/>
      <c r="B109" s="42"/>
      <c r="C109" s="216" t="s">
        <v>211</v>
      </c>
      <c r="D109" s="216" t="s">
        <v>165</v>
      </c>
      <c r="E109" s="218" t="s">
        <v>998</v>
      </c>
      <c r="F109" s="219" t="s">
        <v>999</v>
      </c>
      <c r="G109" s="220" t="s">
        <v>392</v>
      </c>
      <c r="H109" s="221">
        <v>17820</v>
      </c>
      <c r="I109" s="222"/>
      <c r="J109" s="223">
        <f>ROUND(I109*H109,2)</f>
        <v>0</v>
      </c>
      <c r="K109" s="219" t="s">
        <v>169</v>
      </c>
      <c r="L109" s="47"/>
      <c r="M109" s="224" t="s">
        <v>44</v>
      </c>
      <c r="N109" s="225" t="s">
        <v>53</v>
      </c>
      <c r="O109" s="87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28" t="s">
        <v>170</v>
      </c>
      <c r="AT109" s="228" t="s">
        <v>165</v>
      </c>
      <c r="AU109" s="228" t="s">
        <v>92</v>
      </c>
      <c r="AY109" s="19" t="s">
        <v>162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19" t="s">
        <v>90</v>
      </c>
      <c r="BK109" s="229">
        <f>ROUND(I109*H109,2)</f>
        <v>0</v>
      </c>
      <c r="BL109" s="19" t="s">
        <v>170</v>
      </c>
      <c r="BM109" s="228" t="s">
        <v>1000</v>
      </c>
    </row>
    <row r="110" spans="1:47" s="2" customFormat="1" ht="12">
      <c r="A110" s="41"/>
      <c r="B110" s="42"/>
      <c r="C110" s="43"/>
      <c r="D110" s="230" t="s">
        <v>172</v>
      </c>
      <c r="E110" s="43"/>
      <c r="F110" s="231" t="s">
        <v>1001</v>
      </c>
      <c r="G110" s="43"/>
      <c r="H110" s="43"/>
      <c r="I110" s="232"/>
      <c r="J110" s="43"/>
      <c r="K110" s="43"/>
      <c r="L110" s="47"/>
      <c r="M110" s="233"/>
      <c r="N110" s="23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19" t="s">
        <v>172</v>
      </c>
      <c r="AU110" s="19" t="s">
        <v>92</v>
      </c>
    </row>
    <row r="111" spans="1:51" s="13" customFormat="1" ht="12">
      <c r="A111" s="13"/>
      <c r="B111" s="235"/>
      <c r="C111" s="236"/>
      <c r="D111" s="237" t="s">
        <v>174</v>
      </c>
      <c r="E111" s="238" t="s">
        <v>44</v>
      </c>
      <c r="F111" s="239" t="s">
        <v>1002</v>
      </c>
      <c r="G111" s="236"/>
      <c r="H111" s="240">
        <v>16200</v>
      </c>
      <c r="I111" s="241"/>
      <c r="J111" s="236"/>
      <c r="K111" s="236"/>
      <c r="L111" s="242"/>
      <c r="M111" s="243"/>
      <c r="N111" s="244"/>
      <c r="O111" s="244"/>
      <c r="P111" s="244"/>
      <c r="Q111" s="244"/>
      <c r="R111" s="244"/>
      <c r="S111" s="244"/>
      <c r="T111" s="24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6" t="s">
        <v>174</v>
      </c>
      <c r="AU111" s="246" t="s">
        <v>92</v>
      </c>
      <c r="AV111" s="13" t="s">
        <v>92</v>
      </c>
      <c r="AW111" s="13" t="s">
        <v>42</v>
      </c>
      <c r="AX111" s="13" t="s">
        <v>82</v>
      </c>
      <c r="AY111" s="246" t="s">
        <v>162</v>
      </c>
    </row>
    <row r="112" spans="1:51" s="13" customFormat="1" ht="12">
      <c r="A112" s="13"/>
      <c r="B112" s="235"/>
      <c r="C112" s="236"/>
      <c r="D112" s="237" t="s">
        <v>174</v>
      </c>
      <c r="E112" s="238" t="s">
        <v>44</v>
      </c>
      <c r="F112" s="239" t="s">
        <v>1003</v>
      </c>
      <c r="G112" s="236"/>
      <c r="H112" s="240">
        <v>1620</v>
      </c>
      <c r="I112" s="241"/>
      <c r="J112" s="236"/>
      <c r="K112" s="236"/>
      <c r="L112" s="242"/>
      <c r="M112" s="243"/>
      <c r="N112" s="244"/>
      <c r="O112" s="244"/>
      <c r="P112" s="244"/>
      <c r="Q112" s="244"/>
      <c r="R112" s="244"/>
      <c r="S112" s="244"/>
      <c r="T112" s="24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6" t="s">
        <v>174</v>
      </c>
      <c r="AU112" s="246" t="s">
        <v>92</v>
      </c>
      <c r="AV112" s="13" t="s">
        <v>92</v>
      </c>
      <c r="AW112" s="13" t="s">
        <v>42</v>
      </c>
      <c r="AX112" s="13" t="s">
        <v>82</v>
      </c>
      <c r="AY112" s="246" t="s">
        <v>162</v>
      </c>
    </row>
    <row r="113" spans="1:51" s="15" customFormat="1" ht="12">
      <c r="A113" s="15"/>
      <c r="B113" s="259"/>
      <c r="C113" s="260"/>
      <c r="D113" s="237" t="s">
        <v>174</v>
      </c>
      <c r="E113" s="261" t="s">
        <v>44</v>
      </c>
      <c r="F113" s="262" t="s">
        <v>185</v>
      </c>
      <c r="G113" s="260"/>
      <c r="H113" s="263">
        <v>17820</v>
      </c>
      <c r="I113" s="264"/>
      <c r="J113" s="260"/>
      <c r="K113" s="260"/>
      <c r="L113" s="265"/>
      <c r="M113" s="266"/>
      <c r="N113" s="267"/>
      <c r="O113" s="267"/>
      <c r="P113" s="267"/>
      <c r="Q113" s="267"/>
      <c r="R113" s="267"/>
      <c r="S113" s="267"/>
      <c r="T113" s="268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69" t="s">
        <v>174</v>
      </c>
      <c r="AU113" s="269" t="s">
        <v>92</v>
      </c>
      <c r="AV113" s="15" t="s">
        <v>170</v>
      </c>
      <c r="AW113" s="15" t="s">
        <v>42</v>
      </c>
      <c r="AX113" s="15" t="s">
        <v>90</v>
      </c>
      <c r="AY113" s="269" t="s">
        <v>162</v>
      </c>
    </row>
    <row r="114" spans="1:65" s="2" customFormat="1" ht="16.5" customHeight="1">
      <c r="A114" s="41"/>
      <c r="B114" s="42"/>
      <c r="C114" s="216" t="s">
        <v>221</v>
      </c>
      <c r="D114" s="216" t="s">
        <v>165</v>
      </c>
      <c r="E114" s="218" t="s">
        <v>1004</v>
      </c>
      <c r="F114" s="219" t="s">
        <v>1005</v>
      </c>
      <c r="G114" s="220" t="s">
        <v>392</v>
      </c>
      <c r="H114" s="221">
        <v>13</v>
      </c>
      <c r="I114" s="222"/>
      <c r="J114" s="223">
        <f>ROUND(I114*H114,2)</f>
        <v>0</v>
      </c>
      <c r="K114" s="219" t="s">
        <v>169</v>
      </c>
      <c r="L114" s="47"/>
      <c r="M114" s="224" t="s">
        <v>44</v>
      </c>
      <c r="N114" s="225" t="s">
        <v>53</v>
      </c>
      <c r="O114" s="87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8" t="s">
        <v>170</v>
      </c>
      <c r="AT114" s="228" t="s">
        <v>165</v>
      </c>
      <c r="AU114" s="228" t="s">
        <v>92</v>
      </c>
      <c r="AY114" s="19" t="s">
        <v>162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19" t="s">
        <v>90</v>
      </c>
      <c r="BK114" s="229">
        <f>ROUND(I114*H114,2)</f>
        <v>0</v>
      </c>
      <c r="BL114" s="19" t="s">
        <v>170</v>
      </c>
      <c r="BM114" s="228" t="s">
        <v>1006</v>
      </c>
    </row>
    <row r="115" spans="1:47" s="2" customFormat="1" ht="12">
      <c r="A115" s="41"/>
      <c r="B115" s="42"/>
      <c r="C115" s="43"/>
      <c r="D115" s="230" t="s">
        <v>172</v>
      </c>
      <c r="E115" s="43"/>
      <c r="F115" s="231" t="s">
        <v>1007</v>
      </c>
      <c r="G115" s="43"/>
      <c r="H115" s="43"/>
      <c r="I115" s="232"/>
      <c r="J115" s="43"/>
      <c r="K115" s="43"/>
      <c r="L115" s="47"/>
      <c r="M115" s="233"/>
      <c r="N115" s="234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19" t="s">
        <v>172</v>
      </c>
      <c r="AU115" s="19" t="s">
        <v>92</v>
      </c>
    </row>
    <row r="116" spans="1:51" s="13" customFormat="1" ht="12">
      <c r="A116" s="13"/>
      <c r="B116" s="235"/>
      <c r="C116" s="236"/>
      <c r="D116" s="237" t="s">
        <v>174</v>
      </c>
      <c r="E116" s="238" t="s">
        <v>44</v>
      </c>
      <c r="F116" s="239" t="s">
        <v>1008</v>
      </c>
      <c r="G116" s="236"/>
      <c r="H116" s="240">
        <v>12</v>
      </c>
      <c r="I116" s="241"/>
      <c r="J116" s="236"/>
      <c r="K116" s="236"/>
      <c r="L116" s="242"/>
      <c r="M116" s="243"/>
      <c r="N116" s="244"/>
      <c r="O116" s="244"/>
      <c r="P116" s="244"/>
      <c r="Q116" s="244"/>
      <c r="R116" s="244"/>
      <c r="S116" s="244"/>
      <c r="T116" s="24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6" t="s">
        <v>174</v>
      </c>
      <c r="AU116" s="246" t="s">
        <v>92</v>
      </c>
      <c r="AV116" s="13" t="s">
        <v>92</v>
      </c>
      <c r="AW116" s="13" t="s">
        <v>42</v>
      </c>
      <c r="AX116" s="13" t="s">
        <v>82</v>
      </c>
      <c r="AY116" s="246" t="s">
        <v>162</v>
      </c>
    </row>
    <row r="117" spans="1:51" s="13" customFormat="1" ht="12">
      <c r="A117" s="13"/>
      <c r="B117" s="235"/>
      <c r="C117" s="236"/>
      <c r="D117" s="237" t="s">
        <v>174</v>
      </c>
      <c r="E117" s="238" t="s">
        <v>44</v>
      </c>
      <c r="F117" s="239" t="s">
        <v>1009</v>
      </c>
      <c r="G117" s="236"/>
      <c r="H117" s="240">
        <v>1</v>
      </c>
      <c r="I117" s="241"/>
      <c r="J117" s="236"/>
      <c r="K117" s="236"/>
      <c r="L117" s="242"/>
      <c r="M117" s="243"/>
      <c r="N117" s="244"/>
      <c r="O117" s="244"/>
      <c r="P117" s="244"/>
      <c r="Q117" s="244"/>
      <c r="R117" s="244"/>
      <c r="S117" s="244"/>
      <c r="T117" s="24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6" t="s">
        <v>174</v>
      </c>
      <c r="AU117" s="246" t="s">
        <v>92</v>
      </c>
      <c r="AV117" s="13" t="s">
        <v>92</v>
      </c>
      <c r="AW117" s="13" t="s">
        <v>42</v>
      </c>
      <c r="AX117" s="13" t="s">
        <v>82</v>
      </c>
      <c r="AY117" s="246" t="s">
        <v>162</v>
      </c>
    </row>
    <row r="118" spans="1:51" s="15" customFormat="1" ht="12">
      <c r="A118" s="15"/>
      <c r="B118" s="259"/>
      <c r="C118" s="260"/>
      <c r="D118" s="237" t="s">
        <v>174</v>
      </c>
      <c r="E118" s="261" t="s">
        <v>44</v>
      </c>
      <c r="F118" s="262" t="s">
        <v>185</v>
      </c>
      <c r="G118" s="260"/>
      <c r="H118" s="263">
        <v>13</v>
      </c>
      <c r="I118" s="264"/>
      <c r="J118" s="260"/>
      <c r="K118" s="260"/>
      <c r="L118" s="265"/>
      <c r="M118" s="266"/>
      <c r="N118" s="267"/>
      <c r="O118" s="267"/>
      <c r="P118" s="267"/>
      <c r="Q118" s="267"/>
      <c r="R118" s="267"/>
      <c r="S118" s="267"/>
      <c r="T118" s="268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69" t="s">
        <v>174</v>
      </c>
      <c r="AU118" s="269" t="s">
        <v>92</v>
      </c>
      <c r="AV118" s="15" t="s">
        <v>170</v>
      </c>
      <c r="AW118" s="15" t="s">
        <v>42</v>
      </c>
      <c r="AX118" s="15" t="s">
        <v>90</v>
      </c>
      <c r="AY118" s="269" t="s">
        <v>162</v>
      </c>
    </row>
    <row r="119" spans="1:65" s="2" customFormat="1" ht="24.15" customHeight="1">
      <c r="A119" s="41"/>
      <c r="B119" s="42"/>
      <c r="C119" s="216" t="s">
        <v>226</v>
      </c>
      <c r="D119" s="216" t="s">
        <v>165</v>
      </c>
      <c r="E119" s="218" t="s">
        <v>1010</v>
      </c>
      <c r="F119" s="219" t="s">
        <v>1011</v>
      </c>
      <c r="G119" s="220" t="s">
        <v>392</v>
      </c>
      <c r="H119" s="221">
        <v>703</v>
      </c>
      <c r="I119" s="222"/>
      <c r="J119" s="223">
        <f>ROUND(I119*H119,2)</f>
        <v>0</v>
      </c>
      <c r="K119" s="219" t="s">
        <v>169</v>
      </c>
      <c r="L119" s="47"/>
      <c r="M119" s="224" t="s">
        <v>44</v>
      </c>
      <c r="N119" s="225" t="s">
        <v>53</v>
      </c>
      <c r="O119" s="87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28" t="s">
        <v>170</v>
      </c>
      <c r="AT119" s="228" t="s">
        <v>165</v>
      </c>
      <c r="AU119" s="228" t="s">
        <v>92</v>
      </c>
      <c r="AY119" s="19" t="s">
        <v>162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19" t="s">
        <v>90</v>
      </c>
      <c r="BK119" s="229">
        <f>ROUND(I119*H119,2)</f>
        <v>0</v>
      </c>
      <c r="BL119" s="19" t="s">
        <v>170</v>
      </c>
      <c r="BM119" s="228" t="s">
        <v>1012</v>
      </c>
    </row>
    <row r="120" spans="1:47" s="2" customFormat="1" ht="12">
      <c r="A120" s="41"/>
      <c r="B120" s="42"/>
      <c r="C120" s="43"/>
      <c r="D120" s="230" t="s">
        <v>172</v>
      </c>
      <c r="E120" s="43"/>
      <c r="F120" s="231" t="s">
        <v>1013</v>
      </c>
      <c r="G120" s="43"/>
      <c r="H120" s="43"/>
      <c r="I120" s="232"/>
      <c r="J120" s="43"/>
      <c r="K120" s="43"/>
      <c r="L120" s="47"/>
      <c r="M120" s="233"/>
      <c r="N120" s="234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19" t="s">
        <v>172</v>
      </c>
      <c r="AU120" s="19" t="s">
        <v>92</v>
      </c>
    </row>
    <row r="121" spans="1:51" s="13" customFormat="1" ht="12">
      <c r="A121" s="13"/>
      <c r="B121" s="235"/>
      <c r="C121" s="236"/>
      <c r="D121" s="237" t="s">
        <v>174</v>
      </c>
      <c r="E121" s="238" t="s">
        <v>44</v>
      </c>
      <c r="F121" s="239" t="s">
        <v>1014</v>
      </c>
      <c r="G121" s="236"/>
      <c r="H121" s="240">
        <v>639</v>
      </c>
      <c r="I121" s="241"/>
      <c r="J121" s="236"/>
      <c r="K121" s="236"/>
      <c r="L121" s="242"/>
      <c r="M121" s="243"/>
      <c r="N121" s="244"/>
      <c r="O121" s="244"/>
      <c r="P121" s="244"/>
      <c r="Q121" s="244"/>
      <c r="R121" s="244"/>
      <c r="S121" s="244"/>
      <c r="T121" s="24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6" t="s">
        <v>174</v>
      </c>
      <c r="AU121" s="246" t="s">
        <v>92</v>
      </c>
      <c r="AV121" s="13" t="s">
        <v>92</v>
      </c>
      <c r="AW121" s="13" t="s">
        <v>42</v>
      </c>
      <c r="AX121" s="13" t="s">
        <v>82</v>
      </c>
      <c r="AY121" s="246" t="s">
        <v>162</v>
      </c>
    </row>
    <row r="122" spans="1:51" s="13" customFormat="1" ht="12">
      <c r="A122" s="13"/>
      <c r="B122" s="235"/>
      <c r="C122" s="236"/>
      <c r="D122" s="237" t="s">
        <v>174</v>
      </c>
      <c r="E122" s="238" t="s">
        <v>44</v>
      </c>
      <c r="F122" s="239" t="s">
        <v>1015</v>
      </c>
      <c r="G122" s="236"/>
      <c r="H122" s="240">
        <v>64</v>
      </c>
      <c r="I122" s="241"/>
      <c r="J122" s="236"/>
      <c r="K122" s="236"/>
      <c r="L122" s="242"/>
      <c r="M122" s="243"/>
      <c r="N122" s="244"/>
      <c r="O122" s="244"/>
      <c r="P122" s="244"/>
      <c r="Q122" s="244"/>
      <c r="R122" s="244"/>
      <c r="S122" s="244"/>
      <c r="T122" s="24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6" t="s">
        <v>174</v>
      </c>
      <c r="AU122" s="246" t="s">
        <v>92</v>
      </c>
      <c r="AV122" s="13" t="s">
        <v>92</v>
      </c>
      <c r="AW122" s="13" t="s">
        <v>42</v>
      </c>
      <c r="AX122" s="13" t="s">
        <v>82</v>
      </c>
      <c r="AY122" s="246" t="s">
        <v>162</v>
      </c>
    </row>
    <row r="123" spans="1:51" s="15" customFormat="1" ht="12">
      <c r="A123" s="15"/>
      <c r="B123" s="259"/>
      <c r="C123" s="260"/>
      <c r="D123" s="237" t="s">
        <v>174</v>
      </c>
      <c r="E123" s="261" t="s">
        <v>44</v>
      </c>
      <c r="F123" s="262" t="s">
        <v>185</v>
      </c>
      <c r="G123" s="260"/>
      <c r="H123" s="263">
        <v>703</v>
      </c>
      <c r="I123" s="264"/>
      <c r="J123" s="260"/>
      <c r="K123" s="260"/>
      <c r="L123" s="265"/>
      <c r="M123" s="266"/>
      <c r="N123" s="267"/>
      <c r="O123" s="267"/>
      <c r="P123" s="267"/>
      <c r="Q123" s="267"/>
      <c r="R123" s="267"/>
      <c r="S123" s="267"/>
      <c r="T123" s="268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69" t="s">
        <v>174</v>
      </c>
      <c r="AU123" s="269" t="s">
        <v>92</v>
      </c>
      <c r="AV123" s="15" t="s">
        <v>170</v>
      </c>
      <c r="AW123" s="15" t="s">
        <v>42</v>
      </c>
      <c r="AX123" s="15" t="s">
        <v>90</v>
      </c>
      <c r="AY123" s="269" t="s">
        <v>162</v>
      </c>
    </row>
    <row r="124" spans="1:65" s="2" customFormat="1" ht="16.5" customHeight="1">
      <c r="A124" s="41"/>
      <c r="B124" s="42"/>
      <c r="C124" s="216" t="s">
        <v>234</v>
      </c>
      <c r="D124" s="216" t="s">
        <v>165</v>
      </c>
      <c r="E124" s="218" t="s">
        <v>1016</v>
      </c>
      <c r="F124" s="219" t="s">
        <v>1017</v>
      </c>
      <c r="G124" s="220" t="s">
        <v>392</v>
      </c>
      <c r="H124" s="221">
        <v>73</v>
      </c>
      <c r="I124" s="222"/>
      <c r="J124" s="223">
        <f>ROUND(I124*H124,2)</f>
        <v>0</v>
      </c>
      <c r="K124" s="219" t="s">
        <v>169</v>
      </c>
      <c r="L124" s="47"/>
      <c r="M124" s="224" t="s">
        <v>44</v>
      </c>
      <c r="N124" s="225" t="s">
        <v>53</v>
      </c>
      <c r="O124" s="87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28" t="s">
        <v>170</v>
      </c>
      <c r="AT124" s="228" t="s">
        <v>165</v>
      </c>
      <c r="AU124" s="228" t="s">
        <v>92</v>
      </c>
      <c r="AY124" s="19" t="s">
        <v>162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9" t="s">
        <v>90</v>
      </c>
      <c r="BK124" s="229">
        <f>ROUND(I124*H124,2)</f>
        <v>0</v>
      </c>
      <c r="BL124" s="19" t="s">
        <v>170</v>
      </c>
      <c r="BM124" s="228" t="s">
        <v>1018</v>
      </c>
    </row>
    <row r="125" spans="1:47" s="2" customFormat="1" ht="12">
      <c r="A125" s="41"/>
      <c r="B125" s="42"/>
      <c r="C125" s="43"/>
      <c r="D125" s="230" t="s">
        <v>172</v>
      </c>
      <c r="E125" s="43"/>
      <c r="F125" s="231" t="s">
        <v>1019</v>
      </c>
      <c r="G125" s="43"/>
      <c r="H125" s="43"/>
      <c r="I125" s="232"/>
      <c r="J125" s="43"/>
      <c r="K125" s="43"/>
      <c r="L125" s="47"/>
      <c r="M125" s="233"/>
      <c r="N125" s="234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19" t="s">
        <v>172</v>
      </c>
      <c r="AU125" s="19" t="s">
        <v>92</v>
      </c>
    </row>
    <row r="126" spans="1:51" s="13" customFormat="1" ht="12">
      <c r="A126" s="13"/>
      <c r="B126" s="235"/>
      <c r="C126" s="236"/>
      <c r="D126" s="237" t="s">
        <v>174</v>
      </c>
      <c r="E126" s="238" t="s">
        <v>44</v>
      </c>
      <c r="F126" s="239" t="s">
        <v>1020</v>
      </c>
      <c r="G126" s="236"/>
      <c r="H126" s="240">
        <v>66</v>
      </c>
      <c r="I126" s="241"/>
      <c r="J126" s="236"/>
      <c r="K126" s="236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174</v>
      </c>
      <c r="AU126" s="246" t="s">
        <v>92</v>
      </c>
      <c r="AV126" s="13" t="s">
        <v>92</v>
      </c>
      <c r="AW126" s="13" t="s">
        <v>42</v>
      </c>
      <c r="AX126" s="13" t="s">
        <v>82</v>
      </c>
      <c r="AY126" s="246" t="s">
        <v>162</v>
      </c>
    </row>
    <row r="127" spans="1:51" s="13" customFormat="1" ht="12">
      <c r="A127" s="13"/>
      <c r="B127" s="235"/>
      <c r="C127" s="236"/>
      <c r="D127" s="237" t="s">
        <v>174</v>
      </c>
      <c r="E127" s="238" t="s">
        <v>44</v>
      </c>
      <c r="F127" s="239" t="s">
        <v>986</v>
      </c>
      <c r="G127" s="236"/>
      <c r="H127" s="240">
        <v>7</v>
      </c>
      <c r="I127" s="241"/>
      <c r="J127" s="236"/>
      <c r="K127" s="236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174</v>
      </c>
      <c r="AU127" s="246" t="s">
        <v>92</v>
      </c>
      <c r="AV127" s="13" t="s">
        <v>92</v>
      </c>
      <c r="AW127" s="13" t="s">
        <v>42</v>
      </c>
      <c r="AX127" s="13" t="s">
        <v>82</v>
      </c>
      <c r="AY127" s="246" t="s">
        <v>162</v>
      </c>
    </row>
    <row r="128" spans="1:51" s="15" customFormat="1" ht="12">
      <c r="A128" s="15"/>
      <c r="B128" s="259"/>
      <c r="C128" s="260"/>
      <c r="D128" s="237" t="s">
        <v>174</v>
      </c>
      <c r="E128" s="261" t="s">
        <v>44</v>
      </c>
      <c r="F128" s="262" t="s">
        <v>185</v>
      </c>
      <c r="G128" s="260"/>
      <c r="H128" s="263">
        <v>73</v>
      </c>
      <c r="I128" s="264"/>
      <c r="J128" s="260"/>
      <c r="K128" s="260"/>
      <c r="L128" s="265"/>
      <c r="M128" s="266"/>
      <c r="N128" s="267"/>
      <c r="O128" s="267"/>
      <c r="P128" s="267"/>
      <c r="Q128" s="267"/>
      <c r="R128" s="267"/>
      <c r="S128" s="267"/>
      <c r="T128" s="268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9" t="s">
        <v>174</v>
      </c>
      <c r="AU128" s="269" t="s">
        <v>92</v>
      </c>
      <c r="AV128" s="15" t="s">
        <v>170</v>
      </c>
      <c r="AW128" s="15" t="s">
        <v>42</v>
      </c>
      <c r="AX128" s="15" t="s">
        <v>90</v>
      </c>
      <c r="AY128" s="269" t="s">
        <v>162</v>
      </c>
    </row>
    <row r="129" spans="1:65" s="2" customFormat="1" ht="24.15" customHeight="1">
      <c r="A129" s="41"/>
      <c r="B129" s="42"/>
      <c r="C129" s="216" t="s">
        <v>240</v>
      </c>
      <c r="D129" s="216" t="s">
        <v>165</v>
      </c>
      <c r="E129" s="218" t="s">
        <v>1021</v>
      </c>
      <c r="F129" s="219" t="s">
        <v>1022</v>
      </c>
      <c r="G129" s="220" t="s">
        <v>392</v>
      </c>
      <c r="H129" s="221">
        <v>3267</v>
      </c>
      <c r="I129" s="222"/>
      <c r="J129" s="223">
        <f>ROUND(I129*H129,2)</f>
        <v>0</v>
      </c>
      <c r="K129" s="219" t="s">
        <v>169</v>
      </c>
      <c r="L129" s="47"/>
      <c r="M129" s="224" t="s">
        <v>44</v>
      </c>
      <c r="N129" s="225" t="s">
        <v>53</v>
      </c>
      <c r="O129" s="87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28" t="s">
        <v>170</v>
      </c>
      <c r="AT129" s="228" t="s">
        <v>165</v>
      </c>
      <c r="AU129" s="228" t="s">
        <v>92</v>
      </c>
      <c r="AY129" s="19" t="s">
        <v>162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9" t="s">
        <v>90</v>
      </c>
      <c r="BK129" s="229">
        <f>ROUND(I129*H129,2)</f>
        <v>0</v>
      </c>
      <c r="BL129" s="19" t="s">
        <v>170</v>
      </c>
      <c r="BM129" s="228" t="s">
        <v>1023</v>
      </c>
    </row>
    <row r="130" spans="1:47" s="2" customFormat="1" ht="12">
      <c r="A130" s="41"/>
      <c r="B130" s="42"/>
      <c r="C130" s="43"/>
      <c r="D130" s="230" t="s">
        <v>172</v>
      </c>
      <c r="E130" s="43"/>
      <c r="F130" s="231" t="s">
        <v>1024</v>
      </c>
      <c r="G130" s="43"/>
      <c r="H130" s="43"/>
      <c r="I130" s="232"/>
      <c r="J130" s="43"/>
      <c r="K130" s="43"/>
      <c r="L130" s="47"/>
      <c r="M130" s="233"/>
      <c r="N130" s="234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19" t="s">
        <v>172</v>
      </c>
      <c r="AU130" s="19" t="s">
        <v>92</v>
      </c>
    </row>
    <row r="131" spans="1:51" s="13" customFormat="1" ht="12">
      <c r="A131" s="13"/>
      <c r="B131" s="235"/>
      <c r="C131" s="236"/>
      <c r="D131" s="237" t="s">
        <v>174</v>
      </c>
      <c r="E131" s="238" t="s">
        <v>44</v>
      </c>
      <c r="F131" s="239" t="s">
        <v>1025</v>
      </c>
      <c r="G131" s="236"/>
      <c r="H131" s="240">
        <v>2970</v>
      </c>
      <c r="I131" s="241"/>
      <c r="J131" s="236"/>
      <c r="K131" s="236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174</v>
      </c>
      <c r="AU131" s="246" t="s">
        <v>92</v>
      </c>
      <c r="AV131" s="13" t="s">
        <v>92</v>
      </c>
      <c r="AW131" s="13" t="s">
        <v>42</v>
      </c>
      <c r="AX131" s="13" t="s">
        <v>82</v>
      </c>
      <c r="AY131" s="246" t="s">
        <v>162</v>
      </c>
    </row>
    <row r="132" spans="1:51" s="13" customFormat="1" ht="12">
      <c r="A132" s="13"/>
      <c r="B132" s="235"/>
      <c r="C132" s="236"/>
      <c r="D132" s="237" t="s">
        <v>174</v>
      </c>
      <c r="E132" s="238" t="s">
        <v>44</v>
      </c>
      <c r="F132" s="239" t="s">
        <v>1026</v>
      </c>
      <c r="G132" s="236"/>
      <c r="H132" s="240">
        <v>297</v>
      </c>
      <c r="I132" s="241"/>
      <c r="J132" s="236"/>
      <c r="K132" s="236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174</v>
      </c>
      <c r="AU132" s="246" t="s">
        <v>92</v>
      </c>
      <c r="AV132" s="13" t="s">
        <v>92</v>
      </c>
      <c r="AW132" s="13" t="s">
        <v>42</v>
      </c>
      <c r="AX132" s="13" t="s">
        <v>82</v>
      </c>
      <c r="AY132" s="246" t="s">
        <v>162</v>
      </c>
    </row>
    <row r="133" spans="1:51" s="15" customFormat="1" ht="12">
      <c r="A133" s="15"/>
      <c r="B133" s="259"/>
      <c r="C133" s="260"/>
      <c r="D133" s="237" t="s">
        <v>174</v>
      </c>
      <c r="E133" s="261" t="s">
        <v>44</v>
      </c>
      <c r="F133" s="262" t="s">
        <v>185</v>
      </c>
      <c r="G133" s="260"/>
      <c r="H133" s="263">
        <v>3267</v>
      </c>
      <c r="I133" s="264"/>
      <c r="J133" s="260"/>
      <c r="K133" s="260"/>
      <c r="L133" s="265"/>
      <c r="M133" s="266"/>
      <c r="N133" s="267"/>
      <c r="O133" s="267"/>
      <c r="P133" s="267"/>
      <c r="Q133" s="267"/>
      <c r="R133" s="267"/>
      <c r="S133" s="267"/>
      <c r="T133" s="268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9" t="s">
        <v>174</v>
      </c>
      <c r="AU133" s="269" t="s">
        <v>92</v>
      </c>
      <c r="AV133" s="15" t="s">
        <v>170</v>
      </c>
      <c r="AW133" s="15" t="s">
        <v>42</v>
      </c>
      <c r="AX133" s="15" t="s">
        <v>90</v>
      </c>
      <c r="AY133" s="269" t="s">
        <v>162</v>
      </c>
    </row>
    <row r="134" spans="1:65" s="2" customFormat="1" ht="16.5" customHeight="1">
      <c r="A134" s="41"/>
      <c r="B134" s="42"/>
      <c r="C134" s="216" t="s">
        <v>247</v>
      </c>
      <c r="D134" s="216" t="s">
        <v>165</v>
      </c>
      <c r="E134" s="218" t="s">
        <v>1027</v>
      </c>
      <c r="F134" s="219" t="s">
        <v>1028</v>
      </c>
      <c r="G134" s="220" t="s">
        <v>392</v>
      </c>
      <c r="H134" s="221">
        <v>2</v>
      </c>
      <c r="I134" s="222"/>
      <c r="J134" s="223">
        <f>ROUND(I134*H134,2)</f>
        <v>0</v>
      </c>
      <c r="K134" s="219" t="s">
        <v>169</v>
      </c>
      <c r="L134" s="47"/>
      <c r="M134" s="224" t="s">
        <v>44</v>
      </c>
      <c r="N134" s="225" t="s">
        <v>53</v>
      </c>
      <c r="O134" s="87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28" t="s">
        <v>170</v>
      </c>
      <c r="AT134" s="228" t="s">
        <v>165</v>
      </c>
      <c r="AU134" s="228" t="s">
        <v>92</v>
      </c>
      <c r="AY134" s="19" t="s">
        <v>162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9" t="s">
        <v>90</v>
      </c>
      <c r="BK134" s="229">
        <f>ROUND(I134*H134,2)</f>
        <v>0</v>
      </c>
      <c r="BL134" s="19" t="s">
        <v>170</v>
      </c>
      <c r="BM134" s="228" t="s">
        <v>1029</v>
      </c>
    </row>
    <row r="135" spans="1:47" s="2" customFormat="1" ht="12">
      <c r="A135" s="41"/>
      <c r="B135" s="42"/>
      <c r="C135" s="43"/>
      <c r="D135" s="230" t="s">
        <v>172</v>
      </c>
      <c r="E135" s="43"/>
      <c r="F135" s="231" t="s">
        <v>1030</v>
      </c>
      <c r="G135" s="43"/>
      <c r="H135" s="43"/>
      <c r="I135" s="232"/>
      <c r="J135" s="43"/>
      <c r="K135" s="43"/>
      <c r="L135" s="47"/>
      <c r="M135" s="233"/>
      <c r="N135" s="234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19" t="s">
        <v>172</v>
      </c>
      <c r="AU135" s="19" t="s">
        <v>92</v>
      </c>
    </row>
    <row r="136" spans="1:51" s="13" customFormat="1" ht="12">
      <c r="A136" s="13"/>
      <c r="B136" s="235"/>
      <c r="C136" s="236"/>
      <c r="D136" s="237" t="s">
        <v>174</v>
      </c>
      <c r="E136" s="238" t="s">
        <v>44</v>
      </c>
      <c r="F136" s="239" t="s">
        <v>1031</v>
      </c>
      <c r="G136" s="236"/>
      <c r="H136" s="240">
        <v>2</v>
      </c>
      <c r="I136" s="241"/>
      <c r="J136" s="236"/>
      <c r="K136" s="236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174</v>
      </c>
      <c r="AU136" s="246" t="s">
        <v>92</v>
      </c>
      <c r="AV136" s="13" t="s">
        <v>92</v>
      </c>
      <c r="AW136" s="13" t="s">
        <v>42</v>
      </c>
      <c r="AX136" s="13" t="s">
        <v>90</v>
      </c>
      <c r="AY136" s="246" t="s">
        <v>162</v>
      </c>
    </row>
    <row r="137" spans="1:65" s="2" customFormat="1" ht="24.15" customHeight="1">
      <c r="A137" s="41"/>
      <c r="B137" s="42"/>
      <c r="C137" s="216" t="s">
        <v>254</v>
      </c>
      <c r="D137" s="216" t="s">
        <v>165</v>
      </c>
      <c r="E137" s="218" t="s">
        <v>1032</v>
      </c>
      <c r="F137" s="219" t="s">
        <v>1033</v>
      </c>
      <c r="G137" s="220" t="s">
        <v>392</v>
      </c>
      <c r="H137" s="221">
        <v>60</v>
      </c>
      <c r="I137" s="222"/>
      <c r="J137" s="223">
        <f>ROUND(I137*H137,2)</f>
        <v>0</v>
      </c>
      <c r="K137" s="219" t="s">
        <v>169</v>
      </c>
      <c r="L137" s="47"/>
      <c r="M137" s="224" t="s">
        <v>44</v>
      </c>
      <c r="N137" s="225" t="s">
        <v>53</v>
      </c>
      <c r="O137" s="87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28" t="s">
        <v>170</v>
      </c>
      <c r="AT137" s="228" t="s">
        <v>165</v>
      </c>
      <c r="AU137" s="228" t="s">
        <v>92</v>
      </c>
      <c r="AY137" s="19" t="s">
        <v>162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9" t="s">
        <v>90</v>
      </c>
      <c r="BK137" s="229">
        <f>ROUND(I137*H137,2)</f>
        <v>0</v>
      </c>
      <c r="BL137" s="19" t="s">
        <v>170</v>
      </c>
      <c r="BM137" s="228" t="s">
        <v>1034</v>
      </c>
    </row>
    <row r="138" spans="1:47" s="2" customFormat="1" ht="12">
      <c r="A138" s="41"/>
      <c r="B138" s="42"/>
      <c r="C138" s="43"/>
      <c r="D138" s="230" t="s">
        <v>172</v>
      </c>
      <c r="E138" s="43"/>
      <c r="F138" s="231" t="s">
        <v>1035</v>
      </c>
      <c r="G138" s="43"/>
      <c r="H138" s="43"/>
      <c r="I138" s="232"/>
      <c r="J138" s="43"/>
      <c r="K138" s="43"/>
      <c r="L138" s="47"/>
      <c r="M138" s="233"/>
      <c r="N138" s="234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19" t="s">
        <v>172</v>
      </c>
      <c r="AU138" s="19" t="s">
        <v>92</v>
      </c>
    </row>
    <row r="139" spans="1:51" s="13" customFormat="1" ht="12">
      <c r="A139" s="13"/>
      <c r="B139" s="235"/>
      <c r="C139" s="236"/>
      <c r="D139" s="237" t="s">
        <v>174</v>
      </c>
      <c r="E139" s="238" t="s">
        <v>44</v>
      </c>
      <c r="F139" s="239" t="s">
        <v>1036</v>
      </c>
      <c r="G139" s="236"/>
      <c r="H139" s="240">
        <v>60</v>
      </c>
      <c r="I139" s="241"/>
      <c r="J139" s="236"/>
      <c r="K139" s="236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174</v>
      </c>
      <c r="AU139" s="246" t="s">
        <v>92</v>
      </c>
      <c r="AV139" s="13" t="s">
        <v>92</v>
      </c>
      <c r="AW139" s="13" t="s">
        <v>42</v>
      </c>
      <c r="AX139" s="13" t="s">
        <v>90</v>
      </c>
      <c r="AY139" s="246" t="s">
        <v>162</v>
      </c>
    </row>
    <row r="140" spans="1:65" s="2" customFormat="1" ht="24.15" customHeight="1">
      <c r="A140" s="41"/>
      <c r="B140" s="42"/>
      <c r="C140" s="216" t="s">
        <v>260</v>
      </c>
      <c r="D140" s="216" t="s">
        <v>165</v>
      </c>
      <c r="E140" s="218" t="s">
        <v>1037</v>
      </c>
      <c r="F140" s="219" t="s">
        <v>1038</v>
      </c>
      <c r="G140" s="220" t="s">
        <v>392</v>
      </c>
      <c r="H140" s="221">
        <v>4</v>
      </c>
      <c r="I140" s="222"/>
      <c r="J140" s="223">
        <f>ROUND(I140*H140,2)</f>
        <v>0</v>
      </c>
      <c r="K140" s="219" t="s">
        <v>169</v>
      </c>
      <c r="L140" s="47"/>
      <c r="M140" s="224" t="s">
        <v>44</v>
      </c>
      <c r="N140" s="225" t="s">
        <v>53</v>
      </c>
      <c r="O140" s="87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28" t="s">
        <v>170</v>
      </c>
      <c r="AT140" s="228" t="s">
        <v>165</v>
      </c>
      <c r="AU140" s="228" t="s">
        <v>92</v>
      </c>
      <c r="AY140" s="19" t="s">
        <v>162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9" t="s">
        <v>90</v>
      </c>
      <c r="BK140" s="229">
        <f>ROUND(I140*H140,2)</f>
        <v>0</v>
      </c>
      <c r="BL140" s="19" t="s">
        <v>170</v>
      </c>
      <c r="BM140" s="228" t="s">
        <v>1039</v>
      </c>
    </row>
    <row r="141" spans="1:47" s="2" customFormat="1" ht="12">
      <c r="A141" s="41"/>
      <c r="B141" s="42"/>
      <c r="C141" s="43"/>
      <c r="D141" s="230" t="s">
        <v>172</v>
      </c>
      <c r="E141" s="43"/>
      <c r="F141" s="231" t="s">
        <v>1040</v>
      </c>
      <c r="G141" s="43"/>
      <c r="H141" s="43"/>
      <c r="I141" s="232"/>
      <c r="J141" s="43"/>
      <c r="K141" s="43"/>
      <c r="L141" s="47"/>
      <c r="M141" s="233"/>
      <c r="N141" s="234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19" t="s">
        <v>172</v>
      </c>
      <c r="AU141" s="19" t="s">
        <v>92</v>
      </c>
    </row>
    <row r="142" spans="1:51" s="13" customFormat="1" ht="12">
      <c r="A142" s="13"/>
      <c r="B142" s="235"/>
      <c r="C142" s="236"/>
      <c r="D142" s="237" t="s">
        <v>174</v>
      </c>
      <c r="E142" s="238" t="s">
        <v>44</v>
      </c>
      <c r="F142" s="239" t="s">
        <v>1041</v>
      </c>
      <c r="G142" s="236"/>
      <c r="H142" s="240">
        <v>4</v>
      </c>
      <c r="I142" s="241"/>
      <c r="J142" s="236"/>
      <c r="K142" s="236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174</v>
      </c>
      <c r="AU142" s="246" t="s">
        <v>92</v>
      </c>
      <c r="AV142" s="13" t="s">
        <v>92</v>
      </c>
      <c r="AW142" s="13" t="s">
        <v>42</v>
      </c>
      <c r="AX142" s="13" t="s">
        <v>90</v>
      </c>
      <c r="AY142" s="246" t="s">
        <v>162</v>
      </c>
    </row>
    <row r="143" spans="1:65" s="2" customFormat="1" ht="24.15" customHeight="1">
      <c r="A143" s="41"/>
      <c r="B143" s="42"/>
      <c r="C143" s="216" t="s">
        <v>267</v>
      </c>
      <c r="D143" s="216" t="s">
        <v>165</v>
      </c>
      <c r="E143" s="218" t="s">
        <v>1042</v>
      </c>
      <c r="F143" s="219" t="s">
        <v>1043</v>
      </c>
      <c r="G143" s="220" t="s">
        <v>392</v>
      </c>
      <c r="H143" s="221">
        <v>4</v>
      </c>
      <c r="I143" s="222"/>
      <c r="J143" s="223">
        <f>ROUND(I143*H143,2)</f>
        <v>0</v>
      </c>
      <c r="K143" s="219" t="s">
        <v>169</v>
      </c>
      <c r="L143" s="47"/>
      <c r="M143" s="224" t="s">
        <v>44</v>
      </c>
      <c r="N143" s="225" t="s">
        <v>53</v>
      </c>
      <c r="O143" s="87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28" t="s">
        <v>170</v>
      </c>
      <c r="AT143" s="228" t="s">
        <v>165</v>
      </c>
      <c r="AU143" s="228" t="s">
        <v>92</v>
      </c>
      <c r="AY143" s="19" t="s">
        <v>162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9" t="s">
        <v>90</v>
      </c>
      <c r="BK143" s="229">
        <f>ROUND(I143*H143,2)</f>
        <v>0</v>
      </c>
      <c r="BL143" s="19" t="s">
        <v>170</v>
      </c>
      <c r="BM143" s="228" t="s">
        <v>1044</v>
      </c>
    </row>
    <row r="144" spans="1:47" s="2" customFormat="1" ht="12">
      <c r="A144" s="41"/>
      <c r="B144" s="42"/>
      <c r="C144" s="43"/>
      <c r="D144" s="230" t="s">
        <v>172</v>
      </c>
      <c r="E144" s="43"/>
      <c r="F144" s="231" t="s">
        <v>1045</v>
      </c>
      <c r="G144" s="43"/>
      <c r="H144" s="43"/>
      <c r="I144" s="232"/>
      <c r="J144" s="43"/>
      <c r="K144" s="43"/>
      <c r="L144" s="47"/>
      <c r="M144" s="233"/>
      <c r="N144" s="234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19" t="s">
        <v>172</v>
      </c>
      <c r="AU144" s="19" t="s">
        <v>92</v>
      </c>
    </row>
    <row r="145" spans="1:51" s="13" customFormat="1" ht="12">
      <c r="A145" s="13"/>
      <c r="B145" s="235"/>
      <c r="C145" s="236"/>
      <c r="D145" s="237" t="s">
        <v>174</v>
      </c>
      <c r="E145" s="238" t="s">
        <v>44</v>
      </c>
      <c r="F145" s="239" t="s">
        <v>1046</v>
      </c>
      <c r="G145" s="236"/>
      <c r="H145" s="240">
        <v>4</v>
      </c>
      <c r="I145" s="241"/>
      <c r="J145" s="236"/>
      <c r="K145" s="236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174</v>
      </c>
      <c r="AU145" s="246" t="s">
        <v>92</v>
      </c>
      <c r="AV145" s="13" t="s">
        <v>92</v>
      </c>
      <c r="AW145" s="13" t="s">
        <v>42</v>
      </c>
      <c r="AX145" s="13" t="s">
        <v>90</v>
      </c>
      <c r="AY145" s="246" t="s">
        <v>162</v>
      </c>
    </row>
    <row r="146" spans="1:65" s="2" customFormat="1" ht="24.15" customHeight="1">
      <c r="A146" s="41"/>
      <c r="B146" s="42"/>
      <c r="C146" s="216" t="s">
        <v>8</v>
      </c>
      <c r="D146" s="216" t="s">
        <v>165</v>
      </c>
      <c r="E146" s="218" t="s">
        <v>1047</v>
      </c>
      <c r="F146" s="219" t="s">
        <v>1048</v>
      </c>
      <c r="G146" s="220" t="s">
        <v>392</v>
      </c>
      <c r="H146" s="221">
        <v>120</v>
      </c>
      <c r="I146" s="222"/>
      <c r="J146" s="223">
        <f>ROUND(I146*H146,2)</f>
        <v>0</v>
      </c>
      <c r="K146" s="219" t="s">
        <v>169</v>
      </c>
      <c r="L146" s="47"/>
      <c r="M146" s="224" t="s">
        <v>44</v>
      </c>
      <c r="N146" s="225" t="s">
        <v>53</v>
      </c>
      <c r="O146" s="87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28" t="s">
        <v>170</v>
      </c>
      <c r="AT146" s="228" t="s">
        <v>165</v>
      </c>
      <c r="AU146" s="228" t="s">
        <v>92</v>
      </c>
      <c r="AY146" s="19" t="s">
        <v>162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9" t="s">
        <v>90</v>
      </c>
      <c r="BK146" s="229">
        <f>ROUND(I146*H146,2)</f>
        <v>0</v>
      </c>
      <c r="BL146" s="19" t="s">
        <v>170</v>
      </c>
      <c r="BM146" s="228" t="s">
        <v>1049</v>
      </c>
    </row>
    <row r="147" spans="1:47" s="2" customFormat="1" ht="12">
      <c r="A147" s="41"/>
      <c r="B147" s="42"/>
      <c r="C147" s="43"/>
      <c r="D147" s="230" t="s">
        <v>172</v>
      </c>
      <c r="E147" s="43"/>
      <c r="F147" s="231" t="s">
        <v>1050</v>
      </c>
      <c r="G147" s="43"/>
      <c r="H147" s="43"/>
      <c r="I147" s="232"/>
      <c r="J147" s="43"/>
      <c r="K147" s="43"/>
      <c r="L147" s="47"/>
      <c r="M147" s="233"/>
      <c r="N147" s="234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19" t="s">
        <v>172</v>
      </c>
      <c r="AU147" s="19" t="s">
        <v>92</v>
      </c>
    </row>
    <row r="148" spans="1:51" s="13" customFormat="1" ht="12">
      <c r="A148" s="13"/>
      <c r="B148" s="235"/>
      <c r="C148" s="236"/>
      <c r="D148" s="237" t="s">
        <v>174</v>
      </c>
      <c r="E148" s="238" t="s">
        <v>44</v>
      </c>
      <c r="F148" s="239" t="s">
        <v>1051</v>
      </c>
      <c r="G148" s="236"/>
      <c r="H148" s="240">
        <v>120</v>
      </c>
      <c r="I148" s="241"/>
      <c r="J148" s="236"/>
      <c r="K148" s="236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174</v>
      </c>
      <c r="AU148" s="246" t="s">
        <v>92</v>
      </c>
      <c r="AV148" s="13" t="s">
        <v>92</v>
      </c>
      <c r="AW148" s="13" t="s">
        <v>42</v>
      </c>
      <c r="AX148" s="13" t="s">
        <v>90</v>
      </c>
      <c r="AY148" s="246" t="s">
        <v>162</v>
      </c>
    </row>
    <row r="149" spans="1:65" s="2" customFormat="1" ht="24.15" customHeight="1">
      <c r="A149" s="41"/>
      <c r="B149" s="42"/>
      <c r="C149" s="216" t="s">
        <v>276</v>
      </c>
      <c r="D149" s="216" t="s">
        <v>165</v>
      </c>
      <c r="E149" s="218" t="s">
        <v>1052</v>
      </c>
      <c r="F149" s="219" t="s">
        <v>1053</v>
      </c>
      <c r="G149" s="220" t="s">
        <v>392</v>
      </c>
      <c r="H149" s="221">
        <v>120</v>
      </c>
      <c r="I149" s="222"/>
      <c r="J149" s="223">
        <f>ROUND(I149*H149,2)</f>
        <v>0</v>
      </c>
      <c r="K149" s="219" t="s">
        <v>169</v>
      </c>
      <c r="L149" s="47"/>
      <c r="M149" s="224" t="s">
        <v>44</v>
      </c>
      <c r="N149" s="225" t="s">
        <v>53</v>
      </c>
      <c r="O149" s="87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28" t="s">
        <v>170</v>
      </c>
      <c r="AT149" s="228" t="s">
        <v>165</v>
      </c>
      <c r="AU149" s="228" t="s">
        <v>92</v>
      </c>
      <c r="AY149" s="19" t="s">
        <v>162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9" t="s">
        <v>90</v>
      </c>
      <c r="BK149" s="229">
        <f>ROUND(I149*H149,2)</f>
        <v>0</v>
      </c>
      <c r="BL149" s="19" t="s">
        <v>170</v>
      </c>
      <c r="BM149" s="228" t="s">
        <v>1054</v>
      </c>
    </row>
    <row r="150" spans="1:47" s="2" customFormat="1" ht="12">
      <c r="A150" s="41"/>
      <c r="B150" s="42"/>
      <c r="C150" s="43"/>
      <c r="D150" s="230" t="s">
        <v>172</v>
      </c>
      <c r="E150" s="43"/>
      <c r="F150" s="231" t="s">
        <v>1055</v>
      </c>
      <c r="G150" s="43"/>
      <c r="H150" s="43"/>
      <c r="I150" s="232"/>
      <c r="J150" s="43"/>
      <c r="K150" s="43"/>
      <c r="L150" s="47"/>
      <c r="M150" s="233"/>
      <c r="N150" s="234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19" t="s">
        <v>172</v>
      </c>
      <c r="AU150" s="19" t="s">
        <v>92</v>
      </c>
    </row>
    <row r="151" spans="1:51" s="13" customFormat="1" ht="12">
      <c r="A151" s="13"/>
      <c r="B151" s="235"/>
      <c r="C151" s="236"/>
      <c r="D151" s="237" t="s">
        <v>174</v>
      </c>
      <c r="E151" s="238" t="s">
        <v>44</v>
      </c>
      <c r="F151" s="239" t="s">
        <v>1056</v>
      </c>
      <c r="G151" s="236"/>
      <c r="H151" s="240">
        <v>120</v>
      </c>
      <c r="I151" s="241"/>
      <c r="J151" s="236"/>
      <c r="K151" s="236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174</v>
      </c>
      <c r="AU151" s="246" t="s">
        <v>92</v>
      </c>
      <c r="AV151" s="13" t="s">
        <v>92</v>
      </c>
      <c r="AW151" s="13" t="s">
        <v>42</v>
      </c>
      <c r="AX151" s="13" t="s">
        <v>90</v>
      </c>
      <c r="AY151" s="246" t="s">
        <v>162</v>
      </c>
    </row>
    <row r="152" spans="1:65" s="2" customFormat="1" ht="21.75" customHeight="1">
      <c r="A152" s="41"/>
      <c r="B152" s="42"/>
      <c r="C152" s="216" t="s">
        <v>281</v>
      </c>
      <c r="D152" s="216" t="s">
        <v>165</v>
      </c>
      <c r="E152" s="218" t="s">
        <v>1057</v>
      </c>
      <c r="F152" s="219" t="s">
        <v>1058</v>
      </c>
      <c r="G152" s="220" t="s">
        <v>207</v>
      </c>
      <c r="H152" s="221">
        <v>49.5</v>
      </c>
      <c r="I152" s="222"/>
      <c r="J152" s="223">
        <f>ROUND(I152*H152,2)</f>
        <v>0</v>
      </c>
      <c r="K152" s="219" t="s">
        <v>169</v>
      </c>
      <c r="L152" s="47"/>
      <c r="M152" s="224" t="s">
        <v>44</v>
      </c>
      <c r="N152" s="225" t="s">
        <v>53</v>
      </c>
      <c r="O152" s="87"/>
      <c r="P152" s="226">
        <f>O152*H152</f>
        <v>0</v>
      </c>
      <c r="Q152" s="226">
        <v>0.002012</v>
      </c>
      <c r="R152" s="226">
        <f>Q152*H152</f>
        <v>0.09959399999999999</v>
      </c>
      <c r="S152" s="226">
        <v>0</v>
      </c>
      <c r="T152" s="227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28" t="s">
        <v>170</v>
      </c>
      <c r="AT152" s="228" t="s">
        <v>165</v>
      </c>
      <c r="AU152" s="228" t="s">
        <v>92</v>
      </c>
      <c r="AY152" s="19" t="s">
        <v>162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9" t="s">
        <v>90</v>
      </c>
      <c r="BK152" s="229">
        <f>ROUND(I152*H152,2)</f>
        <v>0</v>
      </c>
      <c r="BL152" s="19" t="s">
        <v>170</v>
      </c>
      <c r="BM152" s="228" t="s">
        <v>1059</v>
      </c>
    </row>
    <row r="153" spans="1:47" s="2" customFormat="1" ht="12">
      <c r="A153" s="41"/>
      <c r="B153" s="42"/>
      <c r="C153" s="43"/>
      <c r="D153" s="230" t="s">
        <v>172</v>
      </c>
      <c r="E153" s="43"/>
      <c r="F153" s="231" t="s">
        <v>1060</v>
      </c>
      <c r="G153" s="43"/>
      <c r="H153" s="43"/>
      <c r="I153" s="232"/>
      <c r="J153" s="43"/>
      <c r="K153" s="43"/>
      <c r="L153" s="47"/>
      <c r="M153" s="233"/>
      <c r="N153" s="234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19" t="s">
        <v>172</v>
      </c>
      <c r="AU153" s="19" t="s">
        <v>92</v>
      </c>
    </row>
    <row r="154" spans="1:51" s="13" customFormat="1" ht="12">
      <c r="A154" s="13"/>
      <c r="B154" s="235"/>
      <c r="C154" s="236"/>
      <c r="D154" s="237" t="s">
        <v>174</v>
      </c>
      <c r="E154" s="238" t="s">
        <v>44</v>
      </c>
      <c r="F154" s="239" t="s">
        <v>1061</v>
      </c>
      <c r="G154" s="236"/>
      <c r="H154" s="240">
        <v>49.5</v>
      </c>
      <c r="I154" s="241"/>
      <c r="J154" s="236"/>
      <c r="K154" s="236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174</v>
      </c>
      <c r="AU154" s="246" t="s">
        <v>92</v>
      </c>
      <c r="AV154" s="13" t="s">
        <v>92</v>
      </c>
      <c r="AW154" s="13" t="s">
        <v>42</v>
      </c>
      <c r="AX154" s="13" t="s">
        <v>90</v>
      </c>
      <c r="AY154" s="246" t="s">
        <v>162</v>
      </c>
    </row>
    <row r="155" spans="1:65" s="2" customFormat="1" ht="16.5" customHeight="1">
      <c r="A155" s="41"/>
      <c r="B155" s="42"/>
      <c r="C155" s="216" t="s">
        <v>294</v>
      </c>
      <c r="D155" s="216" t="s">
        <v>165</v>
      </c>
      <c r="E155" s="218" t="s">
        <v>1062</v>
      </c>
      <c r="F155" s="219" t="s">
        <v>1063</v>
      </c>
      <c r="G155" s="220" t="s">
        <v>207</v>
      </c>
      <c r="H155" s="221">
        <v>49.5</v>
      </c>
      <c r="I155" s="222"/>
      <c r="J155" s="223">
        <f>ROUND(I155*H155,2)</f>
        <v>0</v>
      </c>
      <c r="K155" s="219" t="s">
        <v>169</v>
      </c>
      <c r="L155" s="47"/>
      <c r="M155" s="224" t="s">
        <v>44</v>
      </c>
      <c r="N155" s="225" t="s">
        <v>53</v>
      </c>
      <c r="O155" s="87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28" t="s">
        <v>170</v>
      </c>
      <c r="AT155" s="228" t="s">
        <v>165</v>
      </c>
      <c r="AU155" s="228" t="s">
        <v>92</v>
      </c>
      <c r="AY155" s="19" t="s">
        <v>162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9" t="s">
        <v>90</v>
      </c>
      <c r="BK155" s="229">
        <f>ROUND(I155*H155,2)</f>
        <v>0</v>
      </c>
      <c r="BL155" s="19" t="s">
        <v>170</v>
      </c>
      <c r="BM155" s="228" t="s">
        <v>1064</v>
      </c>
    </row>
    <row r="156" spans="1:47" s="2" customFormat="1" ht="12">
      <c r="A156" s="41"/>
      <c r="B156" s="42"/>
      <c r="C156" s="43"/>
      <c r="D156" s="230" t="s">
        <v>172</v>
      </c>
      <c r="E156" s="43"/>
      <c r="F156" s="231" t="s">
        <v>1065</v>
      </c>
      <c r="G156" s="43"/>
      <c r="H156" s="43"/>
      <c r="I156" s="232"/>
      <c r="J156" s="43"/>
      <c r="K156" s="43"/>
      <c r="L156" s="47"/>
      <c r="M156" s="233"/>
      <c r="N156" s="234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19" t="s">
        <v>172</v>
      </c>
      <c r="AU156" s="19" t="s">
        <v>92</v>
      </c>
    </row>
    <row r="157" spans="1:51" s="13" customFormat="1" ht="12">
      <c r="A157" s="13"/>
      <c r="B157" s="235"/>
      <c r="C157" s="236"/>
      <c r="D157" s="237" t="s">
        <v>174</v>
      </c>
      <c r="E157" s="238" t="s">
        <v>44</v>
      </c>
      <c r="F157" s="239" t="s">
        <v>1066</v>
      </c>
      <c r="G157" s="236"/>
      <c r="H157" s="240">
        <v>49.5</v>
      </c>
      <c r="I157" s="241"/>
      <c r="J157" s="236"/>
      <c r="K157" s="236"/>
      <c r="L157" s="242"/>
      <c r="M157" s="296"/>
      <c r="N157" s="297"/>
      <c r="O157" s="297"/>
      <c r="P157" s="297"/>
      <c r="Q157" s="297"/>
      <c r="R157" s="297"/>
      <c r="S157" s="297"/>
      <c r="T157" s="29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174</v>
      </c>
      <c r="AU157" s="246" t="s">
        <v>92</v>
      </c>
      <c r="AV157" s="13" t="s">
        <v>92</v>
      </c>
      <c r="AW157" s="13" t="s">
        <v>42</v>
      </c>
      <c r="AX157" s="13" t="s">
        <v>90</v>
      </c>
      <c r="AY157" s="246" t="s">
        <v>162</v>
      </c>
    </row>
    <row r="158" spans="1:31" s="2" customFormat="1" ht="6.95" customHeight="1">
      <c r="A158" s="41"/>
      <c r="B158" s="62"/>
      <c r="C158" s="63"/>
      <c r="D158" s="63"/>
      <c r="E158" s="63"/>
      <c r="F158" s="63"/>
      <c r="G158" s="63"/>
      <c r="H158" s="63"/>
      <c r="I158" s="63"/>
      <c r="J158" s="63"/>
      <c r="K158" s="63"/>
      <c r="L158" s="47"/>
      <c r="M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</row>
  </sheetData>
  <sheetProtection password="CC35" sheet="1" objects="1" scenarios="1" formatColumns="0" formatRows="0" autoFilter="0"/>
  <autoFilter ref="C80:K157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5" r:id="rId1" display="https://podminky.urs.cz/item/CS_URS_2022_02/913111115"/>
    <hyperlink ref="F90" r:id="rId2" display="https://podminky.urs.cz/item/CS_URS_2022_02/913111215"/>
    <hyperlink ref="F95" r:id="rId3" display="https://podminky.urs.cz/item/CS_URS_2022_02/913121111"/>
    <hyperlink ref="F100" r:id="rId4" display="https://podminky.urs.cz/item/CS_URS_2022_02/913121112"/>
    <hyperlink ref="F105" r:id="rId5" display="https://podminky.urs.cz/item/CS_URS_2022_02/913121211"/>
    <hyperlink ref="F110" r:id="rId6" display="https://podminky.urs.cz/item/CS_URS_2022_02/913121212"/>
    <hyperlink ref="F115" r:id="rId7" display="https://podminky.urs.cz/item/CS_URS_2022_02/913211113"/>
    <hyperlink ref="F120" r:id="rId8" display="https://podminky.urs.cz/item/CS_URS_2022_02/913211213"/>
    <hyperlink ref="F125" r:id="rId9" display="https://podminky.urs.cz/item/CS_URS_2022_02/913321111"/>
    <hyperlink ref="F130" r:id="rId10" display="https://podminky.urs.cz/item/CS_URS_2022_02/913321211"/>
    <hyperlink ref="F135" r:id="rId11" display="https://podminky.urs.cz/item/CS_URS_2022_02/913411111"/>
    <hyperlink ref="F138" r:id="rId12" display="https://podminky.urs.cz/item/CS_URS_2022_02/913411211"/>
    <hyperlink ref="F141" r:id="rId13" display="https://podminky.urs.cz/item/CS_URS_2022_02/913911113"/>
    <hyperlink ref="F144" r:id="rId14" display="https://podminky.urs.cz/item/CS_URS_2022_02/913911122"/>
    <hyperlink ref="F147" r:id="rId15" display="https://podminky.urs.cz/item/CS_URS_2022_02/913911213"/>
    <hyperlink ref="F150" r:id="rId16" display="https://podminky.urs.cz/item/CS_URS_2022_02/913911222"/>
    <hyperlink ref="F153" r:id="rId17" display="https://podminky.urs.cz/item/CS_URS_2022_02/915222121"/>
    <hyperlink ref="F156" r:id="rId18" display="https://podminky.urs.cz/item/CS_URS_2022_02/9152229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116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92</v>
      </c>
    </row>
    <row r="4" spans="2:46" s="1" customFormat="1" ht="24.95" customHeight="1">
      <c r="B4" s="22"/>
      <c r="D4" s="144" t="s">
        <v>128</v>
      </c>
      <c r="L4" s="22"/>
      <c r="M4" s="145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6" t="s">
        <v>16</v>
      </c>
      <c r="L6" s="22"/>
    </row>
    <row r="7" spans="2:12" s="1" customFormat="1" ht="16.5" customHeight="1">
      <c r="B7" s="22"/>
      <c r="E7" s="147" t="str">
        <f>'Rekapitulace stavby'!K6</f>
        <v>1 soupis prací (II/116 Nová Ves pod Pleší, PD) - ZMĚNA 1</v>
      </c>
      <c r="F7" s="146"/>
      <c r="G7" s="146"/>
      <c r="H7" s="146"/>
      <c r="L7" s="22"/>
    </row>
    <row r="8" spans="1:31" s="2" customFormat="1" ht="12" customHeight="1">
      <c r="A8" s="41"/>
      <c r="B8" s="47"/>
      <c r="C8" s="41"/>
      <c r="D8" s="146" t="s">
        <v>133</v>
      </c>
      <c r="E8" s="41"/>
      <c r="F8" s="41"/>
      <c r="G8" s="41"/>
      <c r="H8" s="41"/>
      <c r="I8" s="41"/>
      <c r="J8" s="41"/>
      <c r="K8" s="41"/>
      <c r="L8" s="148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49" t="s">
        <v>1067</v>
      </c>
      <c r="F9" s="41"/>
      <c r="G9" s="41"/>
      <c r="H9" s="41"/>
      <c r="I9" s="41"/>
      <c r="J9" s="41"/>
      <c r="K9" s="41"/>
      <c r="L9" s="148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46" t="s">
        <v>18</v>
      </c>
      <c r="E11" s="41"/>
      <c r="F11" s="136" t="s">
        <v>19</v>
      </c>
      <c r="G11" s="41"/>
      <c r="H11" s="41"/>
      <c r="I11" s="146" t="s">
        <v>20</v>
      </c>
      <c r="J11" s="136" t="s">
        <v>44</v>
      </c>
      <c r="K11" s="41"/>
      <c r="L11" s="148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6" t="s">
        <v>22</v>
      </c>
      <c r="E12" s="41"/>
      <c r="F12" s="136" t="s">
        <v>23</v>
      </c>
      <c r="G12" s="41"/>
      <c r="H12" s="41"/>
      <c r="I12" s="146" t="s">
        <v>24</v>
      </c>
      <c r="J12" s="150" t="str">
        <f>'Rekapitulace stavby'!AN8</f>
        <v>21. 4. 2023</v>
      </c>
      <c r="K12" s="41"/>
      <c r="L12" s="148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8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6" t="s">
        <v>30</v>
      </c>
      <c r="E14" s="41"/>
      <c r="F14" s="41"/>
      <c r="G14" s="41"/>
      <c r="H14" s="41"/>
      <c r="I14" s="146" t="s">
        <v>31</v>
      </c>
      <c r="J14" s="136" t="s">
        <v>32</v>
      </c>
      <c r="K14" s="41"/>
      <c r="L14" s="148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6" t="s">
        <v>33</v>
      </c>
      <c r="F15" s="41"/>
      <c r="G15" s="41"/>
      <c r="H15" s="41"/>
      <c r="I15" s="146" t="s">
        <v>34</v>
      </c>
      <c r="J15" s="136" t="s">
        <v>35</v>
      </c>
      <c r="K15" s="41"/>
      <c r="L15" s="148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46" t="s">
        <v>36</v>
      </c>
      <c r="E17" s="41"/>
      <c r="F17" s="41"/>
      <c r="G17" s="41"/>
      <c r="H17" s="41"/>
      <c r="I17" s="146" t="s">
        <v>31</v>
      </c>
      <c r="J17" s="35" t="str">
        <f>'Rekapitulace stavby'!AN13</f>
        <v>Vyplň údaj</v>
      </c>
      <c r="K17" s="41"/>
      <c r="L17" s="148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6"/>
      <c r="G18" s="136"/>
      <c r="H18" s="136"/>
      <c r="I18" s="146" t="s">
        <v>34</v>
      </c>
      <c r="J18" s="35" t="str">
        <f>'Rekapitulace stavby'!AN14</f>
        <v>Vyplň údaj</v>
      </c>
      <c r="K18" s="41"/>
      <c r="L18" s="14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8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6" t="s">
        <v>38</v>
      </c>
      <c r="E20" s="41"/>
      <c r="F20" s="41"/>
      <c r="G20" s="41"/>
      <c r="H20" s="41"/>
      <c r="I20" s="146" t="s">
        <v>31</v>
      </c>
      <c r="J20" s="136" t="s">
        <v>39</v>
      </c>
      <c r="K20" s="41"/>
      <c r="L20" s="148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6" t="s">
        <v>40</v>
      </c>
      <c r="F21" s="41"/>
      <c r="G21" s="41"/>
      <c r="H21" s="41"/>
      <c r="I21" s="146" t="s">
        <v>34</v>
      </c>
      <c r="J21" s="136" t="s">
        <v>41</v>
      </c>
      <c r="K21" s="41"/>
      <c r="L21" s="148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8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6" t="s">
        <v>43</v>
      </c>
      <c r="E23" s="41"/>
      <c r="F23" s="41"/>
      <c r="G23" s="41"/>
      <c r="H23" s="41"/>
      <c r="I23" s="146" t="s">
        <v>31</v>
      </c>
      <c r="J23" s="136" t="str">
        <f>IF('Rekapitulace stavby'!AN19="","",'Rekapitulace stavby'!AN19)</f>
        <v/>
      </c>
      <c r="K23" s="41"/>
      <c r="L23" s="148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6" t="str">
        <f>IF('Rekapitulace stavby'!E20="","",'Rekapitulace stavby'!E20)</f>
        <v xml:space="preserve"> </v>
      </c>
      <c r="F24" s="41"/>
      <c r="G24" s="41"/>
      <c r="H24" s="41"/>
      <c r="I24" s="146" t="s">
        <v>34</v>
      </c>
      <c r="J24" s="136" t="str">
        <f>IF('Rekapitulace stavby'!AN20="","",'Rekapitulace stavby'!AN20)</f>
        <v/>
      </c>
      <c r="K24" s="41"/>
      <c r="L24" s="148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6" t="s">
        <v>46</v>
      </c>
      <c r="E26" s="41"/>
      <c r="F26" s="41"/>
      <c r="G26" s="41"/>
      <c r="H26" s="41"/>
      <c r="I26" s="41"/>
      <c r="J26" s="41"/>
      <c r="K26" s="41"/>
      <c r="L26" s="14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47.25" customHeight="1">
      <c r="A27" s="151"/>
      <c r="B27" s="152"/>
      <c r="C27" s="151"/>
      <c r="D27" s="151"/>
      <c r="E27" s="153" t="s">
        <v>135</v>
      </c>
      <c r="F27" s="153"/>
      <c r="G27" s="153"/>
      <c r="H27" s="153"/>
      <c r="I27" s="151"/>
      <c r="J27" s="151"/>
      <c r="K27" s="151"/>
      <c r="L27" s="154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8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5"/>
      <c r="E29" s="155"/>
      <c r="F29" s="155"/>
      <c r="G29" s="155"/>
      <c r="H29" s="155"/>
      <c r="I29" s="155"/>
      <c r="J29" s="155"/>
      <c r="K29" s="155"/>
      <c r="L29" s="148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56" t="s">
        <v>48</v>
      </c>
      <c r="E30" s="41"/>
      <c r="F30" s="41"/>
      <c r="G30" s="41"/>
      <c r="H30" s="41"/>
      <c r="I30" s="41"/>
      <c r="J30" s="157">
        <f>ROUND(J86,2)</f>
        <v>0</v>
      </c>
      <c r="K30" s="41"/>
      <c r="L30" s="14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5"/>
      <c r="E31" s="155"/>
      <c r="F31" s="155"/>
      <c r="G31" s="155"/>
      <c r="H31" s="155"/>
      <c r="I31" s="155"/>
      <c r="J31" s="155"/>
      <c r="K31" s="155"/>
      <c r="L31" s="148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8" t="s">
        <v>50</v>
      </c>
      <c r="G32" s="41"/>
      <c r="H32" s="41"/>
      <c r="I32" s="158" t="s">
        <v>49</v>
      </c>
      <c r="J32" s="158" t="s">
        <v>51</v>
      </c>
      <c r="K32" s="41"/>
      <c r="L32" s="14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9" t="s">
        <v>52</v>
      </c>
      <c r="E33" s="146" t="s">
        <v>53</v>
      </c>
      <c r="F33" s="160">
        <f>ROUND((SUM(BE86:BE118)),2)</f>
        <v>0</v>
      </c>
      <c r="G33" s="41"/>
      <c r="H33" s="41"/>
      <c r="I33" s="161">
        <v>0.21</v>
      </c>
      <c r="J33" s="160">
        <f>ROUND(((SUM(BE86:BE118))*I33),2)</f>
        <v>0</v>
      </c>
      <c r="K33" s="41"/>
      <c r="L33" s="148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6" t="s">
        <v>54</v>
      </c>
      <c r="F34" s="160">
        <f>ROUND((SUM(BF86:BF118)),2)</f>
        <v>0</v>
      </c>
      <c r="G34" s="41"/>
      <c r="H34" s="41"/>
      <c r="I34" s="161">
        <v>0.15</v>
      </c>
      <c r="J34" s="160">
        <f>ROUND(((SUM(BF86:BF118))*I34),2)</f>
        <v>0</v>
      </c>
      <c r="K34" s="41"/>
      <c r="L34" s="148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6" t="s">
        <v>55</v>
      </c>
      <c r="F35" s="160">
        <f>ROUND((SUM(BG86:BG118)),2)</f>
        <v>0</v>
      </c>
      <c r="G35" s="41"/>
      <c r="H35" s="41"/>
      <c r="I35" s="161">
        <v>0.21</v>
      </c>
      <c r="J35" s="160">
        <f>0</f>
        <v>0</v>
      </c>
      <c r="K35" s="41"/>
      <c r="L35" s="14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6" t="s">
        <v>56</v>
      </c>
      <c r="F36" s="160">
        <f>ROUND((SUM(BH86:BH118)),2)</f>
        <v>0</v>
      </c>
      <c r="G36" s="41"/>
      <c r="H36" s="41"/>
      <c r="I36" s="161">
        <v>0.15</v>
      </c>
      <c r="J36" s="160">
        <f>0</f>
        <v>0</v>
      </c>
      <c r="K36" s="41"/>
      <c r="L36" s="148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6" t="s">
        <v>57</v>
      </c>
      <c r="F37" s="160">
        <f>ROUND((SUM(BI86:BI118)),2)</f>
        <v>0</v>
      </c>
      <c r="G37" s="41"/>
      <c r="H37" s="41"/>
      <c r="I37" s="161">
        <v>0</v>
      </c>
      <c r="J37" s="160">
        <f>0</f>
        <v>0</v>
      </c>
      <c r="K37" s="41"/>
      <c r="L37" s="14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8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2"/>
      <c r="D39" s="163" t="s">
        <v>58</v>
      </c>
      <c r="E39" s="164"/>
      <c r="F39" s="164"/>
      <c r="G39" s="165" t="s">
        <v>59</v>
      </c>
      <c r="H39" s="166" t="s">
        <v>60</v>
      </c>
      <c r="I39" s="164"/>
      <c r="J39" s="167">
        <f>SUM(J30:J37)</f>
        <v>0</v>
      </c>
      <c r="K39" s="168"/>
      <c r="L39" s="14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9"/>
      <c r="C40" s="170"/>
      <c r="D40" s="170"/>
      <c r="E40" s="170"/>
      <c r="F40" s="170"/>
      <c r="G40" s="170"/>
      <c r="H40" s="170"/>
      <c r="I40" s="170"/>
      <c r="J40" s="170"/>
      <c r="K40" s="170"/>
      <c r="L40" s="148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1"/>
      <c r="C44" s="172"/>
      <c r="D44" s="172"/>
      <c r="E44" s="172"/>
      <c r="F44" s="172"/>
      <c r="G44" s="172"/>
      <c r="H44" s="172"/>
      <c r="I44" s="172"/>
      <c r="J44" s="172"/>
      <c r="K44" s="172"/>
      <c r="L44" s="148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5" t="s">
        <v>136</v>
      </c>
      <c r="D45" s="43"/>
      <c r="E45" s="43"/>
      <c r="F45" s="43"/>
      <c r="G45" s="43"/>
      <c r="H45" s="43"/>
      <c r="I45" s="43"/>
      <c r="J45" s="43"/>
      <c r="K45" s="43"/>
      <c r="L45" s="148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8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48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73" t="str">
        <f>E7</f>
        <v>1 soupis prací (II/116 Nová Ves pod Pleší, PD) - ZMĚNA 1</v>
      </c>
      <c r="F48" s="34"/>
      <c r="G48" s="34"/>
      <c r="H48" s="34"/>
      <c r="I48" s="43"/>
      <c r="J48" s="43"/>
      <c r="K48" s="43"/>
      <c r="L48" s="148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133</v>
      </c>
      <c r="D49" s="43"/>
      <c r="E49" s="43"/>
      <c r="F49" s="43"/>
      <c r="G49" s="43"/>
      <c r="H49" s="43"/>
      <c r="I49" s="43"/>
      <c r="J49" s="43"/>
      <c r="K49" s="43"/>
      <c r="L49" s="148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VON - Vedlejší a ostatní náklady</v>
      </c>
      <c r="F50" s="43"/>
      <c r="G50" s="43"/>
      <c r="H50" s="43"/>
      <c r="I50" s="43"/>
      <c r="J50" s="43"/>
      <c r="K50" s="43"/>
      <c r="L50" s="148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8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4" t="s">
        <v>22</v>
      </c>
      <c r="D52" s="43"/>
      <c r="E52" s="43"/>
      <c r="F52" s="29" t="str">
        <f>F12</f>
        <v>Nová Ves pod Pleší</v>
      </c>
      <c r="G52" s="43"/>
      <c r="H52" s="43"/>
      <c r="I52" s="34" t="s">
        <v>24</v>
      </c>
      <c r="J52" s="75" t="str">
        <f>IF(J12="","",J12)</f>
        <v>21. 4. 2023</v>
      </c>
      <c r="K52" s="43"/>
      <c r="L52" s="148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8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4" t="s">
        <v>30</v>
      </c>
      <c r="D54" s="43"/>
      <c r="E54" s="43"/>
      <c r="F54" s="29" t="str">
        <f>E15</f>
        <v>Krajská správa a údržba silnic Středočeského kraje</v>
      </c>
      <c r="G54" s="43"/>
      <c r="H54" s="43"/>
      <c r="I54" s="34" t="s">
        <v>38</v>
      </c>
      <c r="J54" s="39" t="str">
        <f>E21</f>
        <v>METROPROJEKT Praha a.s.</v>
      </c>
      <c r="K54" s="43"/>
      <c r="L54" s="148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4" t="s">
        <v>36</v>
      </c>
      <c r="D55" s="43"/>
      <c r="E55" s="43"/>
      <c r="F55" s="29" t="str">
        <f>IF(E18="","",E18)</f>
        <v>Vyplň údaj</v>
      </c>
      <c r="G55" s="43"/>
      <c r="H55" s="43"/>
      <c r="I55" s="34" t="s">
        <v>43</v>
      </c>
      <c r="J55" s="39" t="str">
        <f>E24</f>
        <v xml:space="preserve"> </v>
      </c>
      <c r="K55" s="43"/>
      <c r="L55" s="148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8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74" t="s">
        <v>137</v>
      </c>
      <c r="D57" s="175"/>
      <c r="E57" s="175"/>
      <c r="F57" s="175"/>
      <c r="G57" s="175"/>
      <c r="H57" s="175"/>
      <c r="I57" s="175"/>
      <c r="J57" s="176" t="s">
        <v>138</v>
      </c>
      <c r="K57" s="175"/>
      <c r="L57" s="148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8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77" t="s">
        <v>80</v>
      </c>
      <c r="D59" s="43"/>
      <c r="E59" s="43"/>
      <c r="F59" s="43"/>
      <c r="G59" s="43"/>
      <c r="H59" s="43"/>
      <c r="I59" s="43"/>
      <c r="J59" s="105">
        <f>J86</f>
        <v>0</v>
      </c>
      <c r="K59" s="43"/>
      <c r="L59" s="148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139</v>
      </c>
    </row>
    <row r="60" spans="1:31" s="9" customFormat="1" ht="24.95" customHeight="1">
      <c r="A60" s="9"/>
      <c r="B60" s="178"/>
      <c r="C60" s="179"/>
      <c r="D60" s="180" t="s">
        <v>1068</v>
      </c>
      <c r="E60" s="181"/>
      <c r="F60" s="181"/>
      <c r="G60" s="181"/>
      <c r="H60" s="181"/>
      <c r="I60" s="181"/>
      <c r="J60" s="182">
        <f>J87</f>
        <v>0</v>
      </c>
      <c r="K60" s="179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8"/>
      <c r="C61" s="179"/>
      <c r="D61" s="180" t="s">
        <v>1069</v>
      </c>
      <c r="E61" s="181"/>
      <c r="F61" s="181"/>
      <c r="G61" s="181"/>
      <c r="H61" s="181"/>
      <c r="I61" s="181"/>
      <c r="J61" s="182">
        <f>J90</f>
        <v>0</v>
      </c>
      <c r="K61" s="179"/>
      <c r="L61" s="18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8"/>
      <c r="C62" s="179"/>
      <c r="D62" s="180" t="s">
        <v>1070</v>
      </c>
      <c r="E62" s="181"/>
      <c r="F62" s="181"/>
      <c r="G62" s="181"/>
      <c r="H62" s="181"/>
      <c r="I62" s="181"/>
      <c r="J62" s="182">
        <f>J97</f>
        <v>0</v>
      </c>
      <c r="K62" s="179"/>
      <c r="L62" s="18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8"/>
      <c r="C63" s="179"/>
      <c r="D63" s="180" t="s">
        <v>1071</v>
      </c>
      <c r="E63" s="181"/>
      <c r="F63" s="181"/>
      <c r="G63" s="181"/>
      <c r="H63" s="181"/>
      <c r="I63" s="181"/>
      <c r="J63" s="182">
        <f>J102</f>
        <v>0</v>
      </c>
      <c r="K63" s="179"/>
      <c r="L63" s="18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78"/>
      <c r="C64" s="179"/>
      <c r="D64" s="180" t="s">
        <v>1072</v>
      </c>
      <c r="E64" s="181"/>
      <c r="F64" s="181"/>
      <c r="G64" s="181"/>
      <c r="H64" s="181"/>
      <c r="I64" s="181"/>
      <c r="J64" s="182">
        <f>J111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8"/>
      <c r="C65" s="179"/>
      <c r="D65" s="180" t="s">
        <v>1073</v>
      </c>
      <c r="E65" s="181"/>
      <c r="F65" s="181"/>
      <c r="G65" s="181"/>
      <c r="H65" s="181"/>
      <c r="I65" s="181"/>
      <c r="J65" s="182">
        <f>J113</f>
        <v>0</v>
      </c>
      <c r="K65" s="179"/>
      <c r="L65" s="18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8"/>
      <c r="C66" s="179"/>
      <c r="D66" s="180" t="s">
        <v>1074</v>
      </c>
      <c r="E66" s="181"/>
      <c r="F66" s="181"/>
      <c r="G66" s="181"/>
      <c r="H66" s="181"/>
      <c r="I66" s="181"/>
      <c r="J66" s="182">
        <f>J116</f>
        <v>0</v>
      </c>
      <c r="K66" s="179"/>
      <c r="L66" s="18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2" customFormat="1" ht="21.8" customHeight="1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148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pans="1:31" s="2" customFormat="1" ht="6.95" customHeight="1">
      <c r="A68" s="4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48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pans="1:31" s="2" customFormat="1" ht="6.95" customHeight="1">
      <c r="A72" s="41"/>
      <c r="B72" s="64"/>
      <c r="C72" s="65"/>
      <c r="D72" s="65"/>
      <c r="E72" s="65"/>
      <c r="F72" s="65"/>
      <c r="G72" s="65"/>
      <c r="H72" s="65"/>
      <c r="I72" s="65"/>
      <c r="J72" s="65"/>
      <c r="K72" s="65"/>
      <c r="L72" s="148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24.95" customHeight="1">
      <c r="A73" s="41"/>
      <c r="B73" s="42"/>
      <c r="C73" s="25" t="s">
        <v>147</v>
      </c>
      <c r="D73" s="43"/>
      <c r="E73" s="43"/>
      <c r="F73" s="43"/>
      <c r="G73" s="43"/>
      <c r="H73" s="43"/>
      <c r="I73" s="43"/>
      <c r="J73" s="43"/>
      <c r="K73" s="43"/>
      <c r="L73" s="148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48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4" t="s">
        <v>16</v>
      </c>
      <c r="D75" s="43"/>
      <c r="E75" s="43"/>
      <c r="F75" s="43"/>
      <c r="G75" s="43"/>
      <c r="H75" s="43"/>
      <c r="I75" s="43"/>
      <c r="J75" s="43"/>
      <c r="K75" s="43"/>
      <c r="L75" s="148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173" t="str">
        <f>E7</f>
        <v>1 soupis prací (II/116 Nová Ves pod Pleší, PD) - ZMĚNA 1</v>
      </c>
      <c r="F76" s="34"/>
      <c r="G76" s="34"/>
      <c r="H76" s="34"/>
      <c r="I76" s="43"/>
      <c r="J76" s="43"/>
      <c r="K76" s="43"/>
      <c r="L76" s="148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4" t="s">
        <v>133</v>
      </c>
      <c r="D77" s="43"/>
      <c r="E77" s="43"/>
      <c r="F77" s="43"/>
      <c r="G77" s="43"/>
      <c r="H77" s="43"/>
      <c r="I77" s="43"/>
      <c r="J77" s="43"/>
      <c r="K77" s="43"/>
      <c r="L77" s="148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72" t="str">
        <f>E9</f>
        <v>VON - Vedlejší a ostatní náklady</v>
      </c>
      <c r="F78" s="43"/>
      <c r="G78" s="43"/>
      <c r="H78" s="43"/>
      <c r="I78" s="43"/>
      <c r="J78" s="43"/>
      <c r="K78" s="43"/>
      <c r="L78" s="148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48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4" t="s">
        <v>22</v>
      </c>
      <c r="D80" s="43"/>
      <c r="E80" s="43"/>
      <c r="F80" s="29" t="str">
        <f>F12</f>
        <v>Nová Ves pod Pleší</v>
      </c>
      <c r="G80" s="43"/>
      <c r="H80" s="43"/>
      <c r="I80" s="34" t="s">
        <v>24</v>
      </c>
      <c r="J80" s="75" t="str">
        <f>IF(J12="","",J12)</f>
        <v>21. 4. 2023</v>
      </c>
      <c r="K80" s="43"/>
      <c r="L80" s="148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8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5.65" customHeight="1">
      <c r="A82" s="41"/>
      <c r="B82" s="42"/>
      <c r="C82" s="34" t="s">
        <v>30</v>
      </c>
      <c r="D82" s="43"/>
      <c r="E82" s="43"/>
      <c r="F82" s="29" t="str">
        <f>E15</f>
        <v>Krajská správa a údržba silnic Středočeského kraje</v>
      </c>
      <c r="G82" s="43"/>
      <c r="H82" s="43"/>
      <c r="I82" s="34" t="s">
        <v>38</v>
      </c>
      <c r="J82" s="39" t="str">
        <f>E21</f>
        <v>METROPROJEKT Praha a.s.</v>
      </c>
      <c r="K82" s="43"/>
      <c r="L82" s="148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5.15" customHeight="1">
      <c r="A83" s="41"/>
      <c r="B83" s="42"/>
      <c r="C83" s="34" t="s">
        <v>36</v>
      </c>
      <c r="D83" s="43"/>
      <c r="E83" s="43"/>
      <c r="F83" s="29" t="str">
        <f>IF(E18="","",E18)</f>
        <v>Vyplň údaj</v>
      </c>
      <c r="G83" s="43"/>
      <c r="H83" s="43"/>
      <c r="I83" s="34" t="s">
        <v>43</v>
      </c>
      <c r="J83" s="39" t="str">
        <f>E24</f>
        <v xml:space="preserve"> </v>
      </c>
      <c r="K83" s="43"/>
      <c r="L83" s="148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0.3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8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11" customFormat="1" ht="29.25" customHeight="1">
      <c r="A85" s="189"/>
      <c r="B85" s="190"/>
      <c r="C85" s="191" t="s">
        <v>148</v>
      </c>
      <c r="D85" s="192" t="s">
        <v>67</v>
      </c>
      <c r="E85" s="192" t="s">
        <v>63</v>
      </c>
      <c r="F85" s="192" t="s">
        <v>64</v>
      </c>
      <c r="G85" s="192" t="s">
        <v>149</v>
      </c>
      <c r="H85" s="192" t="s">
        <v>150</v>
      </c>
      <c r="I85" s="192" t="s">
        <v>151</v>
      </c>
      <c r="J85" s="192" t="s">
        <v>138</v>
      </c>
      <c r="K85" s="193" t="s">
        <v>152</v>
      </c>
      <c r="L85" s="194"/>
      <c r="M85" s="95" t="s">
        <v>44</v>
      </c>
      <c r="N85" s="96" t="s">
        <v>52</v>
      </c>
      <c r="O85" s="96" t="s">
        <v>153</v>
      </c>
      <c r="P85" s="96" t="s">
        <v>154</v>
      </c>
      <c r="Q85" s="96" t="s">
        <v>155</v>
      </c>
      <c r="R85" s="96" t="s">
        <v>156</v>
      </c>
      <c r="S85" s="96" t="s">
        <v>157</v>
      </c>
      <c r="T85" s="97" t="s">
        <v>158</v>
      </c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</row>
    <row r="86" spans="1:63" s="2" customFormat="1" ht="22.8" customHeight="1">
      <c r="A86" s="41"/>
      <c r="B86" s="42"/>
      <c r="C86" s="102" t="s">
        <v>159</v>
      </c>
      <c r="D86" s="43"/>
      <c r="E86" s="43"/>
      <c r="F86" s="43"/>
      <c r="G86" s="43"/>
      <c r="H86" s="43"/>
      <c r="I86" s="43"/>
      <c r="J86" s="195">
        <f>BK86</f>
        <v>0</v>
      </c>
      <c r="K86" s="43"/>
      <c r="L86" s="47"/>
      <c r="M86" s="98"/>
      <c r="N86" s="196"/>
      <c r="O86" s="99"/>
      <c r="P86" s="197">
        <f>P87+P90+P97+P102+P111+P113+P116</f>
        <v>0</v>
      </c>
      <c r="Q86" s="99"/>
      <c r="R86" s="197">
        <f>R87+R90+R97+R102+R111+R113+R116</f>
        <v>0</v>
      </c>
      <c r="S86" s="99"/>
      <c r="T86" s="198">
        <f>T87+T90+T97+T102+T111+T113+T116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19" t="s">
        <v>81</v>
      </c>
      <c r="AU86" s="19" t="s">
        <v>139</v>
      </c>
      <c r="BK86" s="199">
        <f>BK87+BK90+BK97+BK102+BK111+BK113+BK116</f>
        <v>0</v>
      </c>
    </row>
    <row r="87" spans="1:63" s="12" customFormat="1" ht="25.9" customHeight="1">
      <c r="A87" s="12"/>
      <c r="B87" s="200"/>
      <c r="C87" s="201"/>
      <c r="D87" s="202" t="s">
        <v>81</v>
      </c>
      <c r="E87" s="203" t="s">
        <v>1075</v>
      </c>
      <c r="F87" s="203" t="s">
        <v>1076</v>
      </c>
      <c r="G87" s="201"/>
      <c r="H87" s="201"/>
      <c r="I87" s="204"/>
      <c r="J87" s="205">
        <f>BK87</f>
        <v>0</v>
      </c>
      <c r="K87" s="201"/>
      <c r="L87" s="206"/>
      <c r="M87" s="207"/>
      <c r="N87" s="208"/>
      <c r="O87" s="208"/>
      <c r="P87" s="209">
        <f>SUM(P88:P89)</f>
        <v>0</v>
      </c>
      <c r="Q87" s="208"/>
      <c r="R87" s="209">
        <f>SUM(R88:R89)</f>
        <v>0</v>
      </c>
      <c r="S87" s="208"/>
      <c r="T87" s="210">
        <f>SUM(T88:T89)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1" t="s">
        <v>204</v>
      </c>
      <c r="AT87" s="212" t="s">
        <v>81</v>
      </c>
      <c r="AU87" s="212" t="s">
        <v>82</v>
      </c>
      <c r="AY87" s="211" t="s">
        <v>162</v>
      </c>
      <c r="BK87" s="213">
        <f>SUM(BK88:BK89)</f>
        <v>0</v>
      </c>
    </row>
    <row r="88" spans="1:65" s="2" customFormat="1" ht="24.15" customHeight="1">
      <c r="A88" s="41"/>
      <c r="B88" s="42"/>
      <c r="C88" s="216" t="s">
        <v>90</v>
      </c>
      <c r="D88" s="216" t="s">
        <v>165</v>
      </c>
      <c r="E88" s="218" t="s">
        <v>1077</v>
      </c>
      <c r="F88" s="219" t="s">
        <v>1078</v>
      </c>
      <c r="G88" s="220" t="s">
        <v>1079</v>
      </c>
      <c r="H88" s="221">
        <v>1</v>
      </c>
      <c r="I88" s="222"/>
      <c r="J88" s="223">
        <f>ROUND(I88*H88,2)</f>
        <v>0</v>
      </c>
      <c r="K88" s="219" t="s">
        <v>44</v>
      </c>
      <c r="L88" s="47"/>
      <c r="M88" s="224" t="s">
        <v>44</v>
      </c>
      <c r="N88" s="225" t="s">
        <v>53</v>
      </c>
      <c r="O88" s="87"/>
      <c r="P88" s="226">
        <f>O88*H88</f>
        <v>0</v>
      </c>
      <c r="Q88" s="226">
        <v>0</v>
      </c>
      <c r="R88" s="226">
        <f>Q88*H88</f>
        <v>0</v>
      </c>
      <c r="S88" s="226">
        <v>0</v>
      </c>
      <c r="T88" s="227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28" t="s">
        <v>1080</v>
      </c>
      <c r="AT88" s="228" t="s">
        <v>165</v>
      </c>
      <c r="AU88" s="228" t="s">
        <v>90</v>
      </c>
      <c r="AY88" s="19" t="s">
        <v>162</v>
      </c>
      <c r="BE88" s="229">
        <f>IF(N88="základní",J88,0)</f>
        <v>0</v>
      </c>
      <c r="BF88" s="229">
        <f>IF(N88="snížená",J88,0)</f>
        <v>0</v>
      </c>
      <c r="BG88" s="229">
        <f>IF(N88="zákl. přenesená",J88,0)</f>
        <v>0</v>
      </c>
      <c r="BH88" s="229">
        <f>IF(N88="sníž. přenesená",J88,0)</f>
        <v>0</v>
      </c>
      <c r="BI88" s="229">
        <f>IF(N88="nulová",J88,0)</f>
        <v>0</v>
      </c>
      <c r="BJ88" s="19" t="s">
        <v>90</v>
      </c>
      <c r="BK88" s="229">
        <f>ROUND(I88*H88,2)</f>
        <v>0</v>
      </c>
      <c r="BL88" s="19" t="s">
        <v>1080</v>
      </c>
      <c r="BM88" s="228" t="s">
        <v>1081</v>
      </c>
    </row>
    <row r="89" spans="1:47" s="2" customFormat="1" ht="12">
      <c r="A89" s="41"/>
      <c r="B89" s="42"/>
      <c r="C89" s="43"/>
      <c r="D89" s="237" t="s">
        <v>231</v>
      </c>
      <c r="E89" s="43"/>
      <c r="F89" s="280" t="s">
        <v>1082</v>
      </c>
      <c r="G89" s="43"/>
      <c r="H89" s="43"/>
      <c r="I89" s="232"/>
      <c r="J89" s="43"/>
      <c r="K89" s="43"/>
      <c r="L89" s="47"/>
      <c r="M89" s="233"/>
      <c r="N89" s="234"/>
      <c r="O89" s="87"/>
      <c r="P89" s="87"/>
      <c r="Q89" s="87"/>
      <c r="R89" s="87"/>
      <c r="S89" s="87"/>
      <c r="T89" s="88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19" t="s">
        <v>231</v>
      </c>
      <c r="AU89" s="19" t="s">
        <v>90</v>
      </c>
    </row>
    <row r="90" spans="1:63" s="12" customFormat="1" ht="25.9" customHeight="1">
      <c r="A90" s="12"/>
      <c r="B90" s="200"/>
      <c r="C90" s="201"/>
      <c r="D90" s="202" t="s">
        <v>81</v>
      </c>
      <c r="E90" s="203" t="s">
        <v>1083</v>
      </c>
      <c r="F90" s="203" t="s">
        <v>1084</v>
      </c>
      <c r="G90" s="201"/>
      <c r="H90" s="201"/>
      <c r="I90" s="204"/>
      <c r="J90" s="205">
        <f>BK90</f>
        <v>0</v>
      </c>
      <c r="K90" s="201"/>
      <c r="L90" s="206"/>
      <c r="M90" s="207"/>
      <c r="N90" s="208"/>
      <c r="O90" s="208"/>
      <c r="P90" s="209">
        <f>SUM(P91:P96)</f>
        <v>0</v>
      </c>
      <c r="Q90" s="208"/>
      <c r="R90" s="209">
        <f>SUM(R91:R96)</f>
        <v>0</v>
      </c>
      <c r="S90" s="208"/>
      <c r="T90" s="210">
        <f>SUM(T91:T96)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1" t="s">
        <v>204</v>
      </c>
      <c r="AT90" s="212" t="s">
        <v>81</v>
      </c>
      <c r="AU90" s="212" t="s">
        <v>82</v>
      </c>
      <c r="AY90" s="211" t="s">
        <v>162</v>
      </c>
      <c r="BK90" s="213">
        <f>SUM(BK91:BK96)</f>
        <v>0</v>
      </c>
    </row>
    <row r="91" spans="1:65" s="2" customFormat="1" ht="16.5" customHeight="1">
      <c r="A91" s="41"/>
      <c r="B91" s="42"/>
      <c r="C91" s="216" t="s">
        <v>92</v>
      </c>
      <c r="D91" s="216" t="s">
        <v>165</v>
      </c>
      <c r="E91" s="218" t="s">
        <v>1085</v>
      </c>
      <c r="F91" s="219" t="s">
        <v>1086</v>
      </c>
      <c r="G91" s="220" t="s">
        <v>392</v>
      </c>
      <c r="H91" s="221">
        <v>1</v>
      </c>
      <c r="I91" s="222"/>
      <c r="J91" s="223">
        <f>ROUND(I91*H91,2)</f>
        <v>0</v>
      </c>
      <c r="K91" s="219" t="s">
        <v>44</v>
      </c>
      <c r="L91" s="47"/>
      <c r="M91" s="224" t="s">
        <v>44</v>
      </c>
      <c r="N91" s="225" t="s">
        <v>53</v>
      </c>
      <c r="O91" s="87"/>
      <c r="P91" s="226">
        <f>O91*H91</f>
        <v>0</v>
      </c>
      <c r="Q91" s="226">
        <v>0</v>
      </c>
      <c r="R91" s="226">
        <f>Q91*H91</f>
        <v>0</v>
      </c>
      <c r="S91" s="226">
        <v>0</v>
      </c>
      <c r="T91" s="227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28" t="s">
        <v>1080</v>
      </c>
      <c r="AT91" s="228" t="s">
        <v>165</v>
      </c>
      <c r="AU91" s="228" t="s">
        <v>90</v>
      </c>
      <c r="AY91" s="19" t="s">
        <v>162</v>
      </c>
      <c r="BE91" s="229">
        <f>IF(N91="základní",J91,0)</f>
        <v>0</v>
      </c>
      <c r="BF91" s="229">
        <f>IF(N91="snížená",J91,0)</f>
        <v>0</v>
      </c>
      <c r="BG91" s="229">
        <f>IF(N91="zákl. přenesená",J91,0)</f>
        <v>0</v>
      </c>
      <c r="BH91" s="229">
        <f>IF(N91="sníž. přenesená",J91,0)</f>
        <v>0</v>
      </c>
      <c r="BI91" s="229">
        <f>IF(N91="nulová",J91,0)</f>
        <v>0</v>
      </c>
      <c r="BJ91" s="19" t="s">
        <v>90</v>
      </c>
      <c r="BK91" s="229">
        <f>ROUND(I91*H91,2)</f>
        <v>0</v>
      </c>
      <c r="BL91" s="19" t="s">
        <v>1080</v>
      </c>
      <c r="BM91" s="228" t="s">
        <v>1087</v>
      </c>
    </row>
    <row r="92" spans="1:47" s="2" customFormat="1" ht="12">
      <c r="A92" s="41"/>
      <c r="B92" s="42"/>
      <c r="C92" s="43"/>
      <c r="D92" s="237" t="s">
        <v>231</v>
      </c>
      <c r="E92" s="43"/>
      <c r="F92" s="280" t="s">
        <v>1088</v>
      </c>
      <c r="G92" s="43"/>
      <c r="H92" s="43"/>
      <c r="I92" s="232"/>
      <c r="J92" s="43"/>
      <c r="K92" s="43"/>
      <c r="L92" s="47"/>
      <c r="M92" s="233"/>
      <c r="N92" s="234"/>
      <c r="O92" s="87"/>
      <c r="P92" s="87"/>
      <c r="Q92" s="87"/>
      <c r="R92" s="87"/>
      <c r="S92" s="87"/>
      <c r="T92" s="88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19" t="s">
        <v>231</v>
      </c>
      <c r="AU92" s="19" t="s">
        <v>90</v>
      </c>
    </row>
    <row r="93" spans="1:65" s="2" customFormat="1" ht="16.5" customHeight="1">
      <c r="A93" s="41"/>
      <c r="B93" s="42"/>
      <c r="C93" s="216" t="s">
        <v>183</v>
      </c>
      <c r="D93" s="216" t="s">
        <v>165</v>
      </c>
      <c r="E93" s="218" t="s">
        <v>1089</v>
      </c>
      <c r="F93" s="219" t="s">
        <v>1090</v>
      </c>
      <c r="G93" s="220" t="s">
        <v>392</v>
      </c>
      <c r="H93" s="221">
        <v>1</v>
      </c>
      <c r="I93" s="222"/>
      <c r="J93" s="223">
        <f>ROUND(I93*H93,2)</f>
        <v>0</v>
      </c>
      <c r="K93" s="219" t="s">
        <v>44</v>
      </c>
      <c r="L93" s="47"/>
      <c r="M93" s="224" t="s">
        <v>44</v>
      </c>
      <c r="N93" s="225" t="s">
        <v>53</v>
      </c>
      <c r="O93" s="87"/>
      <c r="P93" s="226">
        <f>O93*H93</f>
        <v>0</v>
      </c>
      <c r="Q93" s="226">
        <v>0</v>
      </c>
      <c r="R93" s="226">
        <f>Q93*H93</f>
        <v>0</v>
      </c>
      <c r="S93" s="226">
        <v>0</v>
      </c>
      <c r="T93" s="227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28" t="s">
        <v>1080</v>
      </c>
      <c r="AT93" s="228" t="s">
        <v>165</v>
      </c>
      <c r="AU93" s="228" t="s">
        <v>90</v>
      </c>
      <c r="AY93" s="19" t="s">
        <v>162</v>
      </c>
      <c r="BE93" s="229">
        <f>IF(N93="základní",J93,0)</f>
        <v>0</v>
      </c>
      <c r="BF93" s="229">
        <f>IF(N93="snížená",J93,0)</f>
        <v>0</v>
      </c>
      <c r="BG93" s="229">
        <f>IF(N93="zákl. přenesená",J93,0)</f>
        <v>0</v>
      </c>
      <c r="BH93" s="229">
        <f>IF(N93="sníž. přenesená",J93,0)</f>
        <v>0</v>
      </c>
      <c r="BI93" s="229">
        <f>IF(N93="nulová",J93,0)</f>
        <v>0</v>
      </c>
      <c r="BJ93" s="19" t="s">
        <v>90</v>
      </c>
      <c r="BK93" s="229">
        <f>ROUND(I93*H93,2)</f>
        <v>0</v>
      </c>
      <c r="BL93" s="19" t="s">
        <v>1080</v>
      </c>
      <c r="BM93" s="228" t="s">
        <v>1091</v>
      </c>
    </row>
    <row r="94" spans="1:47" s="2" customFormat="1" ht="12">
      <c r="A94" s="41"/>
      <c r="B94" s="42"/>
      <c r="C94" s="43"/>
      <c r="D94" s="237" t="s">
        <v>231</v>
      </c>
      <c r="E94" s="43"/>
      <c r="F94" s="280" t="s">
        <v>1088</v>
      </c>
      <c r="G94" s="43"/>
      <c r="H94" s="43"/>
      <c r="I94" s="232"/>
      <c r="J94" s="43"/>
      <c r="K94" s="43"/>
      <c r="L94" s="47"/>
      <c r="M94" s="233"/>
      <c r="N94" s="234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19" t="s">
        <v>231</v>
      </c>
      <c r="AU94" s="19" t="s">
        <v>90</v>
      </c>
    </row>
    <row r="95" spans="1:65" s="2" customFormat="1" ht="16.5" customHeight="1">
      <c r="A95" s="41"/>
      <c r="B95" s="42"/>
      <c r="C95" s="216" t="s">
        <v>170</v>
      </c>
      <c r="D95" s="216" t="s">
        <v>165</v>
      </c>
      <c r="E95" s="218" t="s">
        <v>1092</v>
      </c>
      <c r="F95" s="219" t="s">
        <v>1093</v>
      </c>
      <c r="G95" s="220" t="s">
        <v>392</v>
      </c>
      <c r="H95" s="221">
        <v>1</v>
      </c>
      <c r="I95" s="222"/>
      <c r="J95" s="223">
        <f>ROUND(I95*H95,2)</f>
        <v>0</v>
      </c>
      <c r="K95" s="219" t="s">
        <v>44</v>
      </c>
      <c r="L95" s="47"/>
      <c r="M95" s="224" t="s">
        <v>44</v>
      </c>
      <c r="N95" s="225" t="s">
        <v>53</v>
      </c>
      <c r="O95" s="87"/>
      <c r="P95" s="226">
        <f>O95*H95</f>
        <v>0</v>
      </c>
      <c r="Q95" s="226">
        <v>0</v>
      </c>
      <c r="R95" s="226">
        <f>Q95*H95</f>
        <v>0</v>
      </c>
      <c r="S95" s="226">
        <v>0</v>
      </c>
      <c r="T95" s="22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28" t="s">
        <v>1080</v>
      </c>
      <c r="AT95" s="228" t="s">
        <v>165</v>
      </c>
      <c r="AU95" s="228" t="s">
        <v>90</v>
      </c>
      <c r="AY95" s="19" t="s">
        <v>162</v>
      </c>
      <c r="BE95" s="229">
        <f>IF(N95="základní",J95,0)</f>
        <v>0</v>
      </c>
      <c r="BF95" s="229">
        <f>IF(N95="snížená",J95,0)</f>
        <v>0</v>
      </c>
      <c r="BG95" s="229">
        <f>IF(N95="zákl. přenesená",J95,0)</f>
        <v>0</v>
      </c>
      <c r="BH95" s="229">
        <f>IF(N95="sníž. přenesená",J95,0)</f>
        <v>0</v>
      </c>
      <c r="BI95" s="229">
        <f>IF(N95="nulová",J95,0)</f>
        <v>0</v>
      </c>
      <c r="BJ95" s="19" t="s">
        <v>90</v>
      </c>
      <c r="BK95" s="229">
        <f>ROUND(I95*H95,2)</f>
        <v>0</v>
      </c>
      <c r="BL95" s="19" t="s">
        <v>1080</v>
      </c>
      <c r="BM95" s="228" t="s">
        <v>1094</v>
      </c>
    </row>
    <row r="96" spans="1:47" s="2" customFormat="1" ht="12">
      <c r="A96" s="41"/>
      <c r="B96" s="42"/>
      <c r="C96" s="43"/>
      <c r="D96" s="237" t="s">
        <v>231</v>
      </c>
      <c r="E96" s="43"/>
      <c r="F96" s="280" t="s">
        <v>1088</v>
      </c>
      <c r="G96" s="43"/>
      <c r="H96" s="43"/>
      <c r="I96" s="232"/>
      <c r="J96" s="43"/>
      <c r="K96" s="43"/>
      <c r="L96" s="47"/>
      <c r="M96" s="233"/>
      <c r="N96" s="234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19" t="s">
        <v>231</v>
      </c>
      <c r="AU96" s="19" t="s">
        <v>90</v>
      </c>
    </row>
    <row r="97" spans="1:63" s="12" customFormat="1" ht="25.9" customHeight="1">
      <c r="A97" s="12"/>
      <c r="B97" s="200"/>
      <c r="C97" s="201"/>
      <c r="D97" s="202" t="s">
        <v>81</v>
      </c>
      <c r="E97" s="203" t="s">
        <v>1095</v>
      </c>
      <c r="F97" s="203" t="s">
        <v>1096</v>
      </c>
      <c r="G97" s="201"/>
      <c r="H97" s="201"/>
      <c r="I97" s="204"/>
      <c r="J97" s="205">
        <f>BK97</f>
        <v>0</v>
      </c>
      <c r="K97" s="201"/>
      <c r="L97" s="206"/>
      <c r="M97" s="207"/>
      <c r="N97" s="208"/>
      <c r="O97" s="208"/>
      <c r="P97" s="209">
        <f>SUM(P98:P101)</f>
        <v>0</v>
      </c>
      <c r="Q97" s="208"/>
      <c r="R97" s="209">
        <f>SUM(R98:R101)</f>
        <v>0</v>
      </c>
      <c r="S97" s="208"/>
      <c r="T97" s="210">
        <f>SUM(T98:T101)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1" t="s">
        <v>204</v>
      </c>
      <c r="AT97" s="212" t="s">
        <v>81</v>
      </c>
      <c r="AU97" s="212" t="s">
        <v>82</v>
      </c>
      <c r="AY97" s="211" t="s">
        <v>162</v>
      </c>
      <c r="BK97" s="213">
        <f>SUM(BK98:BK101)</f>
        <v>0</v>
      </c>
    </row>
    <row r="98" spans="1:65" s="2" customFormat="1" ht="16.5" customHeight="1">
      <c r="A98" s="41"/>
      <c r="B98" s="42"/>
      <c r="C98" s="216" t="s">
        <v>204</v>
      </c>
      <c r="D98" s="216" t="s">
        <v>165</v>
      </c>
      <c r="E98" s="218" t="s">
        <v>1097</v>
      </c>
      <c r="F98" s="219" t="s">
        <v>1098</v>
      </c>
      <c r="G98" s="220" t="s">
        <v>1079</v>
      </c>
      <c r="H98" s="221">
        <v>1</v>
      </c>
      <c r="I98" s="222"/>
      <c r="J98" s="223">
        <f>ROUND(I98*H98,2)</f>
        <v>0</v>
      </c>
      <c r="K98" s="219" t="s">
        <v>44</v>
      </c>
      <c r="L98" s="47"/>
      <c r="M98" s="224" t="s">
        <v>44</v>
      </c>
      <c r="N98" s="225" t="s">
        <v>53</v>
      </c>
      <c r="O98" s="87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8" t="s">
        <v>1080</v>
      </c>
      <c r="AT98" s="228" t="s">
        <v>165</v>
      </c>
      <c r="AU98" s="228" t="s">
        <v>90</v>
      </c>
      <c r="AY98" s="19" t="s">
        <v>162</v>
      </c>
      <c r="BE98" s="229">
        <f>IF(N98="základní",J98,0)</f>
        <v>0</v>
      </c>
      <c r="BF98" s="229">
        <f>IF(N98="snížená",J98,0)</f>
        <v>0</v>
      </c>
      <c r="BG98" s="229">
        <f>IF(N98="zákl. přenesená",J98,0)</f>
        <v>0</v>
      </c>
      <c r="BH98" s="229">
        <f>IF(N98="sníž. přenesená",J98,0)</f>
        <v>0</v>
      </c>
      <c r="BI98" s="229">
        <f>IF(N98="nulová",J98,0)</f>
        <v>0</v>
      </c>
      <c r="BJ98" s="19" t="s">
        <v>90</v>
      </c>
      <c r="BK98" s="229">
        <f>ROUND(I98*H98,2)</f>
        <v>0</v>
      </c>
      <c r="BL98" s="19" t="s">
        <v>1080</v>
      </c>
      <c r="BM98" s="228" t="s">
        <v>1099</v>
      </c>
    </row>
    <row r="99" spans="1:65" s="2" customFormat="1" ht="16.5" customHeight="1">
      <c r="A99" s="41"/>
      <c r="B99" s="42"/>
      <c r="C99" s="216" t="s">
        <v>211</v>
      </c>
      <c r="D99" s="216" t="s">
        <v>165</v>
      </c>
      <c r="E99" s="218" t="s">
        <v>1100</v>
      </c>
      <c r="F99" s="219" t="s">
        <v>1101</v>
      </c>
      <c r="G99" s="220" t="s">
        <v>1079</v>
      </c>
      <c r="H99" s="221">
        <v>1</v>
      </c>
      <c r="I99" s="222"/>
      <c r="J99" s="223">
        <f>ROUND(I99*H99,2)</f>
        <v>0</v>
      </c>
      <c r="K99" s="219" t="s">
        <v>44</v>
      </c>
      <c r="L99" s="47"/>
      <c r="M99" s="224" t="s">
        <v>44</v>
      </c>
      <c r="N99" s="225" t="s">
        <v>53</v>
      </c>
      <c r="O99" s="87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28" t="s">
        <v>1080</v>
      </c>
      <c r="AT99" s="228" t="s">
        <v>165</v>
      </c>
      <c r="AU99" s="228" t="s">
        <v>90</v>
      </c>
      <c r="AY99" s="19" t="s">
        <v>162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19" t="s">
        <v>90</v>
      </c>
      <c r="BK99" s="229">
        <f>ROUND(I99*H99,2)</f>
        <v>0</v>
      </c>
      <c r="BL99" s="19" t="s">
        <v>1080</v>
      </c>
      <c r="BM99" s="228" t="s">
        <v>1102</v>
      </c>
    </row>
    <row r="100" spans="1:65" s="2" customFormat="1" ht="16.5" customHeight="1">
      <c r="A100" s="41"/>
      <c r="B100" s="42"/>
      <c r="C100" s="216" t="s">
        <v>221</v>
      </c>
      <c r="D100" s="216" t="s">
        <v>165</v>
      </c>
      <c r="E100" s="218" t="s">
        <v>1103</v>
      </c>
      <c r="F100" s="219" t="s">
        <v>1104</v>
      </c>
      <c r="G100" s="220" t="s">
        <v>392</v>
      </c>
      <c r="H100" s="221">
        <v>1</v>
      </c>
      <c r="I100" s="222"/>
      <c r="J100" s="223">
        <f>ROUND(I100*H100,2)</f>
        <v>0</v>
      </c>
      <c r="K100" s="219" t="s">
        <v>44</v>
      </c>
      <c r="L100" s="47"/>
      <c r="M100" s="224" t="s">
        <v>44</v>
      </c>
      <c r="N100" s="225" t="s">
        <v>53</v>
      </c>
      <c r="O100" s="87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8" t="s">
        <v>1080</v>
      </c>
      <c r="AT100" s="228" t="s">
        <v>165</v>
      </c>
      <c r="AU100" s="228" t="s">
        <v>90</v>
      </c>
      <c r="AY100" s="19" t="s">
        <v>162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19" t="s">
        <v>90</v>
      </c>
      <c r="BK100" s="229">
        <f>ROUND(I100*H100,2)</f>
        <v>0</v>
      </c>
      <c r="BL100" s="19" t="s">
        <v>1080</v>
      </c>
      <c r="BM100" s="228" t="s">
        <v>1105</v>
      </c>
    </row>
    <row r="101" spans="1:65" s="2" customFormat="1" ht="16.5" customHeight="1">
      <c r="A101" s="41"/>
      <c r="B101" s="42"/>
      <c r="C101" s="216" t="s">
        <v>226</v>
      </c>
      <c r="D101" s="216" t="s">
        <v>165</v>
      </c>
      <c r="E101" s="218" t="s">
        <v>1106</v>
      </c>
      <c r="F101" s="219" t="s">
        <v>1107</v>
      </c>
      <c r="G101" s="220" t="s">
        <v>1079</v>
      </c>
      <c r="H101" s="221">
        <v>1</v>
      </c>
      <c r="I101" s="222"/>
      <c r="J101" s="223">
        <f>ROUND(I101*H101,2)</f>
        <v>0</v>
      </c>
      <c r="K101" s="219" t="s">
        <v>44</v>
      </c>
      <c r="L101" s="47"/>
      <c r="M101" s="224" t="s">
        <v>44</v>
      </c>
      <c r="N101" s="225" t="s">
        <v>53</v>
      </c>
      <c r="O101" s="87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28" t="s">
        <v>1080</v>
      </c>
      <c r="AT101" s="228" t="s">
        <v>165</v>
      </c>
      <c r="AU101" s="228" t="s">
        <v>90</v>
      </c>
      <c r="AY101" s="19" t="s">
        <v>162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19" t="s">
        <v>90</v>
      </c>
      <c r="BK101" s="229">
        <f>ROUND(I101*H101,2)</f>
        <v>0</v>
      </c>
      <c r="BL101" s="19" t="s">
        <v>1080</v>
      </c>
      <c r="BM101" s="228" t="s">
        <v>1108</v>
      </c>
    </row>
    <row r="102" spans="1:63" s="12" customFormat="1" ht="25.9" customHeight="1">
      <c r="A102" s="12"/>
      <c r="B102" s="200"/>
      <c r="C102" s="201"/>
      <c r="D102" s="202" t="s">
        <v>81</v>
      </c>
      <c r="E102" s="203" t="s">
        <v>1109</v>
      </c>
      <c r="F102" s="203" t="s">
        <v>1110</v>
      </c>
      <c r="G102" s="201"/>
      <c r="H102" s="201"/>
      <c r="I102" s="204"/>
      <c r="J102" s="205">
        <f>BK102</f>
        <v>0</v>
      </c>
      <c r="K102" s="201"/>
      <c r="L102" s="206"/>
      <c r="M102" s="207"/>
      <c r="N102" s="208"/>
      <c r="O102" s="208"/>
      <c r="P102" s="209">
        <f>SUM(P103:P110)</f>
        <v>0</v>
      </c>
      <c r="Q102" s="208"/>
      <c r="R102" s="209">
        <f>SUM(R103:R110)</f>
        <v>0</v>
      </c>
      <c r="S102" s="208"/>
      <c r="T102" s="210">
        <f>SUM(T103:T110)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11" t="s">
        <v>204</v>
      </c>
      <c r="AT102" s="212" t="s">
        <v>81</v>
      </c>
      <c r="AU102" s="212" t="s">
        <v>82</v>
      </c>
      <c r="AY102" s="211" t="s">
        <v>162</v>
      </c>
      <c r="BK102" s="213">
        <f>SUM(BK103:BK110)</f>
        <v>0</v>
      </c>
    </row>
    <row r="103" spans="1:65" s="2" customFormat="1" ht="16.5" customHeight="1">
      <c r="A103" s="41"/>
      <c r="B103" s="42"/>
      <c r="C103" s="216" t="s">
        <v>234</v>
      </c>
      <c r="D103" s="216" t="s">
        <v>165</v>
      </c>
      <c r="E103" s="218" t="s">
        <v>1111</v>
      </c>
      <c r="F103" s="219" t="s">
        <v>1112</v>
      </c>
      <c r="G103" s="220" t="s">
        <v>1079</v>
      </c>
      <c r="H103" s="221">
        <v>1</v>
      </c>
      <c r="I103" s="222"/>
      <c r="J103" s="223">
        <f>ROUND(I103*H103,2)</f>
        <v>0</v>
      </c>
      <c r="K103" s="219" t="s">
        <v>44</v>
      </c>
      <c r="L103" s="47"/>
      <c r="M103" s="224" t="s">
        <v>44</v>
      </c>
      <c r="N103" s="225" t="s">
        <v>53</v>
      </c>
      <c r="O103" s="87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28" t="s">
        <v>1080</v>
      </c>
      <c r="AT103" s="228" t="s">
        <v>165</v>
      </c>
      <c r="AU103" s="228" t="s">
        <v>90</v>
      </c>
      <c r="AY103" s="19" t="s">
        <v>162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19" t="s">
        <v>90</v>
      </c>
      <c r="BK103" s="229">
        <f>ROUND(I103*H103,2)</f>
        <v>0</v>
      </c>
      <c r="BL103" s="19" t="s">
        <v>1080</v>
      </c>
      <c r="BM103" s="228" t="s">
        <v>1113</v>
      </c>
    </row>
    <row r="104" spans="1:65" s="2" customFormat="1" ht="16.5" customHeight="1">
      <c r="A104" s="41"/>
      <c r="B104" s="42"/>
      <c r="C104" s="216" t="s">
        <v>240</v>
      </c>
      <c r="D104" s="216" t="s">
        <v>165</v>
      </c>
      <c r="E104" s="218" t="s">
        <v>1114</v>
      </c>
      <c r="F104" s="219" t="s">
        <v>1115</v>
      </c>
      <c r="G104" s="220" t="s">
        <v>1079</v>
      </c>
      <c r="H104" s="221">
        <v>1</v>
      </c>
      <c r="I104" s="222"/>
      <c r="J104" s="223">
        <f>ROUND(I104*H104,2)</f>
        <v>0</v>
      </c>
      <c r="K104" s="219" t="s">
        <v>44</v>
      </c>
      <c r="L104" s="47"/>
      <c r="M104" s="224" t="s">
        <v>44</v>
      </c>
      <c r="N104" s="225" t="s">
        <v>53</v>
      </c>
      <c r="O104" s="87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8" t="s">
        <v>1080</v>
      </c>
      <c r="AT104" s="228" t="s">
        <v>165</v>
      </c>
      <c r="AU104" s="228" t="s">
        <v>90</v>
      </c>
      <c r="AY104" s="19" t="s">
        <v>162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19" t="s">
        <v>90</v>
      </c>
      <c r="BK104" s="229">
        <f>ROUND(I104*H104,2)</f>
        <v>0</v>
      </c>
      <c r="BL104" s="19" t="s">
        <v>1080</v>
      </c>
      <c r="BM104" s="228" t="s">
        <v>1116</v>
      </c>
    </row>
    <row r="105" spans="1:65" s="2" customFormat="1" ht="16.5" customHeight="1">
      <c r="A105" s="41"/>
      <c r="B105" s="42"/>
      <c r="C105" s="216" t="s">
        <v>247</v>
      </c>
      <c r="D105" s="216" t="s">
        <v>165</v>
      </c>
      <c r="E105" s="218" t="s">
        <v>1117</v>
      </c>
      <c r="F105" s="219" t="s">
        <v>1118</v>
      </c>
      <c r="G105" s="220" t="s">
        <v>392</v>
      </c>
      <c r="H105" s="221">
        <v>2</v>
      </c>
      <c r="I105" s="222"/>
      <c r="J105" s="223">
        <f>ROUND(I105*H105,2)</f>
        <v>0</v>
      </c>
      <c r="K105" s="219" t="s">
        <v>44</v>
      </c>
      <c r="L105" s="47"/>
      <c r="M105" s="224" t="s">
        <v>44</v>
      </c>
      <c r="N105" s="225" t="s">
        <v>53</v>
      </c>
      <c r="O105" s="87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28" t="s">
        <v>1080</v>
      </c>
      <c r="AT105" s="228" t="s">
        <v>165</v>
      </c>
      <c r="AU105" s="228" t="s">
        <v>90</v>
      </c>
      <c r="AY105" s="19" t="s">
        <v>162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19" t="s">
        <v>90</v>
      </c>
      <c r="BK105" s="229">
        <f>ROUND(I105*H105,2)</f>
        <v>0</v>
      </c>
      <c r="BL105" s="19" t="s">
        <v>1080</v>
      </c>
      <c r="BM105" s="228" t="s">
        <v>1119</v>
      </c>
    </row>
    <row r="106" spans="1:65" s="2" customFormat="1" ht="16.5" customHeight="1">
      <c r="A106" s="41"/>
      <c r="B106" s="42"/>
      <c r="C106" s="216" t="s">
        <v>254</v>
      </c>
      <c r="D106" s="216" t="s">
        <v>165</v>
      </c>
      <c r="E106" s="218" t="s">
        <v>1120</v>
      </c>
      <c r="F106" s="219" t="s">
        <v>1121</v>
      </c>
      <c r="G106" s="220" t="s">
        <v>1079</v>
      </c>
      <c r="H106" s="221">
        <v>1</v>
      </c>
      <c r="I106" s="222"/>
      <c r="J106" s="223">
        <f>ROUND(I106*H106,2)</f>
        <v>0</v>
      </c>
      <c r="K106" s="219" t="s">
        <v>44</v>
      </c>
      <c r="L106" s="47"/>
      <c r="M106" s="224" t="s">
        <v>44</v>
      </c>
      <c r="N106" s="225" t="s">
        <v>53</v>
      </c>
      <c r="O106" s="87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8" t="s">
        <v>1080</v>
      </c>
      <c r="AT106" s="228" t="s">
        <v>165</v>
      </c>
      <c r="AU106" s="228" t="s">
        <v>90</v>
      </c>
      <c r="AY106" s="19" t="s">
        <v>162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19" t="s">
        <v>90</v>
      </c>
      <c r="BK106" s="229">
        <f>ROUND(I106*H106,2)</f>
        <v>0</v>
      </c>
      <c r="BL106" s="19" t="s">
        <v>1080</v>
      </c>
      <c r="BM106" s="228" t="s">
        <v>1122</v>
      </c>
    </row>
    <row r="107" spans="1:65" s="2" customFormat="1" ht="16.5" customHeight="1">
      <c r="A107" s="41"/>
      <c r="B107" s="42"/>
      <c r="C107" s="216" t="s">
        <v>260</v>
      </c>
      <c r="D107" s="216" t="s">
        <v>165</v>
      </c>
      <c r="E107" s="218" t="s">
        <v>1123</v>
      </c>
      <c r="F107" s="219" t="s">
        <v>1124</v>
      </c>
      <c r="G107" s="220" t="s">
        <v>1079</v>
      </c>
      <c r="H107" s="221">
        <v>1</v>
      </c>
      <c r="I107" s="222"/>
      <c r="J107" s="223">
        <f>ROUND(I107*H107,2)</f>
        <v>0</v>
      </c>
      <c r="K107" s="219" t="s">
        <v>44</v>
      </c>
      <c r="L107" s="47"/>
      <c r="M107" s="224" t="s">
        <v>44</v>
      </c>
      <c r="N107" s="225" t="s">
        <v>53</v>
      </c>
      <c r="O107" s="87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8" t="s">
        <v>1080</v>
      </c>
      <c r="AT107" s="228" t="s">
        <v>165</v>
      </c>
      <c r="AU107" s="228" t="s">
        <v>90</v>
      </c>
      <c r="AY107" s="19" t="s">
        <v>162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19" t="s">
        <v>90</v>
      </c>
      <c r="BK107" s="229">
        <f>ROUND(I107*H107,2)</f>
        <v>0</v>
      </c>
      <c r="BL107" s="19" t="s">
        <v>1080</v>
      </c>
      <c r="BM107" s="228" t="s">
        <v>1125</v>
      </c>
    </row>
    <row r="108" spans="1:65" s="2" customFormat="1" ht="16.5" customHeight="1">
      <c r="A108" s="41"/>
      <c r="B108" s="42"/>
      <c r="C108" s="216" t="s">
        <v>267</v>
      </c>
      <c r="D108" s="216" t="s">
        <v>165</v>
      </c>
      <c r="E108" s="218" t="s">
        <v>1126</v>
      </c>
      <c r="F108" s="219" t="s">
        <v>1127</v>
      </c>
      <c r="G108" s="220" t="s">
        <v>1079</v>
      </c>
      <c r="H108" s="221">
        <v>1</v>
      </c>
      <c r="I108" s="222"/>
      <c r="J108" s="223">
        <f>ROUND(I108*H108,2)</f>
        <v>0</v>
      </c>
      <c r="K108" s="219" t="s">
        <v>44</v>
      </c>
      <c r="L108" s="47"/>
      <c r="M108" s="224" t="s">
        <v>44</v>
      </c>
      <c r="N108" s="225" t="s">
        <v>53</v>
      </c>
      <c r="O108" s="87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28" t="s">
        <v>1080</v>
      </c>
      <c r="AT108" s="228" t="s">
        <v>165</v>
      </c>
      <c r="AU108" s="228" t="s">
        <v>90</v>
      </c>
      <c r="AY108" s="19" t="s">
        <v>162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19" t="s">
        <v>90</v>
      </c>
      <c r="BK108" s="229">
        <f>ROUND(I108*H108,2)</f>
        <v>0</v>
      </c>
      <c r="BL108" s="19" t="s">
        <v>1080</v>
      </c>
      <c r="BM108" s="228" t="s">
        <v>1128</v>
      </c>
    </row>
    <row r="109" spans="1:65" s="2" customFormat="1" ht="16.5" customHeight="1">
      <c r="A109" s="41"/>
      <c r="B109" s="42"/>
      <c r="C109" s="216" t="s">
        <v>164</v>
      </c>
      <c r="D109" s="217" t="s">
        <v>165</v>
      </c>
      <c r="E109" s="218" t="s">
        <v>1129</v>
      </c>
      <c r="F109" s="219" t="s">
        <v>1130</v>
      </c>
      <c r="G109" s="220" t="s">
        <v>1131</v>
      </c>
      <c r="H109" s="221">
        <v>5000000</v>
      </c>
      <c r="I109" s="222"/>
      <c r="J109" s="223">
        <f>ROUND(I109*H109,2)</f>
        <v>0</v>
      </c>
      <c r="K109" s="219" t="s">
        <v>44</v>
      </c>
      <c r="L109" s="47"/>
      <c r="M109" s="224" t="s">
        <v>44</v>
      </c>
      <c r="N109" s="225" t="s">
        <v>53</v>
      </c>
      <c r="O109" s="87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28" t="s">
        <v>170</v>
      </c>
      <c r="AT109" s="228" t="s">
        <v>165</v>
      </c>
      <c r="AU109" s="228" t="s">
        <v>90</v>
      </c>
      <c r="AY109" s="19" t="s">
        <v>162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19" t="s">
        <v>90</v>
      </c>
      <c r="BK109" s="229">
        <f>ROUND(I109*H109,2)</f>
        <v>0</v>
      </c>
      <c r="BL109" s="19" t="s">
        <v>170</v>
      </c>
      <c r="BM109" s="228" t="s">
        <v>1132</v>
      </c>
    </row>
    <row r="110" spans="1:47" s="2" customFormat="1" ht="12">
      <c r="A110" s="41"/>
      <c r="B110" s="42"/>
      <c r="C110" s="43"/>
      <c r="D110" s="237" t="s">
        <v>231</v>
      </c>
      <c r="E110" s="43"/>
      <c r="F110" s="280" t="s">
        <v>1133</v>
      </c>
      <c r="G110" s="43"/>
      <c r="H110" s="43"/>
      <c r="I110" s="232"/>
      <c r="J110" s="43"/>
      <c r="K110" s="43"/>
      <c r="L110" s="47"/>
      <c r="M110" s="233"/>
      <c r="N110" s="23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19" t="s">
        <v>231</v>
      </c>
      <c r="AU110" s="19" t="s">
        <v>90</v>
      </c>
    </row>
    <row r="111" spans="1:63" s="12" customFormat="1" ht="25.9" customHeight="1">
      <c r="A111" s="12"/>
      <c r="B111" s="200"/>
      <c r="C111" s="201"/>
      <c r="D111" s="202" t="s">
        <v>81</v>
      </c>
      <c r="E111" s="203" t="s">
        <v>1134</v>
      </c>
      <c r="F111" s="203" t="s">
        <v>1135</v>
      </c>
      <c r="G111" s="201"/>
      <c r="H111" s="201"/>
      <c r="I111" s="204"/>
      <c r="J111" s="205">
        <f>BK111</f>
        <v>0</v>
      </c>
      <c r="K111" s="201"/>
      <c r="L111" s="206"/>
      <c r="M111" s="207"/>
      <c r="N111" s="208"/>
      <c r="O111" s="208"/>
      <c r="P111" s="209">
        <f>P112</f>
        <v>0</v>
      </c>
      <c r="Q111" s="208"/>
      <c r="R111" s="209">
        <f>R112</f>
        <v>0</v>
      </c>
      <c r="S111" s="208"/>
      <c r="T111" s="210">
        <f>T112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11" t="s">
        <v>204</v>
      </c>
      <c r="AT111" s="212" t="s">
        <v>81</v>
      </c>
      <c r="AU111" s="212" t="s">
        <v>82</v>
      </c>
      <c r="AY111" s="211" t="s">
        <v>162</v>
      </c>
      <c r="BK111" s="213">
        <f>BK112</f>
        <v>0</v>
      </c>
    </row>
    <row r="112" spans="1:65" s="2" customFormat="1" ht="16.5" customHeight="1">
      <c r="A112" s="41"/>
      <c r="B112" s="42"/>
      <c r="C112" s="216" t="s">
        <v>8</v>
      </c>
      <c r="D112" s="216" t="s">
        <v>165</v>
      </c>
      <c r="E112" s="218" t="s">
        <v>1136</v>
      </c>
      <c r="F112" s="219" t="s">
        <v>1137</v>
      </c>
      <c r="G112" s="220" t="s">
        <v>1079</v>
      </c>
      <c r="H112" s="221">
        <v>1</v>
      </c>
      <c r="I112" s="222"/>
      <c r="J112" s="223">
        <f>ROUND(I112*H112,2)</f>
        <v>0</v>
      </c>
      <c r="K112" s="219" t="s">
        <v>44</v>
      </c>
      <c r="L112" s="47"/>
      <c r="M112" s="224" t="s">
        <v>44</v>
      </c>
      <c r="N112" s="225" t="s">
        <v>53</v>
      </c>
      <c r="O112" s="87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8" t="s">
        <v>1080</v>
      </c>
      <c r="AT112" s="228" t="s">
        <v>165</v>
      </c>
      <c r="AU112" s="228" t="s">
        <v>90</v>
      </c>
      <c r="AY112" s="19" t="s">
        <v>162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19" t="s">
        <v>90</v>
      </c>
      <c r="BK112" s="229">
        <f>ROUND(I112*H112,2)</f>
        <v>0</v>
      </c>
      <c r="BL112" s="19" t="s">
        <v>1080</v>
      </c>
      <c r="BM112" s="228" t="s">
        <v>1138</v>
      </c>
    </row>
    <row r="113" spans="1:63" s="12" customFormat="1" ht="25.9" customHeight="1">
      <c r="A113" s="12"/>
      <c r="B113" s="200"/>
      <c r="C113" s="201"/>
      <c r="D113" s="202" t="s">
        <v>81</v>
      </c>
      <c r="E113" s="203" t="s">
        <v>1139</v>
      </c>
      <c r="F113" s="203" t="s">
        <v>1140</v>
      </c>
      <c r="G113" s="201"/>
      <c r="H113" s="201"/>
      <c r="I113" s="204"/>
      <c r="J113" s="205">
        <f>BK113</f>
        <v>0</v>
      </c>
      <c r="K113" s="201"/>
      <c r="L113" s="206"/>
      <c r="M113" s="207"/>
      <c r="N113" s="208"/>
      <c r="O113" s="208"/>
      <c r="P113" s="209">
        <f>SUM(P114:P115)</f>
        <v>0</v>
      </c>
      <c r="Q113" s="208"/>
      <c r="R113" s="209">
        <f>SUM(R114:R115)</f>
        <v>0</v>
      </c>
      <c r="S113" s="208"/>
      <c r="T113" s="210">
        <f>SUM(T114:T115)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11" t="s">
        <v>204</v>
      </c>
      <c r="AT113" s="212" t="s">
        <v>81</v>
      </c>
      <c r="AU113" s="212" t="s">
        <v>82</v>
      </c>
      <c r="AY113" s="211" t="s">
        <v>162</v>
      </c>
      <c r="BK113" s="213">
        <f>SUM(BK114:BK115)</f>
        <v>0</v>
      </c>
    </row>
    <row r="114" spans="1:65" s="2" customFormat="1" ht="16.5" customHeight="1">
      <c r="A114" s="41"/>
      <c r="B114" s="42"/>
      <c r="C114" s="216" t="s">
        <v>276</v>
      </c>
      <c r="D114" s="216" t="s">
        <v>165</v>
      </c>
      <c r="E114" s="218" t="s">
        <v>1141</v>
      </c>
      <c r="F114" s="219" t="s">
        <v>1142</v>
      </c>
      <c r="G114" s="220" t="s">
        <v>1079</v>
      </c>
      <c r="H114" s="221">
        <v>1</v>
      </c>
      <c r="I114" s="222"/>
      <c r="J114" s="223">
        <f>ROUND(I114*H114,2)</f>
        <v>0</v>
      </c>
      <c r="K114" s="219" t="s">
        <v>44</v>
      </c>
      <c r="L114" s="47"/>
      <c r="M114" s="224" t="s">
        <v>44</v>
      </c>
      <c r="N114" s="225" t="s">
        <v>53</v>
      </c>
      <c r="O114" s="87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8" t="s">
        <v>1080</v>
      </c>
      <c r="AT114" s="228" t="s">
        <v>165</v>
      </c>
      <c r="AU114" s="228" t="s">
        <v>90</v>
      </c>
      <c r="AY114" s="19" t="s">
        <v>162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19" t="s">
        <v>90</v>
      </c>
      <c r="BK114" s="229">
        <f>ROUND(I114*H114,2)</f>
        <v>0</v>
      </c>
      <c r="BL114" s="19" t="s">
        <v>1080</v>
      </c>
      <c r="BM114" s="228" t="s">
        <v>1143</v>
      </c>
    </row>
    <row r="115" spans="1:65" s="2" customFormat="1" ht="16.5" customHeight="1">
      <c r="A115" s="41"/>
      <c r="B115" s="42"/>
      <c r="C115" s="216" t="s">
        <v>281</v>
      </c>
      <c r="D115" s="216" t="s">
        <v>165</v>
      </c>
      <c r="E115" s="218" t="s">
        <v>1144</v>
      </c>
      <c r="F115" s="219" t="s">
        <v>1145</v>
      </c>
      <c r="G115" s="220" t="s">
        <v>1079</v>
      </c>
      <c r="H115" s="221">
        <v>1</v>
      </c>
      <c r="I115" s="222"/>
      <c r="J115" s="223">
        <f>ROUND(I115*H115,2)</f>
        <v>0</v>
      </c>
      <c r="K115" s="219" t="s">
        <v>44</v>
      </c>
      <c r="L115" s="47"/>
      <c r="M115" s="224" t="s">
        <v>44</v>
      </c>
      <c r="N115" s="225" t="s">
        <v>53</v>
      </c>
      <c r="O115" s="87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28" t="s">
        <v>1080</v>
      </c>
      <c r="AT115" s="228" t="s">
        <v>165</v>
      </c>
      <c r="AU115" s="228" t="s">
        <v>90</v>
      </c>
      <c r="AY115" s="19" t="s">
        <v>162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19" t="s">
        <v>90</v>
      </c>
      <c r="BK115" s="229">
        <f>ROUND(I115*H115,2)</f>
        <v>0</v>
      </c>
      <c r="BL115" s="19" t="s">
        <v>1080</v>
      </c>
      <c r="BM115" s="228" t="s">
        <v>1146</v>
      </c>
    </row>
    <row r="116" spans="1:63" s="12" customFormat="1" ht="25.9" customHeight="1">
      <c r="A116" s="12"/>
      <c r="B116" s="200"/>
      <c r="C116" s="201"/>
      <c r="D116" s="202" t="s">
        <v>81</v>
      </c>
      <c r="E116" s="203" t="s">
        <v>1147</v>
      </c>
      <c r="F116" s="203" t="s">
        <v>1148</v>
      </c>
      <c r="G116" s="201"/>
      <c r="H116" s="201"/>
      <c r="I116" s="204"/>
      <c r="J116" s="205">
        <f>BK116</f>
        <v>0</v>
      </c>
      <c r="K116" s="201"/>
      <c r="L116" s="206"/>
      <c r="M116" s="207"/>
      <c r="N116" s="208"/>
      <c r="O116" s="208"/>
      <c r="P116" s="209">
        <f>SUM(P117:P118)</f>
        <v>0</v>
      </c>
      <c r="Q116" s="208"/>
      <c r="R116" s="209">
        <f>SUM(R117:R118)</f>
        <v>0</v>
      </c>
      <c r="S116" s="208"/>
      <c r="T116" s="210">
        <f>SUM(T117:T118)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11" t="s">
        <v>204</v>
      </c>
      <c r="AT116" s="212" t="s">
        <v>81</v>
      </c>
      <c r="AU116" s="212" t="s">
        <v>82</v>
      </c>
      <c r="AY116" s="211" t="s">
        <v>162</v>
      </c>
      <c r="BK116" s="213">
        <f>SUM(BK117:BK118)</f>
        <v>0</v>
      </c>
    </row>
    <row r="117" spans="1:65" s="2" customFormat="1" ht="16.5" customHeight="1">
      <c r="A117" s="41"/>
      <c r="B117" s="42"/>
      <c r="C117" s="216" t="s">
        <v>294</v>
      </c>
      <c r="D117" s="216" t="s">
        <v>165</v>
      </c>
      <c r="E117" s="218" t="s">
        <v>1149</v>
      </c>
      <c r="F117" s="219" t="s">
        <v>1148</v>
      </c>
      <c r="G117" s="220" t="s">
        <v>1079</v>
      </c>
      <c r="H117" s="221">
        <v>1</v>
      </c>
      <c r="I117" s="222"/>
      <c r="J117" s="223">
        <f>ROUND(I117*H117,2)</f>
        <v>0</v>
      </c>
      <c r="K117" s="219" t="s">
        <v>169</v>
      </c>
      <c r="L117" s="47"/>
      <c r="M117" s="224" t="s">
        <v>44</v>
      </c>
      <c r="N117" s="225" t="s">
        <v>53</v>
      </c>
      <c r="O117" s="87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28" t="s">
        <v>1080</v>
      </c>
      <c r="AT117" s="228" t="s">
        <v>165</v>
      </c>
      <c r="AU117" s="228" t="s">
        <v>90</v>
      </c>
      <c r="AY117" s="19" t="s">
        <v>162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19" t="s">
        <v>90</v>
      </c>
      <c r="BK117" s="229">
        <f>ROUND(I117*H117,2)</f>
        <v>0</v>
      </c>
      <c r="BL117" s="19" t="s">
        <v>1080</v>
      </c>
      <c r="BM117" s="228" t="s">
        <v>1150</v>
      </c>
    </row>
    <row r="118" spans="1:47" s="2" customFormat="1" ht="12">
      <c r="A118" s="41"/>
      <c r="B118" s="42"/>
      <c r="C118" s="43"/>
      <c r="D118" s="230" t="s">
        <v>172</v>
      </c>
      <c r="E118" s="43"/>
      <c r="F118" s="231" t="s">
        <v>1151</v>
      </c>
      <c r="G118" s="43"/>
      <c r="H118" s="43"/>
      <c r="I118" s="232"/>
      <c r="J118" s="43"/>
      <c r="K118" s="43"/>
      <c r="L118" s="47"/>
      <c r="M118" s="292"/>
      <c r="N118" s="293"/>
      <c r="O118" s="294"/>
      <c r="P118" s="294"/>
      <c r="Q118" s="294"/>
      <c r="R118" s="294"/>
      <c r="S118" s="294"/>
      <c r="T118" s="295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19" t="s">
        <v>172</v>
      </c>
      <c r="AU118" s="19" t="s">
        <v>90</v>
      </c>
    </row>
    <row r="119" spans="1:31" s="2" customFormat="1" ht="6.95" customHeight="1">
      <c r="A119" s="41"/>
      <c r="B119" s="62"/>
      <c r="C119" s="63"/>
      <c r="D119" s="63"/>
      <c r="E119" s="63"/>
      <c r="F119" s="63"/>
      <c r="G119" s="63"/>
      <c r="H119" s="63"/>
      <c r="I119" s="63"/>
      <c r="J119" s="63"/>
      <c r="K119" s="63"/>
      <c r="L119" s="47"/>
      <c r="M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</sheetData>
  <sheetProtection password="CC35" sheet="1" objects="1" scenarios="1" formatColumns="0" formatRows="0" autoFilter="0"/>
  <autoFilter ref="C85:K11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118" r:id="rId1" display="https://podminky.urs.cz/item/CS_URS_2022_02/06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Správce.KROS</dc:creator>
  <cp:keywords/>
  <dc:description/>
  <cp:lastModifiedBy>Správce.KROS</cp:lastModifiedBy>
  <dcterms:created xsi:type="dcterms:W3CDTF">2023-04-21T08:52:01Z</dcterms:created>
  <dcterms:modified xsi:type="dcterms:W3CDTF">2023-04-21T08:52:15Z</dcterms:modified>
  <cp:category/>
  <cp:version/>
  <cp:contentType/>
  <cp:contentStatus/>
</cp:coreProperties>
</file>