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28" yWindow="65428" windowWidth="23256" windowHeight="12576" activeTab="2"/>
  </bookViews>
  <sheets>
    <sheet name="Rekapitulace stavby" sheetId="1" r:id="rId1"/>
    <sheet name="A - KOUPELNA 1.NP" sheetId="2" r:id="rId2"/>
    <sheet name="B - KOUPELNA 2.NP" sheetId="3" r:id="rId3"/>
  </sheets>
  <definedNames>
    <definedName name="_xlnm._FilterDatabase" localSheetId="1" hidden="1">'A - KOUPELNA 1.NP'!$C$142:$K$469</definedName>
    <definedName name="_xlnm._FilterDatabase" localSheetId="2" hidden="1">'B - KOUPELNA 2.NP'!$C$138:$K$461</definedName>
    <definedName name="_xlnm.Print_Area" localSheetId="1">'A - KOUPELNA 1.NP'!$C$4:$J$76,'A - KOUPELNA 1.NP'!$C$82:$J$124,'A - KOUPELNA 1.NP'!$C$130:$J$469</definedName>
    <definedName name="_xlnm.Print_Area" localSheetId="2">'B - KOUPELNA 2.NP'!$C$4:$J$76,'B - KOUPELNA 2.NP'!$C$82:$J$120,'B - KOUPELNA 2.NP'!$C$126:$J$461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'A - KOUPELNA 1.NP'!$142:$142</definedName>
    <definedName name="_xlnm.Print_Titles" localSheetId="2">'B - KOUPELNA 2.NP'!$138:$138</definedName>
  </definedNames>
  <calcPr calcId="191029"/>
  <extLst/>
</workbook>
</file>

<file path=xl/sharedStrings.xml><?xml version="1.0" encoding="utf-8"?>
<sst xmlns="http://schemas.openxmlformats.org/spreadsheetml/2006/main" count="8138" uniqueCount="1411">
  <si>
    <t>Export Komplet</t>
  </si>
  <si>
    <t/>
  </si>
  <si>
    <t>2.0</t>
  </si>
  <si>
    <t>ZAMOK</t>
  </si>
  <si>
    <t>False</t>
  </si>
  <si>
    <t>{ce224854-121e-4ab3-8765-67ddf4836a8a}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</si>
  <si>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</si>
  <si>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</si>
  <si>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</si>
  <si>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</si>
  <si>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</si>
  <si>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</si>
  <si>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</si>
  <si>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</si>
  <si>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NoveStraseci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</si>
  <si>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</si>
  <si>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</si>
  <si>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KOUPELEN - Domov seniorů Nové Strašecí</t>
  </si>
  <si>
    <t>KSO:</t>
  </si>
  <si>
    <t>CC-CZ:</t>
  </si>
  <si>
    <t>Místo:</t>
  </si>
  <si>
    <t>Domov seniorů Nové Strašecí, Křivoklátská  417</t>
  </si>
  <si>
    <t>Datum:</t>
  </si>
  <si>
    <t>6. 3. 2023</t>
  </si>
  <si>
    <t>Zadavatel:</t>
  </si>
  <si>
    <t>IČ:</t>
  </si>
  <si>
    <t>Domov seniorů Nové Strašecí, Křivoklátská 417</t>
  </si>
  <si>
    <t>DIČ:</t>
  </si>
  <si>
    <t>Uchazeč:</t>
  </si>
  <si>
    <t>Vyplň údaj</t>
  </si>
  <si>
    <t>Projektant:</t>
  </si>
  <si>
    <t>Lenka Jandová, Zdeněk Tvrz, Pavel Knobloch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</si>
  <si>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</si>
  <si>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</si>
  <si>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</si>
  <si>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</si>
  <si>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</si>
  <si>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</si>
  <si>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</si>
  <si>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</si>
  <si>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</si>
  <si>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</si>
  <si>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</si>
  <si>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</si>
  <si>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</si>
  <si>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</si>
  <si>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</si>
  <si>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</si>
  <si>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</si>
  <si>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</si>
  <si>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</si>
  <si>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</si>
  <si>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</si>
  <si>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</si>
  <si>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</si>
  <si>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</si>
  <si>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</si>
  <si>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</si>
  <si>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</si>
  <si>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</si>
  <si>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</si>
  <si>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</si>
  <si>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</si>
  <si>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</si>
  <si>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</si>
  <si>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</si>
  <si>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</si>
  <si>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</si>
  <si>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</si>
  <si>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</si>
  <si>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</si>
  <si>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</si>
  <si>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</si>
  <si>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</si>
  <si>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</si>
  <si>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</si>
  <si>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</si>
  <si>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</si>
  <si>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</si>
  <si>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</si>
  <si>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</si>
  <si>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</si>
  <si>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KOUPELNA 1.NP</t>
  </si>
  <si>
    <t>STA</t>
  </si>
  <si>
    <t>1</t>
  </si>
  <si>
    <t>{b78bd8f7-d96b-4f92-8f1a-aaf56aed5eed}</t>
  </si>
  <si>
    <t>2</t>
  </si>
  <si>
    <t>B</t>
  </si>
  <si>
    <t>KOUPELNA 2.NP</t>
  </si>
  <si>
    <t>{311fdc24-ccf2-4137-92ec-6465249ca957}</t>
  </si>
  <si>
    <t>KRYCÍ LIST SOUPISU PRACÍ</t>
  </si>
  <si>
    <t>Objekt:</t>
  </si>
  <si>
    <t>A - KOUPELNA 1.NP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</si>
  <si>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</si>
  <si>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</si>
  <si>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</si>
  <si>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</si>
  <si>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</si>
  <si>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</si>
  <si>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</si>
  <si>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</si>
  <si>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</si>
  <si>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</si>
  <si>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</si>
  <si>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</si>
  <si>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</si>
  <si>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PSV - Práce a dodávky PSV   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</si>
  <si>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</si>
  <si>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</si>
  <si>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</si>
  <si>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</si>
  <si>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</si>
  <si>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</si>
  <si>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</t>
  </si>
  <si>
    <t xml:space="preserve">    741 - Elektroinstalace - silnoproud koupelna 1NP   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</si>
  <si>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</si>
  <si>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</si>
  <si>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</si>
  <si>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</si>
  <si>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</si>
  <si>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</si>
  <si>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</si>
  <si>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</si>
  <si>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</si>
  <si>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</si>
  <si>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</si>
  <si>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</si>
  <si>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</si>
  <si>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</si>
  <si>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</si>
  <si>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</si>
  <si>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</si>
  <si>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</si>
  <si>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</si>
  <si>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</si>
  <si>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</si>
  <si>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</si>
  <si>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</si>
  <si>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</si>
  <si>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</si>
  <si>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</si>
  <si>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</si>
  <si>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</si>
  <si>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132112131</t>
  </si>
  <si>
    <t>Hloubení nezapažených rýh šířky do 800 mm v soudržných horninách třídy těžitelnosti I skupiny 1 a 2 ručně</t>
  </si>
  <si>
    <t>m3</t>
  </si>
  <si>
    <t>4</t>
  </si>
  <si>
    <t>-802806347</t>
  </si>
  <si>
    <t>VV</t>
  </si>
  <si>
    <t>2*0,6*0,6</t>
  </si>
  <si>
    <t>139711111</t>
  </si>
  <si>
    <t>Vykopávky v uzavřených prostorech v hornině třídy těžitelnosti I skupiny 1 až 3 ručně</t>
  </si>
  <si>
    <t>-478681206</t>
  </si>
  <si>
    <t>28,6*0,05</t>
  </si>
  <si>
    <t>3</t>
  </si>
  <si>
    <t>162211311</t>
  </si>
  <si>
    <t>Vodorovné přemístění výkopku z horniny třídy těžitelnosti I skupiny 1 až 3 stavebním kolečkem do 10 m</t>
  </si>
  <si>
    <t>-2108283459</t>
  </si>
  <si>
    <t>1,43+0,72</t>
  </si>
  <si>
    <t>162451106</t>
  </si>
  <si>
    <t>Vodorovné přemístění přes 1 500 do 2000 m výkopku/sypaniny z horniny třídy těžitelnosti I skupiny 1 až 3</t>
  </si>
  <si>
    <t>425389342</t>
  </si>
  <si>
    <t>5</t>
  </si>
  <si>
    <t>167111101</t>
  </si>
  <si>
    <t>Nakládání výkopku z hornin třídy těžitelnosti I skupiny 1 až 3 ručně</t>
  </si>
  <si>
    <t>713077918</t>
  </si>
  <si>
    <t>6</t>
  </si>
  <si>
    <t>171201221</t>
  </si>
  <si>
    <t>Poplatek za uložení na skládce (skládkovné) zeminy a kamení kód odpadu 17 05 04</t>
  </si>
  <si>
    <t>t</t>
  </si>
  <si>
    <t>-630587132</t>
  </si>
  <si>
    <t>2,15*1,6 'Přepočtené koeficientem množství</t>
  </si>
  <si>
    <t>7</t>
  </si>
  <si>
    <t>171251201</t>
  </si>
  <si>
    <t>Uložení sypaniny na skládky nebo meziskládky</t>
  </si>
  <si>
    <t>1819288907</t>
  </si>
  <si>
    <t>8</t>
  </si>
  <si>
    <t>175111101</t>
  </si>
  <si>
    <t>Obsypání potrubí ručně sypaninou bez prohození, uloženou do 3 m</t>
  </si>
  <si>
    <t>163267719</t>
  </si>
  <si>
    <t>0,72-0,18</t>
  </si>
  <si>
    <t>9</t>
  </si>
  <si>
    <t>M</t>
  </si>
  <si>
    <t>58337303</t>
  </si>
  <si>
    <t xml:space="preserve">štěrkopísek </t>
  </si>
  <si>
    <t>1073385540</t>
  </si>
  <si>
    <t>0,54*2 'Přepočtené koeficientem množství</t>
  </si>
  <si>
    <t>Svislé a kompletní konstrukce</t>
  </si>
  <si>
    <t>10</t>
  </si>
  <si>
    <t>317142422</t>
  </si>
  <si>
    <t>Překlad nenosný pórobetonový š 100 mm v do 250 mm na tenkovrstvou maltu dl přes 1000 do 1250 mm</t>
  </si>
  <si>
    <t>kus</t>
  </si>
  <si>
    <t>-931829661</t>
  </si>
  <si>
    <t>11</t>
  </si>
  <si>
    <t>317941121</t>
  </si>
  <si>
    <t>Osazování ocelových válcovaných nosníků na zdivu I, IE, U, UE nebo L do č. 12 nebo výšky do 120 mm</t>
  </si>
  <si>
    <t>-246861049</t>
  </si>
  <si>
    <t>1,35*0,0111</t>
  </si>
  <si>
    <t>12</t>
  </si>
  <si>
    <t>13010712</t>
  </si>
  <si>
    <t>ocel profilová jakost S235JR (11 375) průřez I (IPN) 100</t>
  </si>
  <si>
    <t>-1554678013</t>
  </si>
  <si>
    <t>0,015*1,1 'Přepočtené koeficientem množství</t>
  </si>
  <si>
    <t>13</t>
  </si>
  <si>
    <t>342272225</t>
  </si>
  <si>
    <t>Příčka z pórobetonových hladkých tvárnic na tenkovrstvou maltu tl 100 mm</t>
  </si>
  <si>
    <t>m2</t>
  </si>
  <si>
    <t>-1083002905</t>
  </si>
  <si>
    <t>(3,05+0,785)*2,8-0,8*2</t>
  </si>
  <si>
    <t>3,075*2,8-0,6*2</t>
  </si>
  <si>
    <t>Součet</t>
  </si>
  <si>
    <t>14</t>
  </si>
  <si>
    <t>342272235</t>
  </si>
  <si>
    <t>Příčka z pórobetonových hladkých tvárnic na tenkovrstvou maltu tl 125 mm</t>
  </si>
  <si>
    <t>-721661267</t>
  </si>
  <si>
    <t>1,85*2,8</t>
  </si>
  <si>
    <t>342291111</t>
  </si>
  <si>
    <t>Ukotvení příček montážní polyuretanovou pěnou tl příčky do 100 mm</t>
  </si>
  <si>
    <t>m</t>
  </si>
  <si>
    <t>836995274</t>
  </si>
  <si>
    <t>3,05+0,885+3,075</t>
  </si>
  <si>
    <t>16</t>
  </si>
  <si>
    <t>342291112</t>
  </si>
  <si>
    <t>Ukotvení příček montážní polyuretanovou pěnou tl příčky přes 100 mm</t>
  </si>
  <si>
    <t>1166057252</t>
  </si>
  <si>
    <t>17</t>
  </si>
  <si>
    <t>342291121</t>
  </si>
  <si>
    <t>Ukotvení příček k cihelným konstrukcím plochými kotvami</t>
  </si>
  <si>
    <t>-1507036814</t>
  </si>
  <si>
    <t>2,8*4</t>
  </si>
  <si>
    <t>18</t>
  </si>
  <si>
    <t>346272256</t>
  </si>
  <si>
    <t>Přizdívka z pórobetonových tvárnic tl 150 mm</t>
  </si>
  <si>
    <t>-898515648</t>
  </si>
  <si>
    <t>(1,9+1,05+2,3)*1,4</t>
  </si>
  <si>
    <t>Vodorovné konstrukce</t>
  </si>
  <si>
    <t>19</t>
  </si>
  <si>
    <t>451573111</t>
  </si>
  <si>
    <t>Lože pod potrubí otevřený výkop ze štěrkopísku</t>
  </si>
  <si>
    <t>-887740281</t>
  </si>
  <si>
    <t>2*0,6*0,15</t>
  </si>
  <si>
    <t>Úpravy povrchů, podlahy a osazování výplní</t>
  </si>
  <si>
    <t>20</t>
  </si>
  <si>
    <t>612142001</t>
  </si>
  <si>
    <t>Potažení vnitřních stěn sklovláknitým pletivem vtlačeným do tenkovrstvé hmoty</t>
  </si>
  <si>
    <t>-1264852322</t>
  </si>
  <si>
    <t>(3,075*2+1)*2,7-(0,6*2+0,8*2)</t>
  </si>
  <si>
    <t>(1,9*2+1,05*2+1,85*4)*1,7</t>
  </si>
  <si>
    <t>(3,05+0,885)*1,7</t>
  </si>
  <si>
    <t>612311131</t>
  </si>
  <si>
    <t>Potažení vnitřních stěn vápenným štukem tloušťky do 3 mm</t>
  </si>
  <si>
    <t>895306469</t>
  </si>
  <si>
    <t>22</t>
  </si>
  <si>
    <t>612325417</t>
  </si>
  <si>
    <t>Oprava vnitřní vápenocementové hladké omítky stěn v rozsahu plochy přes 10 do 30 % s celoplošným přeštukováním</t>
  </si>
  <si>
    <t>1524202770</t>
  </si>
  <si>
    <t>(2,29+1)*2,6-0,95*2</t>
  </si>
  <si>
    <t>(1,9+1,05)*1,6</t>
  </si>
  <si>
    <t>(2,965+5,66+3,24+0,61+2,61)*1,6-(0,9*2)</t>
  </si>
  <si>
    <t>23</t>
  </si>
  <si>
    <t>612331121</t>
  </si>
  <si>
    <t>Cementová omítka hladká jednovrstvá vnitřních stěn nanášená ručně</t>
  </si>
  <si>
    <t>-1291329051</t>
  </si>
  <si>
    <t>" pod obklad"</t>
  </si>
  <si>
    <t>58,23</t>
  </si>
  <si>
    <t>24</t>
  </si>
  <si>
    <t>631311114</t>
  </si>
  <si>
    <t>Mazanina tl přes 50 do 80 mm z betonu prostého bez zvýšených nároků na prostředí tř. C 16/20</t>
  </si>
  <si>
    <t>1805423562</t>
  </si>
  <si>
    <t>28,6*0,08</t>
  </si>
  <si>
    <t>25</t>
  </si>
  <si>
    <t>631311124</t>
  </si>
  <si>
    <t>Mazanina tl přes 80 do 120 mm z betonu prostého bez zvýšených nároků na prostředí tř. C 16/20</t>
  </si>
  <si>
    <t>763965923</t>
  </si>
  <si>
    <t>28,6*0,1</t>
  </si>
  <si>
    <t>26</t>
  </si>
  <si>
    <t>631319171</t>
  </si>
  <si>
    <t>Příplatek k mazanině tl přes 50 do 80 mm za stržení povrchu spodní vrstvy před vložením výztuže</t>
  </si>
  <si>
    <t>1128285892</t>
  </si>
  <si>
    <t>27</t>
  </si>
  <si>
    <t>631319173</t>
  </si>
  <si>
    <t>Příplatek k mazanině tl přes 80 do 120 mm za stržení povrchu spodní vrstvy před vložením výztuže</t>
  </si>
  <si>
    <t>479846312</t>
  </si>
  <si>
    <t>28</t>
  </si>
  <si>
    <t>631319181</t>
  </si>
  <si>
    <t>Příplatek k mazanině tl přes 50 do 80 mm za sklon přes 15 do 35°</t>
  </si>
  <si>
    <t>-540046371</t>
  </si>
  <si>
    <t>2,2*1*0,05</t>
  </si>
  <si>
    <t>29</t>
  </si>
  <si>
    <t>631362021</t>
  </si>
  <si>
    <t>Výztuž mazanin svařovanými sítěmi Kari</t>
  </si>
  <si>
    <t>-1310212938</t>
  </si>
  <si>
    <t>28,6*0,00135*1,1*2</t>
  </si>
  <si>
    <t>30</t>
  </si>
  <si>
    <t>642942611</t>
  </si>
  <si>
    <t>Osazování zárubní nebo rámů dveřních kovových do 2,5 m2 na montážní pěnu</t>
  </si>
  <si>
    <t>1653507619</t>
  </si>
  <si>
    <t>31</t>
  </si>
  <si>
    <t>55331487</t>
  </si>
  <si>
    <t>zárubeň jednokřídlá ocelová pro zdění tl stěny 110-150mm rozměru 800/1970, 2100mm</t>
  </si>
  <si>
    <t>-690499761</t>
  </si>
  <si>
    <t>32</t>
  </si>
  <si>
    <t>55331485</t>
  </si>
  <si>
    <t>zárubeň jednokřídlá ocelová pro zdění tl stěny 110-150mm rozměru 600/1970, 2100mm</t>
  </si>
  <si>
    <t>-1879629801</t>
  </si>
  <si>
    <t>Ostatní konstrukce a práce, bourání</t>
  </si>
  <si>
    <t>33</t>
  </si>
  <si>
    <t>949101111</t>
  </si>
  <si>
    <t>Lešení pomocné pro objekty pozemních staveb s lešeňovou podlahou v do 1,9 m zatížení do 150 kg/m2</t>
  </si>
  <si>
    <t>994066306</t>
  </si>
  <si>
    <t>34</t>
  </si>
  <si>
    <t>952901111</t>
  </si>
  <si>
    <t>Vyčištění budov bytové a občanské výstavby při výšce podlaží do 4 m</t>
  </si>
  <si>
    <t>1364214210</t>
  </si>
  <si>
    <t>35</t>
  </si>
  <si>
    <t>962031132</t>
  </si>
  <si>
    <t>Bourání příček z cihel pálených na MVC tl do 100 mm</t>
  </si>
  <si>
    <t>1748312806</t>
  </si>
  <si>
    <t>(1,9+1,03)*2,8</t>
  </si>
  <si>
    <t>" obezdívka vany"</t>
  </si>
  <si>
    <t>(1,6*2+0,7)*0,6</t>
  </si>
  <si>
    <t>36</t>
  </si>
  <si>
    <t>962031133</t>
  </si>
  <si>
    <t>Bourání příček z cihel pálených na MVC tl do 150 mm</t>
  </si>
  <si>
    <t>-493954302</t>
  </si>
  <si>
    <t>1,98*2,25</t>
  </si>
  <si>
    <t>37</t>
  </si>
  <si>
    <t>965042141</t>
  </si>
  <si>
    <t>Bourání podkladů pod dlažby nebo mazanin betonových nebo z litého asfaltu tl do 100 mm pl přes 4 m2</t>
  </si>
  <si>
    <t>604337347</t>
  </si>
  <si>
    <t>28,6*0,2</t>
  </si>
  <si>
    <t>38</t>
  </si>
  <si>
    <t>965081213</t>
  </si>
  <si>
    <t>Bourání podlah z dlaždic keramických nebo xylolitových tl do 10 mm plochy přes 1 m2</t>
  </si>
  <si>
    <t>1142423173</t>
  </si>
  <si>
    <t>39</t>
  </si>
  <si>
    <t>971033531</t>
  </si>
  <si>
    <t>Vybourání otvorů ve zdivu cihelném pl do 1 m2 na MVC nebo MV tl do 150 mm</t>
  </si>
  <si>
    <t>-1781873967</t>
  </si>
  <si>
    <t>0,3*2</t>
  </si>
  <si>
    <t>40</t>
  </si>
  <si>
    <t>974029664</t>
  </si>
  <si>
    <t>Vysekání rýh ve zdivu kamenném pro vtahování nosníků hl do 150 mm v do 150 mm</t>
  </si>
  <si>
    <t>941383914</t>
  </si>
  <si>
    <t>1,35*2</t>
  </si>
  <si>
    <t>41</t>
  </si>
  <si>
    <t>978059541</t>
  </si>
  <si>
    <t>Odsekání a odebrání obkladů stěn z vnitřních obkládaček plochy přes 1 m2</t>
  </si>
  <si>
    <t>1165082047</t>
  </si>
  <si>
    <t>(1,9*2+1,03*2)*2-0,6*2</t>
  </si>
  <si>
    <t>(6,14*2+5,66*2+1,98*2+0,18)*2-(0,8*2+0,9*2)</t>
  </si>
  <si>
    <t>997</t>
  </si>
  <si>
    <t>Přesun sutě</t>
  </si>
  <si>
    <t>42</t>
  </si>
  <si>
    <t>997013151</t>
  </si>
  <si>
    <t>Vnitrostaveništní doprava suti a vybouraných hmot pro budovy v do 6 m s omezením mechanizace</t>
  </si>
  <si>
    <t>-1294058615</t>
  </si>
  <si>
    <t>43</t>
  </si>
  <si>
    <t>997013501</t>
  </si>
  <si>
    <t>Odvoz suti a vybouraných hmot na skládku nebo meziskládku do 1 km se složením</t>
  </si>
  <si>
    <t>1103298427</t>
  </si>
  <si>
    <t>44</t>
  </si>
  <si>
    <t>997013509</t>
  </si>
  <si>
    <t>Příplatek k odvozu suti a vybouraných hmot na skládku ZKD 1 km přes 1 km</t>
  </si>
  <si>
    <t>2068514542</t>
  </si>
  <si>
    <t>45</t>
  </si>
  <si>
    <t>997013631</t>
  </si>
  <si>
    <t>Poplatek za uložení na skládce (skládkovné) stavebního odpadu směsného kód odpadu 17 09 04</t>
  </si>
  <si>
    <t>1198340751</t>
  </si>
  <si>
    <t>998</t>
  </si>
  <si>
    <t>Přesun hmot</t>
  </si>
  <si>
    <t>46</t>
  </si>
  <si>
    <t>998011001</t>
  </si>
  <si>
    <t>Přesun hmot pro budovy zděné v do 6 m</t>
  </si>
  <si>
    <t>-472066094</t>
  </si>
  <si>
    <t>PSV</t>
  </si>
  <si>
    <t xml:space="preserve">Práce a dodávky PSV   </t>
  </si>
  <si>
    <t>711</t>
  </si>
  <si>
    <t>Izolace proti vodě, vlhkosti a plynům</t>
  </si>
  <si>
    <t>47</t>
  </si>
  <si>
    <t>711111001</t>
  </si>
  <si>
    <t>Provedení izolace proti zemní vlhkosti vodorovné za studena nátěrem penetračním</t>
  </si>
  <si>
    <t>1359075338</t>
  </si>
  <si>
    <t>48</t>
  </si>
  <si>
    <t>11163150</t>
  </si>
  <si>
    <t>lak penetrační asfaltový</t>
  </si>
  <si>
    <t>-2128350585</t>
  </si>
  <si>
    <t>28,6*0,0003 'Přepočtené koeficientem množství</t>
  </si>
  <si>
    <t>49</t>
  </si>
  <si>
    <t>711112001</t>
  </si>
  <si>
    <t>Provedení izolace proti zemní vlhkosti svislé za studena nátěrem penetračním</t>
  </si>
  <si>
    <t>-1608420838</t>
  </si>
  <si>
    <t>(6,14*2+5,66*2)*0,35</t>
  </si>
  <si>
    <t>50</t>
  </si>
  <si>
    <t>216090755</t>
  </si>
  <si>
    <t>8,26*0,00034 'Přepočtené koeficientem množství</t>
  </si>
  <si>
    <t>51</t>
  </si>
  <si>
    <t>711141559</t>
  </si>
  <si>
    <t>Provedení izolace proti zemní vlhkosti pásy přitavením vodorovné NAIP</t>
  </si>
  <si>
    <t>205872108</t>
  </si>
  <si>
    <t>28,6*2</t>
  </si>
  <si>
    <t>52</t>
  </si>
  <si>
    <t>62853004</t>
  </si>
  <si>
    <t>pás asfaltový natavitelný modifikovaný SBS tl 4,0mm s vložkou ze skleněné tkaniny a spalitelnou PE fólií nebo jemnozrnným minerálním posypem na horním povrchu</t>
  </si>
  <si>
    <t>-547877325</t>
  </si>
  <si>
    <t>57,2*1,1655 'Přepočtené koeficientem množství</t>
  </si>
  <si>
    <t>53</t>
  </si>
  <si>
    <t>711142559</t>
  </si>
  <si>
    <t>Provedení izolace proti zemní vlhkosti pásy přitavením svislé NAIP</t>
  </si>
  <si>
    <t>42602551</t>
  </si>
  <si>
    <t>8,26*2</t>
  </si>
  <si>
    <t>54</t>
  </si>
  <si>
    <t>-1865718206</t>
  </si>
  <si>
    <t>16,52*1,221 'Přepočtené koeficientem množství</t>
  </si>
  <si>
    <t>55</t>
  </si>
  <si>
    <t>998711101</t>
  </si>
  <si>
    <t>Přesun hmot tonážní pro izolace proti vodě, vlhkosti a plynům v objektech v do 6 m</t>
  </si>
  <si>
    <t>-2049896704</t>
  </si>
  <si>
    <t>713</t>
  </si>
  <si>
    <t>Izolace tepelné</t>
  </si>
  <si>
    <t>56</t>
  </si>
  <si>
    <t>713121111</t>
  </si>
  <si>
    <t>Montáž izolace tepelné podlah volně kladenými rohožemi, pásy, dílci, deskami 1 vrstva</t>
  </si>
  <si>
    <t>-1033243451</t>
  </si>
  <si>
    <t>57</t>
  </si>
  <si>
    <t>28375910</t>
  </si>
  <si>
    <t>deska EPS 150 pro konstrukce s vysokým zatížením λ=0,035 tl 60mm</t>
  </si>
  <si>
    <t>-775824596</t>
  </si>
  <si>
    <t>28,6*1,05 'Přepočtené koeficientem množství</t>
  </si>
  <si>
    <t>58</t>
  </si>
  <si>
    <t>713191132</t>
  </si>
  <si>
    <t>Montáž izolace tepelné podlah, stropů vrchem nebo střech překrytí separační fólií z PE</t>
  </si>
  <si>
    <t>-505064089</t>
  </si>
  <si>
    <t>59</t>
  </si>
  <si>
    <t>28323055</t>
  </si>
  <si>
    <t>fólie PE (500 kg/m3) separační podlahová oddělující tepelnou izolaci tl 0,8mm</t>
  </si>
  <si>
    <t>-1293426005</t>
  </si>
  <si>
    <t>28,6*1,1655 'Přepočtené koeficientem množství</t>
  </si>
  <si>
    <t>60</t>
  </si>
  <si>
    <t>998713101</t>
  </si>
  <si>
    <t>Přesun hmot tonážní pro izolace tepelné v objektech v do 6 m</t>
  </si>
  <si>
    <t>2119984258</t>
  </si>
  <si>
    <t>721</t>
  </si>
  <si>
    <t>Zdravotechnika - vnitřní kanalizace</t>
  </si>
  <si>
    <t>61</t>
  </si>
  <si>
    <t>721173401</t>
  </si>
  <si>
    <t>Potrubí kanalizační z PVC SN 4 svodné DN 110</t>
  </si>
  <si>
    <t>827147307</t>
  </si>
  <si>
    <t>62</t>
  </si>
  <si>
    <t>28611387</t>
  </si>
  <si>
    <t>odbočka kanalizační PVC s hrdlem 110/110/45°</t>
  </si>
  <si>
    <t>155681700</t>
  </si>
  <si>
    <t>63</t>
  </si>
  <si>
    <t>28611351</t>
  </si>
  <si>
    <t>koleno kanalizační PVC KG 110x45°</t>
  </si>
  <si>
    <t>2037083578</t>
  </si>
  <si>
    <t>64</t>
  </si>
  <si>
    <t>721174042</t>
  </si>
  <si>
    <t>Potrubí kanalizační z PP připojovací DN 40</t>
  </si>
  <si>
    <t>-1523213357</t>
  </si>
  <si>
    <t>65</t>
  </si>
  <si>
    <t>721174043</t>
  </si>
  <si>
    <t>Potrubí kanalizační z PP připojovací DN 50</t>
  </si>
  <si>
    <t>1284758063</t>
  </si>
  <si>
    <t>66</t>
  </si>
  <si>
    <t>721174045</t>
  </si>
  <si>
    <t>Potrubí kanalizační z PP připojovací DN 110</t>
  </si>
  <si>
    <t>-1165024292</t>
  </si>
  <si>
    <t>67</t>
  </si>
  <si>
    <t>286155801</t>
  </si>
  <si>
    <t>odbočka  kanalizační 100/40</t>
  </si>
  <si>
    <t>1513147749</t>
  </si>
  <si>
    <t>68</t>
  </si>
  <si>
    <t>286155802</t>
  </si>
  <si>
    <t>odbočka  kanalizační 100/50</t>
  </si>
  <si>
    <t>1002629324</t>
  </si>
  <si>
    <t>69</t>
  </si>
  <si>
    <t>286155803</t>
  </si>
  <si>
    <t>odbočka  kanalizační 100/100</t>
  </si>
  <si>
    <t>-1112186778</t>
  </si>
  <si>
    <t>70</t>
  </si>
  <si>
    <t>721210814</t>
  </si>
  <si>
    <t>Demontáž vpustí podlahových z kyselinovzdorné kameniny DN 125</t>
  </si>
  <si>
    <t>1730422132</t>
  </si>
  <si>
    <t>71</t>
  </si>
  <si>
    <t>721212125</t>
  </si>
  <si>
    <t>Odtokový sprchový žlab délky 900 mm s krycím roštem a zápachovou uzávěrkou</t>
  </si>
  <si>
    <t>-1485563717</t>
  </si>
  <si>
    <t>72</t>
  </si>
  <si>
    <t>721290111</t>
  </si>
  <si>
    <t>Zkouška těsnosti potrubí kanalizace vodou DN do 125</t>
  </si>
  <si>
    <t>1663497867</t>
  </si>
  <si>
    <t>3+1+3</t>
  </si>
  <si>
    <t>73</t>
  </si>
  <si>
    <t>721290001</t>
  </si>
  <si>
    <t>Stavební přípomoce</t>
  </si>
  <si>
    <t>soub</t>
  </si>
  <si>
    <t>-1663361303</t>
  </si>
  <si>
    <t>74</t>
  </si>
  <si>
    <t>721290002</t>
  </si>
  <si>
    <t>Demontáže vč. likvidace</t>
  </si>
  <si>
    <t>1714668415</t>
  </si>
  <si>
    <t>75</t>
  </si>
  <si>
    <t>998721101</t>
  </si>
  <si>
    <t>Přesun hmot tonážní pro vnitřní kanalizace v objektech v do 6 m</t>
  </si>
  <si>
    <t>229665170</t>
  </si>
  <si>
    <t>722</t>
  </si>
  <si>
    <t>Zdravotechnika - vnitřní vodovod</t>
  </si>
  <si>
    <t>76</t>
  </si>
  <si>
    <t>722175002</t>
  </si>
  <si>
    <t>Potrubí vodovodní plastové PP-RCT svar polyfúze D 20x2,8 mm /PN 28/</t>
  </si>
  <si>
    <t>-1863574542</t>
  </si>
  <si>
    <t>77</t>
  </si>
  <si>
    <t>722175003</t>
  </si>
  <si>
    <t>Potrubí vodovodní plastové PP-RCT svar polyfúze D 25x3,5 mm /PN 28/</t>
  </si>
  <si>
    <t>2084975448</t>
  </si>
  <si>
    <t>78</t>
  </si>
  <si>
    <t>722181231</t>
  </si>
  <si>
    <t>Ochrana vodovodního potrubí přilepenými termoizolačními trubicemi z PE tl přes 9 do 13 mm DN do 22 mm</t>
  </si>
  <si>
    <t>339523027</t>
  </si>
  <si>
    <t>79</t>
  </si>
  <si>
    <t>722181232</t>
  </si>
  <si>
    <t>Ochrana vodovodního potrubí přilepenými termoizolačními trubicemi z PE tl přes 9 do 13 mm DN přes 22 do 45 mm</t>
  </si>
  <si>
    <t>183312493</t>
  </si>
  <si>
    <t>80</t>
  </si>
  <si>
    <t>722249121</t>
  </si>
  <si>
    <t>Montáž armatury plastové PPR DN 16 ostatní typ</t>
  </si>
  <si>
    <t>-2002429024</t>
  </si>
  <si>
    <t>81</t>
  </si>
  <si>
    <t>286542941</t>
  </si>
  <si>
    <t>kohout kulový uzavírací, podomítkový DN 15  mm</t>
  </si>
  <si>
    <t>150256629</t>
  </si>
  <si>
    <t>82</t>
  </si>
  <si>
    <t>722249122</t>
  </si>
  <si>
    <t>Montáž armatury plastové PPR DN 20 ostatní typ</t>
  </si>
  <si>
    <t>-365869629</t>
  </si>
  <si>
    <t>83</t>
  </si>
  <si>
    <t>28654336</t>
  </si>
  <si>
    <t>kohout kulový uzavírací podomítkový DN 20</t>
  </si>
  <si>
    <t>-1116557976</t>
  </si>
  <si>
    <t>84</t>
  </si>
  <si>
    <t>722290001</t>
  </si>
  <si>
    <t>1099612471</t>
  </si>
  <si>
    <t>85</t>
  </si>
  <si>
    <t>722290002</t>
  </si>
  <si>
    <t>1167389500</t>
  </si>
  <si>
    <t>86</t>
  </si>
  <si>
    <t>722290226</t>
  </si>
  <si>
    <t>Zkouška těsnosti vodovodního potrubí závitového DN do 50</t>
  </si>
  <si>
    <t>897986860</t>
  </si>
  <si>
    <t>87</t>
  </si>
  <si>
    <t>722290234</t>
  </si>
  <si>
    <t>Proplach a dezinfekce vodovodního potrubí DN do 80</t>
  </si>
  <si>
    <t>-1916016971</t>
  </si>
  <si>
    <t>88</t>
  </si>
  <si>
    <t>998722101</t>
  </si>
  <si>
    <t>Přesun hmot tonážní pro vnitřní vodovod v objektech v do 6 m</t>
  </si>
  <si>
    <t>1913006753</t>
  </si>
  <si>
    <t>725</t>
  </si>
  <si>
    <t>Zdravotechnika - zařizovací předměty</t>
  </si>
  <si>
    <t>89</t>
  </si>
  <si>
    <t>725110814</t>
  </si>
  <si>
    <t xml:space="preserve">Demontáž klozetu </t>
  </si>
  <si>
    <t>soubor</t>
  </si>
  <si>
    <t>164632676</t>
  </si>
  <si>
    <t>90</t>
  </si>
  <si>
    <t>725119101</t>
  </si>
  <si>
    <t>Montáž splachovače nádržkového plastového vysokopoloženého</t>
  </si>
  <si>
    <t>164042614</t>
  </si>
  <si>
    <t>91</t>
  </si>
  <si>
    <t>551470311</t>
  </si>
  <si>
    <t xml:space="preserve">splachovač nádržkový </t>
  </si>
  <si>
    <t>584412843</t>
  </si>
  <si>
    <t>92</t>
  </si>
  <si>
    <t>725119122</t>
  </si>
  <si>
    <t>Montáž klozetových mís kombi</t>
  </si>
  <si>
    <t>1516524412</t>
  </si>
  <si>
    <t>93</t>
  </si>
  <si>
    <t>642360511</t>
  </si>
  <si>
    <t>WCí pro handicapované vč. sedátka</t>
  </si>
  <si>
    <t>-1113259547</t>
  </si>
  <si>
    <t>94</t>
  </si>
  <si>
    <t>725119125</t>
  </si>
  <si>
    <t>Montáž klozetových mís závěsných na nosné stěny</t>
  </si>
  <si>
    <t>-2033472244</t>
  </si>
  <si>
    <t>95</t>
  </si>
  <si>
    <t>642360911</t>
  </si>
  <si>
    <t>WC závěsné vč. sedátka</t>
  </si>
  <si>
    <t>2121655592</t>
  </si>
  <si>
    <t>96</t>
  </si>
  <si>
    <t>725219101</t>
  </si>
  <si>
    <t>Montáž umyvadla připevněného na konzoly</t>
  </si>
  <si>
    <t>849649226</t>
  </si>
  <si>
    <t>97</t>
  </si>
  <si>
    <t>642110051</t>
  </si>
  <si>
    <t>umyvadlo pro tělesně postižené</t>
  </si>
  <si>
    <t>-508038706</t>
  </si>
  <si>
    <t>98</t>
  </si>
  <si>
    <t>642110052</t>
  </si>
  <si>
    <t>umývátko</t>
  </si>
  <si>
    <t>-1620871579</t>
  </si>
  <si>
    <t>99</t>
  </si>
  <si>
    <t>725220851</t>
  </si>
  <si>
    <t>Demontáž van akrylátových</t>
  </si>
  <si>
    <t>569621399</t>
  </si>
  <si>
    <t>100</t>
  </si>
  <si>
    <t>725229103</t>
  </si>
  <si>
    <t>Montáž vany se zápachovou uzávěrkou akrylátových</t>
  </si>
  <si>
    <t>-993557857</t>
  </si>
  <si>
    <t>101</t>
  </si>
  <si>
    <t>554210001</t>
  </si>
  <si>
    <t xml:space="preserve">vana akrylátová obdélníková bílá 1200x700mm </t>
  </si>
  <si>
    <t>-1179157363</t>
  </si>
  <si>
    <t>102</t>
  </si>
  <si>
    <t>725230811</t>
  </si>
  <si>
    <t>Demontáž bidetů diturvitových</t>
  </si>
  <si>
    <t>1167298803</t>
  </si>
  <si>
    <t>103</t>
  </si>
  <si>
    <t>725291621</t>
  </si>
  <si>
    <t>Doplňky zařízení koupelen a záchodů nerezové zásobník toaletních papírů</t>
  </si>
  <si>
    <t>-680418763</t>
  </si>
  <si>
    <t>104</t>
  </si>
  <si>
    <t>725291630</t>
  </si>
  <si>
    <t>Doplňky zařízení koupelen a záchodů - ostatní</t>
  </si>
  <si>
    <t>-521008677</t>
  </si>
  <si>
    <t>105</t>
  </si>
  <si>
    <t>725291631</t>
  </si>
  <si>
    <t>Doplňky zařízení koupelen a záchodů nerezové zásobník papírových ručníků</t>
  </si>
  <si>
    <t>1261205382</t>
  </si>
  <si>
    <t>106</t>
  </si>
  <si>
    <t>725291641</t>
  </si>
  <si>
    <t xml:space="preserve">Doplňky zařízení koupelen a záchodů nerezové madlo sprchové </t>
  </si>
  <si>
    <t>-476492147</t>
  </si>
  <si>
    <t>107</t>
  </si>
  <si>
    <t>725291700</t>
  </si>
  <si>
    <t xml:space="preserve">Doplňky zařízení koupelen a záchodů nerezové  madlo rovné </t>
  </si>
  <si>
    <t>1724283238</t>
  </si>
  <si>
    <t>108</t>
  </si>
  <si>
    <t>725291720</t>
  </si>
  <si>
    <t>Doplňky zařízení koupelen a záchodů nerezové madlo krakorcové sklopné dl 550 mm</t>
  </si>
  <si>
    <t>988453357</t>
  </si>
  <si>
    <t>109</t>
  </si>
  <si>
    <t>725330820</t>
  </si>
  <si>
    <t>Demontáž výlevka diturvitová</t>
  </si>
  <si>
    <t>-727265364</t>
  </si>
  <si>
    <t>110</t>
  </si>
  <si>
    <t>725339111</t>
  </si>
  <si>
    <t>Montáž výlevky</t>
  </si>
  <si>
    <t>1120024735</t>
  </si>
  <si>
    <t>111</t>
  </si>
  <si>
    <t>642711011</t>
  </si>
  <si>
    <t xml:space="preserve">výlevka </t>
  </si>
  <si>
    <t>2005887985</t>
  </si>
  <si>
    <t>112</t>
  </si>
  <si>
    <t>725820801</t>
  </si>
  <si>
    <t>Demontáž baterie nástěnné do G 3 / 4</t>
  </si>
  <si>
    <t>-1977899745</t>
  </si>
  <si>
    <t>113</t>
  </si>
  <si>
    <t>725829131</t>
  </si>
  <si>
    <t>Montáž baterie umyvadlové stojánkové G 1/2" ostatní typ</t>
  </si>
  <si>
    <t>-1798055514</t>
  </si>
  <si>
    <t>114</t>
  </si>
  <si>
    <t>551456861</t>
  </si>
  <si>
    <t xml:space="preserve">baterie umyvadlová  DN 15 mm </t>
  </si>
  <si>
    <t>-91018639</t>
  </si>
  <si>
    <t>115</t>
  </si>
  <si>
    <t>551456862</t>
  </si>
  <si>
    <t>baterie umyvadlová  DN 15 mm pro tělesné postižené</t>
  </si>
  <si>
    <t>1358522535</t>
  </si>
  <si>
    <t>116</t>
  </si>
  <si>
    <t>5514568621</t>
  </si>
  <si>
    <t>baterie nástěnná DN 15mm; T 507</t>
  </si>
  <si>
    <t>1607190460</t>
  </si>
  <si>
    <t>117</t>
  </si>
  <si>
    <t>725839101</t>
  </si>
  <si>
    <t>Montáž baterie vanové  ostatní typ</t>
  </si>
  <si>
    <t>652207521</t>
  </si>
  <si>
    <t>118</t>
  </si>
  <si>
    <t>55144943</t>
  </si>
  <si>
    <t>baterie vanová</t>
  </si>
  <si>
    <t>-899100051</t>
  </si>
  <si>
    <t>119</t>
  </si>
  <si>
    <t>725840850</t>
  </si>
  <si>
    <t>Demontáž baterie sprch diferenciální do G 3/4x1</t>
  </si>
  <si>
    <t>-474356732</t>
  </si>
  <si>
    <t>120</t>
  </si>
  <si>
    <t>725840891</t>
  </si>
  <si>
    <t>Demontáž madel</t>
  </si>
  <si>
    <t>-1271338212</t>
  </si>
  <si>
    <t>121</t>
  </si>
  <si>
    <t>725849411</t>
  </si>
  <si>
    <t>Montáž baterie sprchové nástěnná s nastavitelnou výškou sprchy</t>
  </si>
  <si>
    <t>637279731</t>
  </si>
  <si>
    <t>122</t>
  </si>
  <si>
    <t>551455371</t>
  </si>
  <si>
    <t xml:space="preserve">baterie sprchová DN 15 mm, termostatická </t>
  </si>
  <si>
    <t>-1147868944</t>
  </si>
  <si>
    <t>123</t>
  </si>
  <si>
    <t>998725101</t>
  </si>
  <si>
    <t>Přesun hmot tonážní pro zařizovací předměty v objektech v do 6 m</t>
  </si>
  <si>
    <t>-487063987</t>
  </si>
  <si>
    <t>726</t>
  </si>
  <si>
    <t>Zdravotechnika - předstěnové instalace</t>
  </si>
  <si>
    <t>124</t>
  </si>
  <si>
    <t>726111031</t>
  </si>
  <si>
    <t>Instalační předstěna pro klozet s ovládáním zepředu v 1080 mm závěsný do masivní zděné kce</t>
  </si>
  <si>
    <t>-1560078036</t>
  </si>
  <si>
    <t>125</t>
  </si>
  <si>
    <t>998726111</t>
  </si>
  <si>
    <t>Přesun hmot tonážní pro instalační prefabrikáty v objektech v do 6 m</t>
  </si>
  <si>
    <t>1067803944</t>
  </si>
  <si>
    <t>733</t>
  </si>
  <si>
    <t xml:space="preserve">Ústřední vytápění </t>
  </si>
  <si>
    <t>126</t>
  </si>
  <si>
    <t>731-1</t>
  </si>
  <si>
    <t>Nátěr potrubí</t>
  </si>
  <si>
    <t>994151226</t>
  </si>
  <si>
    <t>127</t>
  </si>
  <si>
    <t>731-2</t>
  </si>
  <si>
    <t>Demontáž  , očištění a zpětná montáž otopného tělesa</t>
  </si>
  <si>
    <t>912928697</t>
  </si>
  <si>
    <t>128</t>
  </si>
  <si>
    <t>731-3</t>
  </si>
  <si>
    <t>Vypuštění systému, napuštění, vyregulovaní, zkoušky...</t>
  </si>
  <si>
    <t>-1289139963</t>
  </si>
  <si>
    <t>741</t>
  </si>
  <si>
    <t xml:space="preserve">Elektroinstalace - silnoproud koupelna 1NP   </t>
  </si>
  <si>
    <t>129</t>
  </si>
  <si>
    <t>74121001</t>
  </si>
  <si>
    <t>CYKY 3Cx2,5</t>
  </si>
  <si>
    <t>-864215012</t>
  </si>
  <si>
    <t>130</t>
  </si>
  <si>
    <t>74121002</t>
  </si>
  <si>
    <t>CYKY 3Cx1,5</t>
  </si>
  <si>
    <t>-628008062</t>
  </si>
  <si>
    <t>131</t>
  </si>
  <si>
    <t>74121003</t>
  </si>
  <si>
    <t>CYKY 3Ox1,5</t>
  </si>
  <si>
    <t>-1548371257</t>
  </si>
  <si>
    <t>132</t>
  </si>
  <si>
    <t>74121004</t>
  </si>
  <si>
    <t>Krabice KU 68</t>
  </si>
  <si>
    <t>ks</t>
  </si>
  <si>
    <t>-1242772210</t>
  </si>
  <si>
    <t>133</t>
  </si>
  <si>
    <t>74121005</t>
  </si>
  <si>
    <t>Krabice KU 68 hlub.</t>
  </si>
  <si>
    <t>1519387192</t>
  </si>
  <si>
    <t>134</t>
  </si>
  <si>
    <t>74121006</t>
  </si>
  <si>
    <t>Krabice KR 97</t>
  </si>
  <si>
    <t>1768015249</t>
  </si>
  <si>
    <t>135</t>
  </si>
  <si>
    <t>74121007</t>
  </si>
  <si>
    <t>Systém NO volání ABB</t>
  </si>
  <si>
    <t>kpl</t>
  </si>
  <si>
    <t>415075270</t>
  </si>
  <si>
    <t>136</t>
  </si>
  <si>
    <t>74121008</t>
  </si>
  <si>
    <t>Zářivka Modus B</t>
  </si>
  <si>
    <t>1013813470</t>
  </si>
  <si>
    <t>137</t>
  </si>
  <si>
    <t>74121009</t>
  </si>
  <si>
    <t>Svítidlo LED 32W C</t>
  </si>
  <si>
    <t>-2086223165</t>
  </si>
  <si>
    <t>138</t>
  </si>
  <si>
    <t>74121010</t>
  </si>
  <si>
    <t>Svítidlo LED 32W D</t>
  </si>
  <si>
    <t>-1635468386</t>
  </si>
  <si>
    <t>139</t>
  </si>
  <si>
    <t>74121011</t>
  </si>
  <si>
    <t>Svítidlo nouzové</t>
  </si>
  <si>
    <t>1002526881</t>
  </si>
  <si>
    <t>140</t>
  </si>
  <si>
    <t>74121012</t>
  </si>
  <si>
    <t>Zásuvka 230V</t>
  </si>
  <si>
    <t>-449332092</t>
  </si>
  <si>
    <t>141</t>
  </si>
  <si>
    <t>74121013</t>
  </si>
  <si>
    <t>Spínač 1</t>
  </si>
  <si>
    <t>-1942722307</t>
  </si>
  <si>
    <t>142</t>
  </si>
  <si>
    <t>74121014</t>
  </si>
  <si>
    <t>Spínač 5</t>
  </si>
  <si>
    <t>1009810644</t>
  </si>
  <si>
    <t>143</t>
  </si>
  <si>
    <t>74121015</t>
  </si>
  <si>
    <t>Spínač 6</t>
  </si>
  <si>
    <t>-1827534699</t>
  </si>
  <si>
    <t>144</t>
  </si>
  <si>
    <t>74121016</t>
  </si>
  <si>
    <t>Tlačítko 1/0</t>
  </si>
  <si>
    <t>1064056834</t>
  </si>
  <si>
    <t>145</t>
  </si>
  <si>
    <t>74121017</t>
  </si>
  <si>
    <t>Relé CS 3-16</t>
  </si>
  <si>
    <t>-833536426</t>
  </si>
  <si>
    <t>146</t>
  </si>
  <si>
    <t>74121018</t>
  </si>
  <si>
    <t>Drát CY 6 zl.žl.</t>
  </si>
  <si>
    <t>-468632356</t>
  </si>
  <si>
    <t>147</t>
  </si>
  <si>
    <t>74121019</t>
  </si>
  <si>
    <t>Svorka AB vč.CU plechu</t>
  </si>
  <si>
    <t>527102726</t>
  </si>
  <si>
    <t>148</t>
  </si>
  <si>
    <t>74121020</t>
  </si>
  <si>
    <t>Kombichránič 1/10/N/003</t>
  </si>
  <si>
    <t>755681438</t>
  </si>
  <si>
    <t>149</t>
  </si>
  <si>
    <t>74121021</t>
  </si>
  <si>
    <t>Kombichránič 1/16/N/003</t>
  </si>
  <si>
    <t>374837931</t>
  </si>
  <si>
    <t>150</t>
  </si>
  <si>
    <t>74121022</t>
  </si>
  <si>
    <t>Jistič1/6A</t>
  </si>
  <si>
    <t>1797288078</t>
  </si>
  <si>
    <t>151</t>
  </si>
  <si>
    <t>74121023</t>
  </si>
  <si>
    <t>Sádra</t>
  </si>
  <si>
    <t>kg</t>
  </si>
  <si>
    <t>-841432301</t>
  </si>
  <si>
    <t>152</t>
  </si>
  <si>
    <t>74121024</t>
  </si>
  <si>
    <t>Drobný a pomocný materiál 5% z mater.</t>
  </si>
  <si>
    <t>1433569533</t>
  </si>
  <si>
    <t>153</t>
  </si>
  <si>
    <t>74121025</t>
  </si>
  <si>
    <t>Zednické přípomoce-výseky,průrazy,úklid</t>
  </si>
  <si>
    <t>-450289805</t>
  </si>
  <si>
    <t>154</t>
  </si>
  <si>
    <t>74121026</t>
  </si>
  <si>
    <t>Úprava přepojení v stáv.rozv.RM 2.1</t>
  </si>
  <si>
    <t>-512466095</t>
  </si>
  <si>
    <t>155</t>
  </si>
  <si>
    <t>74121027</t>
  </si>
  <si>
    <t>Montáže</t>
  </si>
  <si>
    <t>-1371081788</t>
  </si>
  <si>
    <t>156</t>
  </si>
  <si>
    <t>74121028</t>
  </si>
  <si>
    <t>Revize elektro</t>
  </si>
  <si>
    <t>-1145346049</t>
  </si>
  <si>
    <t>157</t>
  </si>
  <si>
    <t>74121029</t>
  </si>
  <si>
    <t>Dopravné,přesuny hmot</t>
  </si>
  <si>
    <t>972740718</t>
  </si>
  <si>
    <t>158</t>
  </si>
  <si>
    <t>74121030</t>
  </si>
  <si>
    <t>-823894242</t>
  </si>
  <si>
    <t>159</t>
  </si>
  <si>
    <t>74121031</t>
  </si>
  <si>
    <t>Přetypování rozvaděče</t>
  </si>
  <si>
    <t>-290551852</t>
  </si>
  <si>
    <t>751</t>
  </si>
  <si>
    <t>Vzduchotechnika</t>
  </si>
  <si>
    <t>160</t>
  </si>
  <si>
    <t>751322012</t>
  </si>
  <si>
    <t>Montáž talířového ventilu D přes 100 do 200 mm</t>
  </si>
  <si>
    <t>-1064439488</t>
  </si>
  <si>
    <t>161</t>
  </si>
  <si>
    <t>429722022</t>
  </si>
  <si>
    <t>ventil talířový pro přívod a odvod vzduchu nerezový D 200mm</t>
  </si>
  <si>
    <t>-593998532</t>
  </si>
  <si>
    <t>162</t>
  </si>
  <si>
    <t>751398009</t>
  </si>
  <si>
    <t>Demontáž VZT mřížky, vyčištění , zpětná montáž vč. úpravy potrubí spojené se změnou umístění mřížky</t>
  </si>
  <si>
    <t>-478042812</t>
  </si>
  <si>
    <t>163</t>
  </si>
  <si>
    <t>751613191</t>
  </si>
  <si>
    <t>Montáž dodatečné izolace potrubí</t>
  </si>
  <si>
    <t>-603860474</t>
  </si>
  <si>
    <t>3,14*2*0,125*4,2</t>
  </si>
  <si>
    <t>164</t>
  </si>
  <si>
    <t>271272071</t>
  </si>
  <si>
    <t xml:space="preserve">izolace plošná kaučuková s metalickým povrchem </t>
  </si>
  <si>
    <t>566305791</t>
  </si>
  <si>
    <t>165</t>
  </si>
  <si>
    <t>751-102</t>
  </si>
  <si>
    <t>Ostatní blíže nespoecifikované práce VZT / rozsah bude upřesněn po demontáž SDK kastlíku/</t>
  </si>
  <si>
    <t>1135895970</t>
  </si>
  <si>
    <t>166</t>
  </si>
  <si>
    <t>998751101</t>
  </si>
  <si>
    <t>Přesun hmot tonážní pro vzduchotechniku v objektech výšky do 12 m</t>
  </si>
  <si>
    <t>-1920268402</t>
  </si>
  <si>
    <t>763</t>
  </si>
  <si>
    <t>Konstrukce suché výstavby</t>
  </si>
  <si>
    <t>167</t>
  </si>
  <si>
    <t>763131411</t>
  </si>
  <si>
    <t>SDK podhled desky 1xA 12,5 bez izolace dvouvrstvá spodní kce profil CD+UD</t>
  </si>
  <si>
    <t>796263194</t>
  </si>
  <si>
    <t>168</t>
  </si>
  <si>
    <t>763131451</t>
  </si>
  <si>
    <t>SDK podhled deska 1xH2 12,5 bez izolace dvouvrstvá spodní kce profil CD+UD</t>
  </si>
  <si>
    <t>617506737</t>
  </si>
  <si>
    <t>3,51+1,94+18,91</t>
  </si>
  <si>
    <t>169</t>
  </si>
  <si>
    <t>763131714</t>
  </si>
  <si>
    <t>SDK podhled základní penetrační nátěr</t>
  </si>
  <si>
    <t>-119194471</t>
  </si>
  <si>
    <t>27,59</t>
  </si>
  <si>
    <t>" VZT"</t>
  </si>
  <si>
    <t>4*0,4</t>
  </si>
  <si>
    <t>170</t>
  </si>
  <si>
    <t>763131811</t>
  </si>
  <si>
    <t>Demontáž SDK podhledu s nosnou kcí dřevěnou opláštění jednoduché</t>
  </si>
  <si>
    <t>-674716485</t>
  </si>
  <si>
    <t>4,2*(0,53+0,45)</t>
  </si>
  <si>
    <t>171</t>
  </si>
  <si>
    <t>763164541</t>
  </si>
  <si>
    <t>SDK obklad kcí tvaru L š do 0,8 m desky 1xH2 12,5</t>
  </si>
  <si>
    <t>-1944842479</t>
  </si>
  <si>
    <t>172</t>
  </si>
  <si>
    <t>763172377</t>
  </si>
  <si>
    <t>Montáž dvířek revizních jednoplášťových SDK kcí ostatních vel. do 0,16 m2pro podhledy</t>
  </si>
  <si>
    <t>-532597782</t>
  </si>
  <si>
    <t>173</t>
  </si>
  <si>
    <t>590307511</t>
  </si>
  <si>
    <t>dvířka revizní jednokřídlá s automatickým zámkem 300x500mm</t>
  </si>
  <si>
    <t>864786020</t>
  </si>
  <si>
    <t>174</t>
  </si>
  <si>
    <t>998763301</t>
  </si>
  <si>
    <t>Přesun hmot tonážní pro sádrokartonové konstrukce v objektech v do 6 m</t>
  </si>
  <si>
    <t>1188277867</t>
  </si>
  <si>
    <t>766</t>
  </si>
  <si>
    <t>Konstrukce truhlářské</t>
  </si>
  <si>
    <t>175</t>
  </si>
  <si>
    <t>766660001</t>
  </si>
  <si>
    <t>Montáž dveřních křídel otvíravých jednokřídlových š do 0,8 m do ocelové zárubně</t>
  </si>
  <si>
    <t>1380194081</t>
  </si>
  <si>
    <t>176</t>
  </si>
  <si>
    <t>611600501</t>
  </si>
  <si>
    <t>dveře jednokřídlé dřevěné plné vnitřní 600-900x1970  vč. kování</t>
  </si>
  <si>
    <t>-1252344919</t>
  </si>
  <si>
    <t>177</t>
  </si>
  <si>
    <t>998766101</t>
  </si>
  <si>
    <t>Přesun hmot tonážní pro kce truhlářské v objektech v do 6 m</t>
  </si>
  <si>
    <t>1206159528</t>
  </si>
  <si>
    <t>771</t>
  </si>
  <si>
    <t>Podlahy z dlaždic</t>
  </si>
  <si>
    <t>178</t>
  </si>
  <si>
    <t>771111011</t>
  </si>
  <si>
    <t>Vysátí podkladu před pokládkou dlažby</t>
  </si>
  <si>
    <t>1760428410</t>
  </si>
  <si>
    <t>179</t>
  </si>
  <si>
    <t>771121011</t>
  </si>
  <si>
    <t>Nátěr penetrační na podlahu</t>
  </si>
  <si>
    <t>1869825854</t>
  </si>
  <si>
    <t>180</t>
  </si>
  <si>
    <t>771151012</t>
  </si>
  <si>
    <t>Samonivelační stěrka podlah pevnosti 20 MPa tl přes 3 do 5 mm</t>
  </si>
  <si>
    <t>-120618246</t>
  </si>
  <si>
    <t>181</t>
  </si>
  <si>
    <t>771473113</t>
  </si>
  <si>
    <t>Montáž soklů z dlaždic keramických lepených rovných v přes 90 do 120 mm</t>
  </si>
  <si>
    <t>-1195478584</t>
  </si>
  <si>
    <t>3,3*2+1-(0,8+0,6)</t>
  </si>
  <si>
    <t>182</t>
  </si>
  <si>
    <t>597610091</t>
  </si>
  <si>
    <t xml:space="preserve">sokl -dlažba keramická </t>
  </si>
  <si>
    <t>461850648</t>
  </si>
  <si>
    <t>6,2*1,1 'Přepočtené koeficientem množství</t>
  </si>
  <si>
    <t>183</t>
  </si>
  <si>
    <t>771573217</t>
  </si>
  <si>
    <t>Montáž podlah keramických pro mechanické zatížení protiskluzných lepených standardním lepidlem přes 19 do 22 ks/m2</t>
  </si>
  <si>
    <t>2103171382</t>
  </si>
  <si>
    <t>184</t>
  </si>
  <si>
    <t>597616161</t>
  </si>
  <si>
    <t xml:space="preserve">dlažba keramická  protiskluzná (R10) </t>
  </si>
  <si>
    <t>1251081616</t>
  </si>
  <si>
    <t>27,59*1,1 'Přepočtené koeficientem množství</t>
  </si>
  <si>
    <t>185</t>
  </si>
  <si>
    <t>771577131</t>
  </si>
  <si>
    <t>Příplatek k montáži podlah keramických lepených standardním lepidlem za plochu do 5 m2</t>
  </si>
  <si>
    <t>1055230564</t>
  </si>
  <si>
    <t>3,22+3,51+1,94</t>
  </si>
  <si>
    <t>186</t>
  </si>
  <si>
    <t>771591112</t>
  </si>
  <si>
    <t>Izolace pod dlažbu nátěrem nebo stěrkou ve dvou vrstvách</t>
  </si>
  <si>
    <t>15036200</t>
  </si>
  <si>
    <t>187</t>
  </si>
  <si>
    <t>771591115</t>
  </si>
  <si>
    <t>Podlahy spárování silikonem</t>
  </si>
  <si>
    <t>1590250718</t>
  </si>
  <si>
    <t>188</t>
  </si>
  <si>
    <t>771591241</t>
  </si>
  <si>
    <t>Izolace těsnícími pásy vnitřní kout</t>
  </si>
  <si>
    <t>-558327141</t>
  </si>
  <si>
    <t>189</t>
  </si>
  <si>
    <t>771591242</t>
  </si>
  <si>
    <t>Izolace těsnícími pásy vnější roh</t>
  </si>
  <si>
    <t>-536612003</t>
  </si>
  <si>
    <t>190</t>
  </si>
  <si>
    <t>771591264</t>
  </si>
  <si>
    <t>Izolace těsnícími pásy mezi podlahou a stěnou</t>
  </si>
  <si>
    <t>-919376737</t>
  </si>
  <si>
    <t>1,05*2+1,9*2+1,85*4</t>
  </si>
  <si>
    <t>5,66*2+3,85*2</t>
  </si>
  <si>
    <t>0,3*16  " svisle v. 0,3m"</t>
  </si>
  <si>
    <t>191</t>
  </si>
  <si>
    <t>771592011</t>
  </si>
  <si>
    <t>Čištění vnitřních ploch podlah nebo schodišť po položení dlažby chemickými prostředky</t>
  </si>
  <si>
    <t>1422530870</t>
  </si>
  <si>
    <t>192</t>
  </si>
  <si>
    <t>998771101</t>
  </si>
  <si>
    <t>Přesun hmot tonážní pro podlahy z dlaždic v objektech v do 6 m</t>
  </si>
  <si>
    <t>-2091721253</t>
  </si>
  <si>
    <t>781</t>
  </si>
  <si>
    <t>Dokončovací práce - obklady</t>
  </si>
  <si>
    <t>193</t>
  </si>
  <si>
    <t>781111011</t>
  </si>
  <si>
    <t>Ometení (oprášení) stěny při přípravě podkladu</t>
  </si>
  <si>
    <t>1000677835</t>
  </si>
  <si>
    <t>(1,85*2+1,9*2)*2-0,9*2</t>
  </si>
  <si>
    <t>(1,05*2+1,85*2)*2-0,6*2</t>
  </si>
  <si>
    <t>(5,66*2+3,85*2)*2-(0,8*2+0,9*2)</t>
  </si>
  <si>
    <t>194</t>
  </si>
  <si>
    <t>781121011</t>
  </si>
  <si>
    <t>Nátěr penetrační na stěnu</t>
  </si>
  <si>
    <t>-1438102228</t>
  </si>
  <si>
    <t>195</t>
  </si>
  <si>
    <t>781131112</t>
  </si>
  <si>
    <t>Izolace pod obklad nátěrem nebo stěrkou ve dvou vrstvách</t>
  </si>
  <si>
    <t>-1695993520</t>
  </si>
  <si>
    <t>(1,02*2+1,9*2+1,85*4)*0,3</t>
  </si>
  <si>
    <t>(5,66*2+3,85*2)*0,3</t>
  </si>
  <si>
    <t>" u sprchy"</t>
  </si>
  <si>
    <t>2,96*2</t>
  </si>
  <si>
    <t>196</t>
  </si>
  <si>
    <t>781474115</t>
  </si>
  <si>
    <t>Montáž obkladů vnitřních keramických hladkých přes 22 do 25 ks/m2 lepených flexibilním lepidlem</t>
  </si>
  <si>
    <t>-1562586572</t>
  </si>
  <si>
    <t>197</t>
  </si>
  <si>
    <t>597610401</t>
  </si>
  <si>
    <t xml:space="preserve">obklad keramický </t>
  </si>
  <si>
    <t>377198048</t>
  </si>
  <si>
    <t>58,24*1,1 'Přepočtené koeficientem množství</t>
  </si>
  <si>
    <t>198</t>
  </si>
  <si>
    <t>781477111</t>
  </si>
  <si>
    <t>Příplatek k montáži obkladů vnitřních keramických hladkých za plochu do 10 m2</t>
  </si>
  <si>
    <t>-1203593963</t>
  </si>
  <si>
    <t>(1,05*2+1,85*2)*2-(0,6*2)</t>
  </si>
  <si>
    <t>(1,9*2+1,85*2)*2-(0,9*2)</t>
  </si>
  <si>
    <t>199</t>
  </si>
  <si>
    <t>998781101</t>
  </si>
  <si>
    <t>Přesun hmot tonážní pro obklady keramické v objektech v do 6 m</t>
  </si>
  <si>
    <t>-564191171</t>
  </si>
  <si>
    <t>783</t>
  </si>
  <si>
    <t>Dokončovací práce - nátěry</t>
  </si>
  <si>
    <t>200</t>
  </si>
  <si>
    <t>783315101</t>
  </si>
  <si>
    <t>Mezinátěr jednonásobný syntetický standardní zámečnických konstrukcí</t>
  </si>
  <si>
    <t>-1291102973</t>
  </si>
  <si>
    <t>" zárubně"</t>
  </si>
  <si>
    <t>1,1*2</t>
  </si>
  <si>
    <t>201</t>
  </si>
  <si>
    <t>783317101</t>
  </si>
  <si>
    <t>Krycí jednonásobný syntetický standardní nátěr zámečnických konstrukcí</t>
  </si>
  <si>
    <t>-1704247207</t>
  </si>
  <si>
    <t>784</t>
  </si>
  <si>
    <t>Dokončovací práce - malby a tapety</t>
  </si>
  <si>
    <t>202</t>
  </si>
  <si>
    <t>784121001</t>
  </si>
  <si>
    <t>Oškrabání malby v mísnostech v do 3,80 m</t>
  </si>
  <si>
    <t>-1006124314</t>
  </si>
  <si>
    <t>(2,29+1)*2,6</t>
  </si>
  <si>
    <t>(2,965+5,66+3,24+0,61+2,61)*1,6</t>
  </si>
  <si>
    <t>203</t>
  </si>
  <si>
    <t>784181121</t>
  </si>
  <si>
    <t>Hloubková jednonásobná bezbarvá penetrace podkladu v místnostech v do 3,80 m</t>
  </si>
  <si>
    <t>1211189037</t>
  </si>
  <si>
    <t>(3,3*2+1*2)*2,6-(1*2+0,8*2)</t>
  </si>
  <si>
    <t>(1,9*2+1,05*2+1,85*4)*1,6</t>
  </si>
  <si>
    <t>(5,66*2+3,85*2)*1,6</t>
  </si>
  <si>
    <t>204</t>
  </si>
  <si>
    <t>784221101</t>
  </si>
  <si>
    <t>Dvojnásobné bílé malby ze směsí za sucha dobře otěruvzdorných v místnostech do 3,80 m</t>
  </si>
  <si>
    <t>-443930067</t>
  </si>
  <si>
    <t>VRN</t>
  </si>
  <si>
    <t>Vedlejší rozpočtové náklady</t>
  </si>
  <si>
    <t>VRN3</t>
  </si>
  <si>
    <t>Zařízení staveniště</t>
  </si>
  <si>
    <t>205</t>
  </si>
  <si>
    <t>030001000</t>
  </si>
  <si>
    <t>1024</t>
  </si>
  <si>
    <t>1202715720</t>
  </si>
  <si>
    <t>VRN6</t>
  </si>
  <si>
    <t>Územní vlivy</t>
  </si>
  <si>
    <t>206</t>
  </si>
  <si>
    <t>060001000</t>
  </si>
  <si>
    <t>2006264069</t>
  </si>
  <si>
    <t>B - KOUPELNA 2.NP</t>
  </si>
  <si>
    <t>PSV - Práce a dodávky PSV</t>
  </si>
  <si>
    <t>561652802</t>
  </si>
  <si>
    <t>317142432</t>
  </si>
  <si>
    <t>Překlad nenosný pórobetonový š 125 mm v do 250 mm na tenkovrstvou maltu dl přes 1000 do 1250 mm</t>
  </si>
  <si>
    <t>-1829396247</t>
  </si>
  <si>
    <t>1201134351</t>
  </si>
  <si>
    <t>1,95*2,8-0,9*2</t>
  </si>
  <si>
    <t>" obezdívka sprchového koutu"</t>
  </si>
  <si>
    <t>2*0,25</t>
  </si>
  <si>
    <t>1420261312</t>
  </si>
  <si>
    <t>3,15*2,8-0,8*2</t>
  </si>
  <si>
    <t>1,6*2,2</t>
  </si>
  <si>
    <t>1920118396</t>
  </si>
  <si>
    <t>1,95</t>
  </si>
  <si>
    <t>-1706280518</t>
  </si>
  <si>
    <t>1524611168</t>
  </si>
  <si>
    <t>2,8*2+2,2</t>
  </si>
  <si>
    <t>-1483467945</t>
  </si>
  <si>
    <t>" výlevka"</t>
  </si>
  <si>
    <t>0,9*1,4</t>
  </si>
  <si>
    <t>" WC"</t>
  </si>
  <si>
    <t>346272266</t>
  </si>
  <si>
    <t>Přizdívka z pórobetonových tvárnic tl 200 mm</t>
  </si>
  <si>
    <t>1343895223</t>
  </si>
  <si>
    <t>" invalidní WC"</t>
  </si>
  <si>
    <t>1,95*1,3</t>
  </si>
  <si>
    <t>-1751550761</t>
  </si>
  <si>
    <t>(1,96*2+1,12*2)*2,7-(0,9*2+0,8*2)</t>
  </si>
  <si>
    <t>3,12*1,7</t>
  </si>
  <si>
    <t>-1648368592</t>
  </si>
  <si>
    <t>-454615345</t>
  </si>
  <si>
    <t>(1,15+1,95*2)*2,6</t>
  </si>
  <si>
    <t>(1,9*2+1,95*2)*0,6</t>
  </si>
  <si>
    <t>(4,06*2+3,65*2)*0,6</t>
  </si>
  <si>
    <t>(1,91*2+2,85*2)*0,3</t>
  </si>
  <si>
    <t>(0,9*2+1,65*2)*1,1</t>
  </si>
  <si>
    <t>653457559</t>
  </si>
  <si>
    <t>73,736</t>
  </si>
  <si>
    <t>603258315</t>
  </si>
  <si>
    <t>632451034</t>
  </si>
  <si>
    <t>Vyrovnávací potěr tl přes 40 do 50 mm z MC 15 provedený v ploše</t>
  </si>
  <si>
    <t>-563418493</t>
  </si>
  <si>
    <t>1453017081</t>
  </si>
  <si>
    <t>80109588</t>
  </si>
  <si>
    <t>55331483</t>
  </si>
  <si>
    <t>zárubeň jednokřídlá ocelová pro zdění tl stěny 75-100mm rozměru 900/1970, 2100mm</t>
  </si>
  <si>
    <t>902589980</t>
  </si>
  <si>
    <t>1042831425</t>
  </si>
  <si>
    <t>-2009550951</t>
  </si>
  <si>
    <t>-765682852</t>
  </si>
  <si>
    <t>1,5*0,25</t>
  </si>
  <si>
    <t>-425092152</t>
  </si>
  <si>
    <t>1,8*2,25*2</t>
  </si>
  <si>
    <t>962031136</t>
  </si>
  <si>
    <t>Bourání příček z tvárnic nebo příčkovek tl do 150 mm</t>
  </si>
  <si>
    <t>-1610854104</t>
  </si>
  <si>
    <t>" přizdívka"</t>
  </si>
  <si>
    <t>0,9*1,2</t>
  </si>
  <si>
    <t>1,9*0,3</t>
  </si>
  <si>
    <t>0,9*2,6</t>
  </si>
  <si>
    <t>-1089520275</t>
  </si>
  <si>
    <t>27,75*0,05</t>
  </si>
  <si>
    <t>-134329519</t>
  </si>
  <si>
    <t>-748551043</t>
  </si>
  <si>
    <t>(3,65*2+5,15*2+1,8*4+0,11*2)*2-(0,8*2*2+0,73*1)</t>
  </si>
  <si>
    <t>(1,91*2+2,85*2)*2+1,2*2*0,25-(0,8*2+0,6*2)</t>
  </si>
  <si>
    <t>(0,9*2+1,65*2)*1,5-0,6*1,5</t>
  </si>
  <si>
    <t>-813534220</t>
  </si>
  <si>
    <t>-1302631708</t>
  </si>
  <si>
    <t>-1221706410</t>
  </si>
  <si>
    <t>901020370</t>
  </si>
  <si>
    <t>-1691320569</t>
  </si>
  <si>
    <t>Práce a dodávky PSV</t>
  </si>
  <si>
    <t>-1922066930</t>
  </si>
  <si>
    <t>-700204800</t>
  </si>
  <si>
    <t>721174044</t>
  </si>
  <si>
    <t>Potrubí kanalizační z PP připojovací DN 75</t>
  </si>
  <si>
    <t>-1973039768</t>
  </si>
  <si>
    <t>499129944</t>
  </si>
  <si>
    <t>2861558012</t>
  </si>
  <si>
    <t>odbočka  kanalizační 50/40</t>
  </si>
  <si>
    <t>-112569046</t>
  </si>
  <si>
    <t>286155804</t>
  </si>
  <si>
    <t>odbočka  kanalizační 75/40</t>
  </si>
  <si>
    <t>-1080870574</t>
  </si>
  <si>
    <t>1513271626</t>
  </si>
  <si>
    <t>286145171</t>
  </si>
  <si>
    <t xml:space="preserve">redukce kanalizační 50/40 </t>
  </si>
  <si>
    <t>1742301270</t>
  </si>
  <si>
    <t>286145191</t>
  </si>
  <si>
    <t xml:space="preserve">redukce kanalizační  110/50 </t>
  </si>
  <si>
    <t>1433073273</t>
  </si>
  <si>
    <t>286145201</t>
  </si>
  <si>
    <t>redukce kanalizační  110/75</t>
  </si>
  <si>
    <t>1610054106</t>
  </si>
  <si>
    <t>531050661</t>
  </si>
  <si>
    <t>204483469</t>
  </si>
  <si>
    <t>1299384347</t>
  </si>
  <si>
    <t>272968951</t>
  </si>
  <si>
    <t>-1408472181</t>
  </si>
  <si>
    <t>5+2+3+3</t>
  </si>
  <si>
    <t>-584837335</t>
  </si>
  <si>
    <t>1137220234</t>
  </si>
  <si>
    <t>-2024101420</t>
  </si>
  <si>
    <t>1373860222</t>
  </si>
  <si>
    <t>-2088114972</t>
  </si>
  <si>
    <t>73619653</t>
  </si>
  <si>
    <t>1327832025</t>
  </si>
  <si>
    <t>-299153810</t>
  </si>
  <si>
    <t>-1562796177</t>
  </si>
  <si>
    <t>-1214957358</t>
  </si>
  <si>
    <t>2063499758</t>
  </si>
  <si>
    <t>-823939838</t>
  </si>
  <si>
    <t>-1387859752</t>
  </si>
  <si>
    <t>295291908</t>
  </si>
  <si>
    <t>-1242110925</t>
  </si>
  <si>
    <t>-448980967</t>
  </si>
  <si>
    <t>1906982506</t>
  </si>
  <si>
    <t>634670258</t>
  </si>
  <si>
    <t>-167858681</t>
  </si>
  <si>
    <t>-2001638261</t>
  </si>
  <si>
    <t>-1429250046</t>
  </si>
  <si>
    <t>725210821</t>
  </si>
  <si>
    <t>Demontáž umyvadel bez výtokových armatur</t>
  </si>
  <si>
    <t>-1951726776</t>
  </si>
  <si>
    <t>-28318741</t>
  </si>
  <si>
    <t>-637888413</t>
  </si>
  <si>
    <t>642110054</t>
  </si>
  <si>
    <t>umyvadlo</t>
  </si>
  <si>
    <t>401170694</t>
  </si>
  <si>
    <t>-302785514</t>
  </si>
  <si>
    <t>-524110225</t>
  </si>
  <si>
    <t>725240812</t>
  </si>
  <si>
    <t>Demontáž vaniček sprchových bez výtokových armatur</t>
  </si>
  <si>
    <t>-1509336812</t>
  </si>
  <si>
    <t>725241901</t>
  </si>
  <si>
    <t>Montáž vaničky sprchové</t>
  </si>
  <si>
    <t>-904985531</t>
  </si>
  <si>
    <t>55423020</t>
  </si>
  <si>
    <t>vanička sprchová akrylátová čtvrtkruhová 900x900mm</t>
  </si>
  <si>
    <t>-831489146</t>
  </si>
  <si>
    <t>725244904</t>
  </si>
  <si>
    <t>Montáž sprchových dveří</t>
  </si>
  <si>
    <t>49389851</t>
  </si>
  <si>
    <t>554950081</t>
  </si>
  <si>
    <t>sprchová zástěna pro čtvrkruhovou vaničku 900mm</t>
  </si>
  <si>
    <t>-400856642</t>
  </si>
  <si>
    <t>-1927063528</t>
  </si>
  <si>
    <t>-782875892</t>
  </si>
  <si>
    <t>-943130273</t>
  </si>
  <si>
    <t>628138885</t>
  </si>
  <si>
    <t>-792538244</t>
  </si>
  <si>
    <t>1713869000</t>
  </si>
  <si>
    <t>-1835475258</t>
  </si>
  <si>
    <t>-401113593</t>
  </si>
  <si>
    <t>1051036766</t>
  </si>
  <si>
    <t>-950365106</t>
  </si>
  <si>
    <t>139966690</t>
  </si>
  <si>
    <t>685575348</t>
  </si>
  <si>
    <t>-1799854812</t>
  </si>
  <si>
    <t>2140134347</t>
  </si>
  <si>
    <t>-1780576817</t>
  </si>
  <si>
    <t>-1040248126</t>
  </si>
  <si>
    <t>1509983615</t>
  </si>
  <si>
    <t>186065137</t>
  </si>
  <si>
    <t>551455372</t>
  </si>
  <si>
    <t>baterie sprchová DN 15 mm</t>
  </si>
  <si>
    <t>-428142929</t>
  </si>
  <si>
    <t>-1320689393</t>
  </si>
  <si>
    <t>-446603316</t>
  </si>
  <si>
    <t>744091710</t>
  </si>
  <si>
    <t>287134669</t>
  </si>
  <si>
    <t>Demontáž  , očištění a zpětná montáž otopných těles / 3x/</t>
  </si>
  <si>
    <t>-71774980</t>
  </si>
  <si>
    <t>40769622</t>
  </si>
  <si>
    <t>1337775341</t>
  </si>
  <si>
    <t>-1004456137</t>
  </si>
  <si>
    <t>256517744</t>
  </si>
  <si>
    <t>-1529628639</t>
  </si>
  <si>
    <t>816708136</t>
  </si>
  <si>
    <t>-634551943</t>
  </si>
  <si>
    <t>-108663442</t>
  </si>
  <si>
    <t>Zářivka Modus A</t>
  </si>
  <si>
    <t>-1181851900</t>
  </si>
  <si>
    <t>-319687420</t>
  </si>
  <si>
    <t>-1688376976</t>
  </si>
  <si>
    <t>1486366846</t>
  </si>
  <si>
    <t>-158477873</t>
  </si>
  <si>
    <t>-220590220</t>
  </si>
  <si>
    <t>Ventilátor do potrubí Mixvent TD 350/125</t>
  </si>
  <si>
    <t>-506987870</t>
  </si>
  <si>
    <t>-1428178803</t>
  </si>
  <si>
    <t>-1779700754</t>
  </si>
  <si>
    <t>2025213357</t>
  </si>
  <si>
    <t>-1112426812</t>
  </si>
  <si>
    <t>209148025</t>
  </si>
  <si>
    <t>-320501427</t>
  </si>
  <si>
    <t>2027484903</t>
  </si>
  <si>
    <t>579288321</t>
  </si>
  <si>
    <t>-665969582</t>
  </si>
  <si>
    <t>-1254535746</t>
  </si>
  <si>
    <t>319318010</t>
  </si>
  <si>
    <t>-738542056</t>
  </si>
  <si>
    <t>-1405936570</t>
  </si>
  <si>
    <t>2097649016</t>
  </si>
  <si>
    <t>459099479</t>
  </si>
  <si>
    <t>211984176</t>
  </si>
  <si>
    <t>170069145</t>
  </si>
  <si>
    <t>751-101</t>
  </si>
  <si>
    <t>Úprava VZT v místě zastřešení balkonu - vyvedení nad rovinu střechy - kompletní dodávka vč. přípomocí</t>
  </si>
  <si>
    <t>1127116004</t>
  </si>
  <si>
    <t>Óstatní blíže nespoecifikované práce VZT / rozsah bude upřesněn po demontáž SDK kastlíku/</t>
  </si>
  <si>
    <t>1414419650</t>
  </si>
  <si>
    <t>751-103</t>
  </si>
  <si>
    <t>Demontáže nefunkčního VZT</t>
  </si>
  <si>
    <t>1650458687</t>
  </si>
  <si>
    <t>-1065978982</t>
  </si>
  <si>
    <t>42972202 1</t>
  </si>
  <si>
    <t>ventil talířový pro přívod a odvod vzduchu nerezový D 125mm</t>
  </si>
  <si>
    <t>-159835875</t>
  </si>
  <si>
    <t>1096809754</t>
  </si>
  <si>
    <t>-873586780</t>
  </si>
  <si>
    <t>751537132</t>
  </si>
  <si>
    <t>Montáž potrubí kruhového ohebného izolovaného minerální vatou z Al folie D přes 100 do 200 mm</t>
  </si>
  <si>
    <t>1827496470</t>
  </si>
  <si>
    <t>2,8+1,8</t>
  </si>
  <si>
    <t>429817121</t>
  </si>
  <si>
    <t>hadice ohebná z Al s tepelnou izolací  D 125mm</t>
  </si>
  <si>
    <t>1953002864</t>
  </si>
  <si>
    <t>4,6*1,2 'Přepočtené koeficientem množství</t>
  </si>
  <si>
    <t>1973768850</t>
  </si>
  <si>
    <t>1630595584</t>
  </si>
  <si>
    <t>-220344762</t>
  </si>
  <si>
    <t>-1626697317</t>
  </si>
  <si>
    <t>-865124738</t>
  </si>
  <si>
    <t>3,71+14,53+5,44+1,48</t>
  </si>
  <si>
    <t>950822753</t>
  </si>
  <si>
    <t>27,53</t>
  </si>
  <si>
    <t>" VZT-"</t>
  </si>
  <si>
    <t>4*0,4+2,8*0,2</t>
  </si>
  <si>
    <t>1175636283</t>
  </si>
  <si>
    <t>3,8*(0,53+0,45)</t>
  </si>
  <si>
    <t>(3,6+1,4)*(0,3+0,3)</t>
  </si>
  <si>
    <t>763164521</t>
  </si>
  <si>
    <t>SDK obklad kcí tvaru L š do 0,4 m desky 1xH2 12,5</t>
  </si>
  <si>
    <t>-703093701</t>
  </si>
  <si>
    <t>2,85+1,8</t>
  </si>
  <si>
    <t>-1046735597</t>
  </si>
  <si>
    <t>763172351</t>
  </si>
  <si>
    <t>Montáž dvířek revizních jednoplášťových SDK kcí vel. 200 x 200 mm pro podhledy</t>
  </si>
  <si>
    <t>1091890645</t>
  </si>
  <si>
    <t>59030710</t>
  </si>
  <si>
    <t>dvířka revizní jednokřídlá s automatickým zámkem 200x200mm</t>
  </si>
  <si>
    <t>-1166242635</t>
  </si>
  <si>
    <t>-1198111185</t>
  </si>
  <si>
    <t>761896687</t>
  </si>
  <si>
    <t>880005984</t>
  </si>
  <si>
    <t>-1217870441</t>
  </si>
  <si>
    <t>766660002</t>
  </si>
  <si>
    <t>Montáž dveřních křídel otvíravých jednokřídlových š přes 0,8 m do ocelové zárubně</t>
  </si>
  <si>
    <t>-1565743304</t>
  </si>
  <si>
    <t>1950267684</t>
  </si>
  <si>
    <t>-257174365</t>
  </si>
  <si>
    <t>1750262208</t>
  </si>
  <si>
    <t>808411743</t>
  </si>
  <si>
    <t>2123294499</t>
  </si>
  <si>
    <t>1346136503</t>
  </si>
  <si>
    <t>(1,15+1,95*2)-0,9*2</t>
  </si>
  <si>
    <t>-1788263846</t>
  </si>
  <si>
    <t>3,25*1,1 'Přepočtené koeficientem množství</t>
  </si>
  <si>
    <t>1079328252</t>
  </si>
  <si>
    <t>-1905867544</t>
  </si>
  <si>
    <t>27,53*1,1 'Přepočtené koeficientem množství</t>
  </si>
  <si>
    <t>1311903237</t>
  </si>
  <si>
    <t>2,36+3,71+5,44+1,48</t>
  </si>
  <si>
    <t>1546526295</t>
  </si>
  <si>
    <t>661433661</t>
  </si>
  <si>
    <t>762497512</t>
  </si>
  <si>
    <t>-662512583</t>
  </si>
  <si>
    <t>-1456394751</t>
  </si>
  <si>
    <t>1,95*2+1,9*2</t>
  </si>
  <si>
    <t>3,65*2+4,06*2</t>
  </si>
  <si>
    <t>1,91*2+2,85*2</t>
  </si>
  <si>
    <t>1,65*2+0,9*2</t>
  </si>
  <si>
    <t>0,3*22  " svisle v. 0,3m"</t>
  </si>
  <si>
    <t>2,2  " svisle u sprchového koutu"</t>
  </si>
  <si>
    <t>1929100010</t>
  </si>
  <si>
    <t>-1638453576</t>
  </si>
  <si>
    <t>1709776055</t>
  </si>
  <si>
    <t>(1,95*2+1,9*2)*2-(0,9*2)</t>
  </si>
  <si>
    <t>(4,06*2+3,65*2+1,6*2+0,125)*2-(0,8*2*2)</t>
  </si>
  <si>
    <t>(1,91*2+2,85*2)*2,3-(0,8*2+0,6*2)</t>
  </si>
  <si>
    <t>-621036749</t>
  </si>
  <si>
    <t>1184516988</t>
  </si>
  <si>
    <t>(1,95*2+1,9*2)*0,3</t>
  </si>
  <si>
    <t>(4,06*2+3,65*2+1,6*2+0,125)*0,3</t>
  </si>
  <si>
    <t>(1,91*2+2,85*2)*0,3+1,1*2*2  " sprchový kout"</t>
  </si>
  <si>
    <t>(0,9*2+1,65*2)*0,3</t>
  </si>
  <si>
    <t>2,2*2</t>
  </si>
  <si>
    <t>1320835271</t>
  </si>
  <si>
    <t>-1088240955</t>
  </si>
  <si>
    <t>73,736*1,1 'Přepočtené koeficientem množství</t>
  </si>
  <si>
    <t>1626470115</t>
  </si>
  <si>
    <t>-1554644931</t>
  </si>
  <si>
    <t>783306801</t>
  </si>
  <si>
    <t>Odstranění nátěru ze zámečnických konstrukcí obroušením</t>
  </si>
  <si>
    <t>-1382979706</t>
  </si>
  <si>
    <t>" stávající zárubně"</t>
  </si>
  <si>
    <t>783314201</t>
  </si>
  <si>
    <t>Základní antikorozní jednonásobný syntetický standardní nátěr zámečnických konstrukcí</t>
  </si>
  <si>
    <t>665969722</t>
  </si>
  <si>
    <t>1611148217</t>
  </si>
  <si>
    <t>" nové zárubně"</t>
  </si>
  <si>
    <t>1694288229</t>
  </si>
  <si>
    <t>1888589384</t>
  </si>
  <si>
    <t>605276395</t>
  </si>
  <si>
    <t>29,69</t>
  </si>
  <si>
    <t>-1673386463</t>
  </si>
  <si>
    <t>220525980</t>
  </si>
  <si>
    <t>-1037902775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</si>
</sst>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7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86" t="s">
        <v>14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R5" s="19"/>
      <c r="BE5" s="183" t="s">
        <v>15</v>
      </c>
      <c r="BS5" s="16" t="s">
        <v>6</v>
      </c>
    </row>
    <row r="6" spans="2:71" ht="36.9" customHeight="1">
      <c r="B6" s="19"/>
      <c r="D6" s="25" t="s">
        <v>16</v>
      </c>
      <c r="K6" s="188" t="s">
        <v>17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R6" s="19"/>
      <c r="BE6" s="184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84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84"/>
      <c r="BS8" s="16" t="s">
        <v>6</v>
      </c>
    </row>
    <row r="9" spans="2:71" ht="14.4" customHeight="1">
      <c r="B9" s="19"/>
      <c r="AR9" s="19"/>
      <c r="BE9" s="184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84"/>
      <c r="BS10" s="16" t="s">
        <v>6</v>
      </c>
    </row>
    <row r="11" spans="2:71" ht="18.45" customHeight="1">
      <c r="B11" s="19"/>
      <c r="E11" s="24" t="s">
        <v>26</v>
      </c>
      <c r="AK11" s="26" t="s">
        <v>27</v>
      </c>
      <c r="AN11" s="24" t="s">
        <v>1</v>
      </c>
      <c r="AR11" s="19"/>
      <c r="BE11" s="184"/>
      <c r="BS11" s="16" t="s">
        <v>6</v>
      </c>
    </row>
    <row r="12" spans="2:71" ht="6.9" customHeight="1">
      <c r="B12" s="19"/>
      <c r="AR12" s="19"/>
      <c r="BE12" s="184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84"/>
      <c r="BS13" s="16" t="s">
        <v>6</v>
      </c>
    </row>
    <row r="14" spans="2:71" ht="13.2">
      <c r="B14" s="19"/>
      <c r="E14" s="189" t="s">
        <v>29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26" t="s">
        <v>27</v>
      </c>
      <c r="AN14" s="28" t="s">
        <v>29</v>
      </c>
      <c r="AR14" s="19"/>
      <c r="BE14" s="184"/>
      <c r="BS14" s="16" t="s">
        <v>6</v>
      </c>
    </row>
    <row r="15" spans="2:71" ht="6.9" customHeight="1">
      <c r="B15" s="19"/>
      <c r="AR15" s="19"/>
      <c r="BE15" s="184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184"/>
      <c r="BS16" s="16" t="s">
        <v>4</v>
      </c>
    </row>
    <row r="17" spans="2:71" ht="18.45" customHeight="1">
      <c r="B17" s="19"/>
      <c r="E17" s="24" t="s">
        <v>31</v>
      </c>
      <c r="AK17" s="26" t="s">
        <v>27</v>
      </c>
      <c r="AN17" s="24" t="s">
        <v>1</v>
      </c>
      <c r="AR17" s="19"/>
      <c r="BE17" s="184"/>
      <c r="BS17" s="16" t="s">
        <v>32</v>
      </c>
    </row>
    <row r="18" spans="2:71" ht="6.9" customHeight="1">
      <c r="B18" s="19"/>
      <c r="AR18" s="19"/>
      <c r="BE18" s="184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184"/>
      <c r="BS19" s="16" t="s">
        <v>6</v>
      </c>
    </row>
    <row r="20" spans="2:71" ht="18.45" customHeight="1">
      <c r="B20" s="19"/>
      <c r="E20" s="24" t="s">
        <v>34</v>
      </c>
      <c r="AK20" s="26" t="s">
        <v>27</v>
      </c>
      <c r="AN20" s="24" t="s">
        <v>1</v>
      </c>
      <c r="AR20" s="19"/>
      <c r="BE20" s="184"/>
      <c r="BS20" s="16" t="s">
        <v>32</v>
      </c>
    </row>
    <row r="21" spans="2:57" ht="6.9" customHeight="1">
      <c r="B21" s="19"/>
      <c r="AR21" s="19"/>
      <c r="BE21" s="184"/>
    </row>
    <row r="22" spans="2:57" ht="12" customHeight="1">
      <c r="B22" s="19"/>
      <c r="D22" s="26" t="s">
        <v>35</v>
      </c>
      <c r="AR22" s="19"/>
      <c r="BE22" s="184"/>
    </row>
    <row r="23" spans="2:57" ht="16.5" customHeight="1">
      <c r="B23" s="19"/>
      <c r="E23" s="191" t="s">
        <v>1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R23" s="19"/>
      <c r="BE23" s="184"/>
    </row>
    <row r="24" spans="2:57" ht="6.9" customHeight="1">
      <c r="B24" s="19"/>
      <c r="AR24" s="19"/>
      <c r="BE24" s="184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84"/>
    </row>
    <row r="26" spans="2:57" s="1" customFormat="1" ht="25.95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2">
        <f>ROUND(AG94,2)</f>
        <v>0</v>
      </c>
      <c r="AL26" s="193"/>
      <c r="AM26" s="193"/>
      <c r="AN26" s="193"/>
      <c r="AO26" s="193"/>
      <c r="AR26" s="31"/>
      <c r="BE26" s="184"/>
    </row>
    <row r="27" spans="2:57" s="1" customFormat="1" ht="6.9" customHeight="1">
      <c r="B27" s="31"/>
      <c r="AR27" s="31"/>
      <c r="BE27" s="184"/>
    </row>
    <row r="28" spans="2:57" s="1" customFormat="1" ht="13.2">
      <c r="B28" s="31"/>
      <c r="L28" s="194" t="s">
        <v>37</v>
      </c>
      <c r="M28" s="194"/>
      <c r="N28" s="194"/>
      <c r="O28" s="194"/>
      <c r="P28" s="194"/>
      <c r="W28" s="194" t="s">
        <v>38</v>
      </c>
      <c r="X28" s="194"/>
      <c r="Y28" s="194"/>
      <c r="Z28" s="194"/>
      <c r="AA28" s="194"/>
      <c r="AB28" s="194"/>
      <c r="AC28" s="194"/>
      <c r="AD28" s="194"/>
      <c r="AE28" s="194"/>
      <c r="AK28" s="194" t="s">
        <v>39</v>
      </c>
      <c r="AL28" s="194"/>
      <c r="AM28" s="194"/>
      <c r="AN28" s="194"/>
      <c r="AO28" s="194"/>
      <c r="AR28" s="31"/>
      <c r="BE28" s="184"/>
    </row>
    <row r="29" spans="2:57" s="2" customFormat="1" ht="14.4" customHeight="1">
      <c r="B29" s="35"/>
      <c r="D29" s="26" t="s">
        <v>40</v>
      </c>
      <c r="F29" s="26" t="s">
        <v>41</v>
      </c>
      <c r="L29" s="197">
        <v>0.21</v>
      </c>
      <c r="M29" s="196"/>
      <c r="N29" s="196"/>
      <c r="O29" s="196"/>
      <c r="P29" s="196"/>
      <c r="W29" s="195">
        <f>ROUND(AZ94,2)</f>
        <v>0</v>
      </c>
      <c r="X29" s="196"/>
      <c r="Y29" s="196"/>
      <c r="Z29" s="196"/>
      <c r="AA29" s="196"/>
      <c r="AB29" s="196"/>
      <c r="AC29" s="196"/>
      <c r="AD29" s="196"/>
      <c r="AE29" s="196"/>
      <c r="AK29" s="195">
        <f>ROUND(AV94,2)</f>
        <v>0</v>
      </c>
      <c r="AL29" s="196"/>
      <c r="AM29" s="196"/>
      <c r="AN29" s="196"/>
      <c r="AO29" s="196"/>
      <c r="AR29" s="35"/>
      <c r="BE29" s="185"/>
    </row>
    <row r="30" spans="2:57" s="2" customFormat="1" ht="14.4" customHeight="1">
      <c r="B30" s="35"/>
      <c r="F30" s="26" t="s">
        <v>42</v>
      </c>
      <c r="L30" s="197">
        <v>0.15</v>
      </c>
      <c r="M30" s="196"/>
      <c r="N30" s="196"/>
      <c r="O30" s="196"/>
      <c r="P30" s="196"/>
      <c r="W30" s="195">
        <f>ROUND(BA94,2)</f>
        <v>0</v>
      </c>
      <c r="X30" s="196"/>
      <c r="Y30" s="196"/>
      <c r="Z30" s="196"/>
      <c r="AA30" s="196"/>
      <c r="AB30" s="196"/>
      <c r="AC30" s="196"/>
      <c r="AD30" s="196"/>
      <c r="AE30" s="196"/>
      <c r="AK30" s="195">
        <f>ROUND(AW94,2)</f>
        <v>0</v>
      </c>
      <c r="AL30" s="196"/>
      <c r="AM30" s="196"/>
      <c r="AN30" s="196"/>
      <c r="AO30" s="196"/>
      <c r="AR30" s="35"/>
      <c r="BE30" s="185"/>
    </row>
    <row r="31" spans="2:57" s="2" customFormat="1" ht="14.4" customHeight="1" hidden="1">
      <c r="B31" s="35"/>
      <c r="F31" s="26" t="s">
        <v>43</v>
      </c>
      <c r="L31" s="197">
        <v>0.21</v>
      </c>
      <c r="M31" s="196"/>
      <c r="N31" s="196"/>
      <c r="O31" s="196"/>
      <c r="P31" s="196"/>
      <c r="W31" s="195">
        <f>ROUND(BB94,2)</f>
        <v>0</v>
      </c>
      <c r="X31" s="196"/>
      <c r="Y31" s="196"/>
      <c r="Z31" s="196"/>
      <c r="AA31" s="196"/>
      <c r="AB31" s="196"/>
      <c r="AC31" s="196"/>
      <c r="AD31" s="196"/>
      <c r="AE31" s="196"/>
      <c r="AK31" s="195">
        <v>0</v>
      </c>
      <c r="AL31" s="196"/>
      <c r="AM31" s="196"/>
      <c r="AN31" s="196"/>
      <c r="AO31" s="196"/>
      <c r="AR31" s="35"/>
      <c r="BE31" s="185"/>
    </row>
    <row r="32" spans="2:57" s="2" customFormat="1" ht="14.4" customHeight="1" hidden="1">
      <c r="B32" s="35"/>
      <c r="F32" s="26" t="s">
        <v>44</v>
      </c>
      <c r="L32" s="197">
        <v>0.15</v>
      </c>
      <c r="M32" s="196"/>
      <c r="N32" s="196"/>
      <c r="O32" s="196"/>
      <c r="P32" s="196"/>
      <c r="W32" s="195">
        <f>ROUND(BC94,2)</f>
        <v>0</v>
      </c>
      <c r="X32" s="196"/>
      <c r="Y32" s="196"/>
      <c r="Z32" s="196"/>
      <c r="AA32" s="196"/>
      <c r="AB32" s="196"/>
      <c r="AC32" s="196"/>
      <c r="AD32" s="196"/>
      <c r="AE32" s="196"/>
      <c r="AK32" s="195">
        <v>0</v>
      </c>
      <c r="AL32" s="196"/>
      <c r="AM32" s="196"/>
      <c r="AN32" s="196"/>
      <c r="AO32" s="196"/>
      <c r="AR32" s="35"/>
      <c r="BE32" s="185"/>
    </row>
    <row r="33" spans="2:57" s="2" customFormat="1" ht="14.4" customHeight="1" hidden="1">
      <c r="B33" s="35"/>
      <c r="F33" s="26" t="s">
        <v>45</v>
      </c>
      <c r="L33" s="197">
        <v>0</v>
      </c>
      <c r="M33" s="196"/>
      <c r="N33" s="196"/>
      <c r="O33" s="196"/>
      <c r="P33" s="196"/>
      <c r="W33" s="195">
        <f>ROUND(BD94,2)</f>
        <v>0</v>
      </c>
      <c r="X33" s="196"/>
      <c r="Y33" s="196"/>
      <c r="Z33" s="196"/>
      <c r="AA33" s="196"/>
      <c r="AB33" s="196"/>
      <c r="AC33" s="196"/>
      <c r="AD33" s="196"/>
      <c r="AE33" s="196"/>
      <c r="AK33" s="195">
        <v>0</v>
      </c>
      <c r="AL33" s="196"/>
      <c r="AM33" s="196"/>
      <c r="AN33" s="196"/>
      <c r="AO33" s="196"/>
      <c r="AR33" s="35"/>
      <c r="BE33" s="185"/>
    </row>
    <row r="34" spans="2:57" s="1" customFormat="1" ht="6.9" customHeight="1">
      <c r="B34" s="31"/>
      <c r="AR34" s="31"/>
      <c r="BE34" s="184"/>
    </row>
    <row r="35" spans="2:44" s="1" customFormat="1" ht="25.95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198" t="s">
        <v>48</v>
      </c>
      <c r="Y35" s="199"/>
      <c r="Z35" s="199"/>
      <c r="AA35" s="199"/>
      <c r="AB35" s="199"/>
      <c r="AC35" s="38"/>
      <c r="AD35" s="38"/>
      <c r="AE35" s="38"/>
      <c r="AF35" s="38"/>
      <c r="AG35" s="38"/>
      <c r="AH35" s="38"/>
      <c r="AI35" s="38"/>
      <c r="AJ35" s="38"/>
      <c r="AK35" s="200">
        <f>SUM(AK26:AK33)</f>
        <v>0</v>
      </c>
      <c r="AL35" s="199"/>
      <c r="AM35" s="199"/>
      <c r="AN35" s="199"/>
      <c r="AO35" s="201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10.2">
      <c r="B50" s="19"/>
      <c r="AR50" s="19"/>
    </row>
    <row r="51" spans="2:44" ht="10.2">
      <c r="B51" s="19"/>
      <c r="AR51" s="19"/>
    </row>
    <row r="52" spans="2:44" ht="10.2">
      <c r="B52" s="19"/>
      <c r="AR52" s="19"/>
    </row>
    <row r="53" spans="2:44" ht="10.2">
      <c r="B53" s="19"/>
      <c r="AR53" s="19"/>
    </row>
    <row r="54" spans="2:44" ht="10.2">
      <c r="B54" s="19"/>
      <c r="AR54" s="19"/>
    </row>
    <row r="55" spans="2:44" ht="10.2">
      <c r="B55" s="19"/>
      <c r="AR55" s="19"/>
    </row>
    <row r="56" spans="2:44" ht="10.2">
      <c r="B56" s="19"/>
      <c r="AR56" s="19"/>
    </row>
    <row r="57" spans="2:44" ht="10.2">
      <c r="B57" s="19"/>
      <c r="AR57" s="19"/>
    </row>
    <row r="58" spans="2:44" ht="10.2">
      <c r="B58" s="19"/>
      <c r="AR58" s="19"/>
    </row>
    <row r="59" spans="2:44" ht="10.2">
      <c r="B59" s="19"/>
      <c r="AR59" s="19"/>
    </row>
    <row r="60" spans="2:44" s="1" customFormat="1" ht="13.2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10.2">
      <c r="B61" s="19"/>
      <c r="AR61" s="19"/>
    </row>
    <row r="62" spans="2:44" ht="10.2">
      <c r="B62" s="19"/>
      <c r="AR62" s="19"/>
    </row>
    <row r="63" spans="2:44" ht="10.2">
      <c r="B63" s="19"/>
      <c r="AR63" s="19"/>
    </row>
    <row r="64" spans="2:44" s="1" customFormat="1" ht="13.2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10.2">
      <c r="B65" s="19"/>
      <c r="AR65" s="19"/>
    </row>
    <row r="66" spans="2:44" ht="10.2">
      <c r="B66" s="19"/>
      <c r="AR66" s="19"/>
    </row>
    <row r="67" spans="2:44" ht="10.2">
      <c r="B67" s="19"/>
      <c r="AR67" s="19"/>
    </row>
    <row r="68" spans="2:44" ht="10.2">
      <c r="B68" s="19"/>
      <c r="AR68" s="19"/>
    </row>
    <row r="69" spans="2:44" ht="10.2">
      <c r="B69" s="19"/>
      <c r="AR69" s="19"/>
    </row>
    <row r="70" spans="2:44" ht="10.2">
      <c r="B70" s="19"/>
      <c r="AR70" s="19"/>
    </row>
    <row r="71" spans="2:44" ht="10.2">
      <c r="B71" s="19"/>
      <c r="AR71" s="19"/>
    </row>
    <row r="72" spans="2:44" ht="10.2">
      <c r="B72" s="19"/>
      <c r="AR72" s="19"/>
    </row>
    <row r="73" spans="2:44" ht="10.2">
      <c r="B73" s="19"/>
      <c r="AR73" s="19"/>
    </row>
    <row r="74" spans="2:44" ht="10.2">
      <c r="B74" s="19"/>
      <c r="AR74" s="19"/>
    </row>
    <row r="75" spans="2:44" s="1" customFormat="1" ht="13.2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10.2">
      <c r="B76" s="31"/>
      <c r="AR76" s="31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" customHeight="1">
      <c r="B82" s="31"/>
      <c r="C82" s="20" t="s">
        <v>55</v>
      </c>
      <c r="AR82" s="31"/>
    </row>
    <row r="83" spans="2:44" s="1" customFormat="1" ht="6.9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NoveStraseci</v>
      </c>
      <c r="AR84" s="47"/>
    </row>
    <row r="85" spans="2:44" s="4" customFormat="1" ht="36.9" customHeight="1">
      <c r="B85" s="48"/>
      <c r="C85" s="49" t="s">
        <v>16</v>
      </c>
      <c r="L85" s="202" t="str">
        <f>K6</f>
        <v>OPRAVA KOUPELEN - Domov seniorů Nové Strašecí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R85" s="48"/>
    </row>
    <row r="86" spans="2:44" s="1" customFormat="1" ht="6.9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Domov seniorů Nové Strašecí, Křivoklátská  417</v>
      </c>
      <c r="AI87" s="26" t="s">
        <v>22</v>
      </c>
      <c r="AM87" s="204" t="str">
        <f>IF(AN8="","",AN8)</f>
        <v>6. 3. 2023</v>
      </c>
      <c r="AN87" s="204"/>
      <c r="AR87" s="31"/>
    </row>
    <row r="88" spans="2:44" s="1" customFormat="1" ht="6.9" customHeight="1">
      <c r="B88" s="31"/>
      <c r="AR88" s="31"/>
    </row>
    <row r="89" spans="2:56" s="1" customFormat="1" ht="25.65" customHeight="1">
      <c r="B89" s="31"/>
      <c r="C89" s="26" t="s">
        <v>24</v>
      </c>
      <c r="L89" s="3" t="str">
        <f>IF(E11="","",E11)</f>
        <v>Domov seniorů Nové Strašecí, Křivoklátská 417</v>
      </c>
      <c r="AI89" s="26" t="s">
        <v>30</v>
      </c>
      <c r="AM89" s="205" t="str">
        <f>IF(E17="","",E17)</f>
        <v>Lenka Jandová, Zdeněk Tvrz, Pavel Knobloch</v>
      </c>
      <c r="AN89" s="206"/>
      <c r="AO89" s="206"/>
      <c r="AP89" s="206"/>
      <c r="AR89" s="31"/>
      <c r="AS89" s="207" t="s">
        <v>56</v>
      </c>
      <c r="AT89" s="208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15" customHeight="1">
      <c r="B90" s="31"/>
      <c r="C90" s="26" t="s">
        <v>28</v>
      </c>
      <c r="L90" s="3" t="str">
        <f>IF(E14="Vyplň údaj","",E14)</f>
        <v/>
      </c>
      <c r="AI90" s="26" t="s">
        <v>33</v>
      </c>
      <c r="AM90" s="205" t="str">
        <f>IF(E20="","",E20)</f>
        <v>Lenka Jandová</v>
      </c>
      <c r="AN90" s="206"/>
      <c r="AO90" s="206"/>
      <c r="AP90" s="206"/>
      <c r="AR90" s="31"/>
      <c r="AS90" s="209"/>
      <c r="AT90" s="210"/>
      <c r="BD90" s="55"/>
    </row>
    <row r="91" spans="2:56" s="1" customFormat="1" ht="10.8" customHeight="1">
      <c r="B91" s="31"/>
      <c r="AR91" s="31"/>
      <c r="AS91" s="209"/>
      <c r="AT91" s="210"/>
      <c r="BD91" s="55"/>
    </row>
    <row r="92" spans="2:56" s="1" customFormat="1" ht="29.25" customHeight="1">
      <c r="B92" s="31"/>
      <c r="C92" s="211" t="s">
        <v>57</v>
      </c>
      <c r="D92" s="212"/>
      <c r="E92" s="212"/>
      <c r="F92" s="212"/>
      <c r="G92" s="212"/>
      <c r="H92" s="56"/>
      <c r="I92" s="213" t="s">
        <v>58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4" t="s">
        <v>59</v>
      </c>
      <c r="AH92" s="212"/>
      <c r="AI92" s="212"/>
      <c r="AJ92" s="212"/>
      <c r="AK92" s="212"/>
      <c r="AL92" s="212"/>
      <c r="AM92" s="212"/>
      <c r="AN92" s="213" t="s">
        <v>60</v>
      </c>
      <c r="AO92" s="212"/>
      <c r="AP92" s="215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2:56" s="1" customFormat="1" ht="10.8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9">
        <f>ROUND(SUM(AG95:AG96),2)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5</v>
      </c>
      <c r="BX94" s="71" t="s">
        <v>79</v>
      </c>
      <c r="CL94" s="71" t="s">
        <v>1</v>
      </c>
    </row>
    <row r="95" spans="1:91" s="6" customFormat="1" ht="16.5" customHeight="1">
      <c r="A95" s="73" t="s">
        <v>80</v>
      </c>
      <c r="B95" s="74"/>
      <c r="C95" s="75"/>
      <c r="D95" s="218" t="s">
        <v>81</v>
      </c>
      <c r="E95" s="218"/>
      <c r="F95" s="218"/>
      <c r="G95" s="218"/>
      <c r="H95" s="218"/>
      <c r="I95" s="76"/>
      <c r="J95" s="218" t="s">
        <v>82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6">
        <f>'A - KOUPELNA 1.NP'!J30</f>
        <v>0</v>
      </c>
      <c r="AH95" s="217"/>
      <c r="AI95" s="217"/>
      <c r="AJ95" s="217"/>
      <c r="AK95" s="217"/>
      <c r="AL95" s="217"/>
      <c r="AM95" s="217"/>
      <c r="AN95" s="216">
        <f>SUM(AG95,AT95)</f>
        <v>0</v>
      </c>
      <c r="AO95" s="217"/>
      <c r="AP95" s="217"/>
      <c r="AQ95" s="77" t="s">
        <v>83</v>
      </c>
      <c r="AR95" s="74"/>
      <c r="AS95" s="78">
        <v>0</v>
      </c>
      <c r="AT95" s="79">
        <f>ROUND(SUM(AV95:AW95),2)</f>
        <v>0</v>
      </c>
      <c r="AU95" s="80">
        <f>'A - KOUPELNA 1.NP'!P143</f>
        <v>0</v>
      </c>
      <c r="AV95" s="79">
        <f>'A - KOUPELNA 1.NP'!J33</f>
        <v>0</v>
      </c>
      <c r="AW95" s="79">
        <f>'A - KOUPELNA 1.NP'!J34</f>
        <v>0</v>
      </c>
      <c r="AX95" s="79">
        <f>'A - KOUPELNA 1.NP'!J35</f>
        <v>0</v>
      </c>
      <c r="AY95" s="79">
        <f>'A - KOUPELNA 1.NP'!J36</f>
        <v>0</v>
      </c>
      <c r="AZ95" s="79">
        <f>'A - KOUPELNA 1.NP'!F33</f>
        <v>0</v>
      </c>
      <c r="BA95" s="79">
        <f>'A - KOUPELNA 1.NP'!F34</f>
        <v>0</v>
      </c>
      <c r="BB95" s="79">
        <f>'A - KOUPELNA 1.NP'!F35</f>
        <v>0</v>
      </c>
      <c r="BC95" s="79">
        <f>'A - KOUPELNA 1.NP'!F36</f>
        <v>0</v>
      </c>
      <c r="BD95" s="81">
        <f>'A - KOUPELNA 1.NP'!F37</f>
        <v>0</v>
      </c>
      <c r="BT95" s="82" t="s">
        <v>84</v>
      </c>
      <c r="BV95" s="82" t="s">
        <v>78</v>
      </c>
      <c r="BW95" s="82" t="s">
        <v>85</v>
      </c>
      <c r="BX95" s="82" t="s">
        <v>5</v>
      </c>
      <c r="CL95" s="82" t="s">
        <v>1</v>
      </c>
      <c r="CM95" s="82" t="s">
        <v>86</v>
      </c>
    </row>
    <row r="96" spans="1:91" s="6" customFormat="1" ht="16.5" customHeight="1">
      <c r="A96" s="73" t="s">
        <v>80</v>
      </c>
      <c r="B96" s="74"/>
      <c r="C96" s="75"/>
      <c r="D96" s="218" t="s">
        <v>87</v>
      </c>
      <c r="E96" s="218"/>
      <c r="F96" s="218"/>
      <c r="G96" s="218"/>
      <c r="H96" s="218"/>
      <c r="I96" s="76"/>
      <c r="J96" s="218" t="s">
        <v>88</v>
      </c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6">
        <f>'B - KOUPELNA 2.NP'!J30</f>
        <v>0</v>
      </c>
      <c r="AH96" s="217"/>
      <c r="AI96" s="217"/>
      <c r="AJ96" s="217"/>
      <c r="AK96" s="217"/>
      <c r="AL96" s="217"/>
      <c r="AM96" s="217"/>
      <c r="AN96" s="216">
        <f>SUM(AG96,AT96)</f>
        <v>0</v>
      </c>
      <c r="AO96" s="217"/>
      <c r="AP96" s="217"/>
      <c r="AQ96" s="77" t="s">
        <v>83</v>
      </c>
      <c r="AR96" s="74"/>
      <c r="AS96" s="83">
        <v>0</v>
      </c>
      <c r="AT96" s="84">
        <f>ROUND(SUM(AV96:AW96),2)</f>
        <v>0</v>
      </c>
      <c r="AU96" s="85">
        <f>'B - KOUPELNA 2.NP'!P139</f>
        <v>0</v>
      </c>
      <c r="AV96" s="84">
        <f>'B - KOUPELNA 2.NP'!J33</f>
        <v>0</v>
      </c>
      <c r="AW96" s="84">
        <f>'B - KOUPELNA 2.NP'!J34</f>
        <v>0</v>
      </c>
      <c r="AX96" s="84">
        <f>'B - KOUPELNA 2.NP'!J35</f>
        <v>0</v>
      </c>
      <c r="AY96" s="84">
        <f>'B - KOUPELNA 2.NP'!J36</f>
        <v>0</v>
      </c>
      <c r="AZ96" s="84">
        <f>'B - KOUPELNA 2.NP'!F33</f>
        <v>0</v>
      </c>
      <c r="BA96" s="84">
        <f>'B - KOUPELNA 2.NP'!F34</f>
        <v>0</v>
      </c>
      <c r="BB96" s="84">
        <f>'B - KOUPELNA 2.NP'!F35</f>
        <v>0</v>
      </c>
      <c r="BC96" s="84">
        <f>'B - KOUPELNA 2.NP'!F36</f>
        <v>0</v>
      </c>
      <c r="BD96" s="86">
        <f>'B - KOUPELNA 2.NP'!F37</f>
        <v>0</v>
      </c>
      <c r="BT96" s="82" t="s">
        <v>84</v>
      </c>
      <c r="BV96" s="82" t="s">
        <v>78</v>
      </c>
      <c r="BW96" s="82" t="s">
        <v>89</v>
      </c>
      <c r="BX96" s="82" t="s">
        <v>5</v>
      </c>
      <c r="CL96" s="82" t="s">
        <v>1</v>
      </c>
      <c r="CM96" s="82" t="s">
        <v>86</v>
      </c>
    </row>
    <row r="97" spans="2:44" s="1" customFormat="1" ht="30" customHeight="1">
      <c r="B97" s="31"/>
      <c r="AR97" s="31"/>
    </row>
    <row r="98" spans="2:44" s="1" customFormat="1" ht="6.9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31"/>
    </row>
  </sheetData>
  <sheetProtection algorithmName="SHA-512" hashValue="KTxCz4061vZeB5ydI2RMpK1KO+q39acYH/8Csv3J2J9PteKrl8zYIrAZjJo7Y3xt9/bLTX5r+cGH+e6WId9zFQ==" saltValue="hEwFJIWYNByaX/KCV7EbgpEa0cKrZzcQjZeYz38kIBi/55PcYoUGKrVwwdfdtdUbz/zB4jue1NTmMtk68p0mu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A - KOUPELNA 1.NP'!C2" display="/"/>
    <hyperlink ref="A96" location="'B - KOUPELNA 2.NP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85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" customHeight="1">
      <c r="B4" s="19"/>
      <c r="D4" s="20" t="s">
        <v>90</v>
      </c>
      <c r="L4" s="19"/>
      <c r="M4" s="87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1" t="str">
        <f>'Rekapitulace stavby'!K6</f>
        <v>OPRAVA KOUPELEN - Domov seniorů Nové Strašecí</v>
      </c>
      <c r="F7" s="222"/>
      <c r="G7" s="222"/>
      <c r="H7" s="222"/>
      <c r="L7" s="19"/>
    </row>
    <row r="8" spans="2:12" s="1" customFormat="1" ht="12" customHeight="1">
      <c r="B8" s="31"/>
      <c r="D8" s="26" t="s">
        <v>91</v>
      </c>
      <c r="L8" s="31"/>
    </row>
    <row r="9" spans="2:12" s="1" customFormat="1" ht="16.5" customHeight="1">
      <c r="B9" s="31"/>
      <c r="E9" s="202" t="s">
        <v>92</v>
      </c>
      <c r="F9" s="223"/>
      <c r="G9" s="223"/>
      <c r="H9" s="223"/>
      <c r="L9" s="31"/>
    </row>
    <row r="10" spans="2:12" s="1" customFormat="1" ht="10.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6. 3. 2023</v>
      </c>
      <c r="L12" s="31"/>
    </row>
    <row r="13" spans="2:12" s="1" customFormat="1" ht="10.8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4" t="str">
        <f>'Rekapitulace stavby'!E14</f>
        <v>Vyplň údaj</v>
      </c>
      <c r="F18" s="186"/>
      <c r="G18" s="186"/>
      <c r="H18" s="186"/>
      <c r="I18" s="26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34</v>
      </c>
      <c r="I24" s="26" t="s">
        <v>27</v>
      </c>
      <c r="J24" s="24" t="s">
        <v>1</v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8"/>
      <c r="E27" s="191" t="s">
        <v>1</v>
      </c>
      <c r="F27" s="191"/>
      <c r="G27" s="191"/>
      <c r="H27" s="191"/>
      <c r="L27" s="88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36</v>
      </c>
      <c r="J30" s="65">
        <f>ROUND(J143,2)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" customHeight="1">
      <c r="B33" s="31"/>
      <c r="D33" s="54" t="s">
        <v>40</v>
      </c>
      <c r="E33" s="26" t="s">
        <v>41</v>
      </c>
      <c r="F33" s="90">
        <f>ROUND((SUM(BE143:BE469)),2)</f>
        <v>0</v>
      </c>
      <c r="I33" s="91">
        <v>0.21</v>
      </c>
      <c r="J33" s="90">
        <f>ROUND(((SUM(BE143:BE469))*I33),2)</f>
        <v>0</v>
      </c>
      <c r="L33" s="31"/>
    </row>
    <row r="34" spans="2:12" s="1" customFormat="1" ht="14.4" customHeight="1">
      <c r="B34" s="31"/>
      <c r="E34" s="26" t="s">
        <v>42</v>
      </c>
      <c r="F34" s="90">
        <f>ROUND((SUM(BF143:BF469)),2)</f>
        <v>0</v>
      </c>
      <c r="I34" s="91">
        <v>0.15</v>
      </c>
      <c r="J34" s="90">
        <f>ROUND(((SUM(BF143:BF469))*I34),2)</f>
        <v>0</v>
      </c>
      <c r="L34" s="31"/>
    </row>
    <row r="35" spans="2:12" s="1" customFormat="1" ht="14.4" customHeight="1" hidden="1">
      <c r="B35" s="31"/>
      <c r="E35" s="26" t="s">
        <v>43</v>
      </c>
      <c r="F35" s="90">
        <f>ROUND((SUM(BG143:BG469)),2)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44</v>
      </c>
      <c r="F36" s="90">
        <f>ROUND((SUM(BH143:BH469)),2)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45</v>
      </c>
      <c r="F37" s="90">
        <f>ROUND((SUM(BI143:BI469)),2)</f>
        <v>0</v>
      </c>
      <c r="I37" s="91">
        <v>0</v>
      </c>
      <c r="J37" s="90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6"/>
      <c r="F39" s="56"/>
      <c r="G39" s="94" t="s">
        <v>47</v>
      </c>
      <c r="H39" s="95" t="s">
        <v>48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51</v>
      </c>
      <c r="E61" s="33"/>
      <c r="F61" s="98" t="s">
        <v>52</v>
      </c>
      <c r="G61" s="42" t="s">
        <v>51</v>
      </c>
      <c r="H61" s="33"/>
      <c r="I61" s="33"/>
      <c r="J61" s="99" t="s">
        <v>52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51</v>
      </c>
      <c r="E76" s="33"/>
      <c r="F76" s="98" t="s">
        <v>52</v>
      </c>
      <c r="G76" s="42" t="s">
        <v>51</v>
      </c>
      <c r="H76" s="33"/>
      <c r="I76" s="33"/>
      <c r="J76" s="99" t="s">
        <v>52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93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1" t="str">
        <f>E7</f>
        <v>OPRAVA KOUPELEN - Domov seniorů Nové Strašecí</v>
      </c>
      <c r="F85" s="222"/>
      <c r="G85" s="222"/>
      <c r="H85" s="222"/>
      <c r="L85" s="31"/>
    </row>
    <row r="86" spans="2:12" s="1" customFormat="1" ht="12" customHeight="1">
      <c r="B86" s="31"/>
      <c r="C86" s="26" t="s">
        <v>91</v>
      </c>
      <c r="L86" s="31"/>
    </row>
    <row r="87" spans="2:12" s="1" customFormat="1" ht="16.5" customHeight="1">
      <c r="B87" s="31"/>
      <c r="E87" s="202" t="str">
        <f>E9</f>
        <v>A - KOUPELNA 1.NP</v>
      </c>
      <c r="F87" s="223"/>
      <c r="G87" s="223"/>
      <c r="H87" s="223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Domov seniorů Nové Strašecí, Křivoklátská  417</v>
      </c>
      <c r="I89" s="26" t="s">
        <v>22</v>
      </c>
      <c r="J89" s="51" t="str">
        <f>IF(J12="","",J12)</f>
        <v>6. 3. 2023</v>
      </c>
      <c r="L89" s="31"/>
    </row>
    <row r="90" spans="2:12" s="1" customFormat="1" ht="6.9" customHeight="1">
      <c r="B90" s="31"/>
      <c r="L90" s="31"/>
    </row>
    <row r="91" spans="2:12" s="1" customFormat="1" ht="40.05" customHeight="1">
      <c r="B91" s="31"/>
      <c r="C91" s="26" t="s">
        <v>24</v>
      </c>
      <c r="F91" s="24" t="str">
        <f>E15</f>
        <v>Domov seniorů Nové Strašecí, Křivoklátská 417</v>
      </c>
      <c r="I91" s="26" t="s">
        <v>30</v>
      </c>
      <c r="J91" s="29" t="str">
        <f>E21</f>
        <v>Lenka Jandová, Zdeněk Tvrz, Pavel Knobloch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>Lenka Jandová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94</v>
      </c>
      <c r="D94" s="92"/>
      <c r="E94" s="92"/>
      <c r="F94" s="92"/>
      <c r="G94" s="92"/>
      <c r="H94" s="92"/>
      <c r="I94" s="92"/>
      <c r="J94" s="101" t="s">
        <v>95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8" customHeight="1">
      <c r="B96" s="31"/>
      <c r="C96" s="102" t="s">
        <v>96</v>
      </c>
      <c r="J96" s="65">
        <f>J143</f>
        <v>0</v>
      </c>
      <c r="L96" s="31"/>
      <c r="AU96" s="16" t="s">
        <v>97</v>
      </c>
    </row>
    <row r="97" spans="2:12" s="8" customFormat="1" ht="24.9" customHeight="1">
      <c r="B97" s="103"/>
      <c r="D97" s="104" t="s">
        <v>98</v>
      </c>
      <c r="E97" s="105"/>
      <c r="F97" s="105"/>
      <c r="G97" s="105"/>
      <c r="H97" s="105"/>
      <c r="I97" s="105"/>
      <c r="J97" s="106">
        <f>J144</f>
        <v>0</v>
      </c>
      <c r="L97" s="103"/>
    </row>
    <row r="98" spans="2:12" s="9" customFormat="1" ht="19.95" customHeight="1">
      <c r="B98" s="107"/>
      <c r="D98" s="108" t="s">
        <v>99</v>
      </c>
      <c r="E98" s="109"/>
      <c r="F98" s="109"/>
      <c r="G98" s="109"/>
      <c r="H98" s="109"/>
      <c r="I98" s="109"/>
      <c r="J98" s="110">
        <f>J145</f>
        <v>0</v>
      </c>
      <c r="L98" s="107"/>
    </row>
    <row r="99" spans="2:12" s="9" customFormat="1" ht="19.95" customHeight="1">
      <c r="B99" s="107"/>
      <c r="D99" s="108" t="s">
        <v>100</v>
      </c>
      <c r="E99" s="109"/>
      <c r="F99" s="109"/>
      <c r="G99" s="109"/>
      <c r="H99" s="109"/>
      <c r="I99" s="109"/>
      <c r="J99" s="110">
        <f>J161</f>
        <v>0</v>
      </c>
      <c r="L99" s="107"/>
    </row>
    <row r="100" spans="2:12" s="9" customFormat="1" ht="19.95" customHeight="1">
      <c r="B100" s="107"/>
      <c r="D100" s="108" t="s">
        <v>101</v>
      </c>
      <c r="E100" s="109"/>
      <c r="F100" s="109"/>
      <c r="G100" s="109"/>
      <c r="H100" s="109"/>
      <c r="I100" s="109"/>
      <c r="J100" s="110">
        <f>J180</f>
        <v>0</v>
      </c>
      <c r="L100" s="107"/>
    </row>
    <row r="101" spans="2:12" s="9" customFormat="1" ht="19.95" customHeight="1">
      <c r="B101" s="107"/>
      <c r="D101" s="108" t="s">
        <v>102</v>
      </c>
      <c r="E101" s="109"/>
      <c r="F101" s="109"/>
      <c r="G101" s="109"/>
      <c r="H101" s="109"/>
      <c r="I101" s="109"/>
      <c r="J101" s="110">
        <f>J183</f>
        <v>0</v>
      </c>
      <c r="L101" s="107"/>
    </row>
    <row r="102" spans="2:12" s="9" customFormat="1" ht="19.95" customHeight="1">
      <c r="B102" s="107"/>
      <c r="D102" s="108" t="s">
        <v>103</v>
      </c>
      <c r="E102" s="109"/>
      <c r="F102" s="109"/>
      <c r="G102" s="109"/>
      <c r="H102" s="109"/>
      <c r="I102" s="109"/>
      <c r="J102" s="110">
        <f>J211</f>
        <v>0</v>
      </c>
      <c r="L102" s="107"/>
    </row>
    <row r="103" spans="2:12" s="9" customFormat="1" ht="19.95" customHeight="1">
      <c r="B103" s="107"/>
      <c r="D103" s="108" t="s">
        <v>104</v>
      </c>
      <c r="E103" s="109"/>
      <c r="F103" s="109"/>
      <c r="G103" s="109"/>
      <c r="H103" s="109"/>
      <c r="I103" s="109"/>
      <c r="J103" s="110">
        <f>J232</f>
        <v>0</v>
      </c>
      <c r="L103" s="107"/>
    </row>
    <row r="104" spans="2:12" s="9" customFormat="1" ht="19.95" customHeight="1">
      <c r="B104" s="107"/>
      <c r="D104" s="108" t="s">
        <v>105</v>
      </c>
      <c r="E104" s="109"/>
      <c r="F104" s="109"/>
      <c r="G104" s="109"/>
      <c r="H104" s="109"/>
      <c r="I104" s="109"/>
      <c r="J104" s="110">
        <f>J237</f>
        <v>0</v>
      </c>
      <c r="L104" s="107"/>
    </row>
    <row r="105" spans="2:12" s="8" customFormat="1" ht="24.9" customHeight="1">
      <c r="B105" s="103"/>
      <c r="D105" s="104" t="s">
        <v>106</v>
      </c>
      <c r="E105" s="105"/>
      <c r="F105" s="105"/>
      <c r="G105" s="105"/>
      <c r="H105" s="105"/>
      <c r="I105" s="105"/>
      <c r="J105" s="106">
        <f>J239</f>
        <v>0</v>
      </c>
      <c r="L105" s="103"/>
    </row>
    <row r="106" spans="2:12" s="9" customFormat="1" ht="19.95" customHeight="1">
      <c r="B106" s="107"/>
      <c r="D106" s="108" t="s">
        <v>107</v>
      </c>
      <c r="E106" s="109"/>
      <c r="F106" s="109"/>
      <c r="G106" s="109"/>
      <c r="H106" s="109"/>
      <c r="I106" s="109"/>
      <c r="J106" s="110">
        <f>J240</f>
        <v>0</v>
      </c>
      <c r="L106" s="107"/>
    </row>
    <row r="107" spans="2:12" s="9" customFormat="1" ht="19.95" customHeight="1">
      <c r="B107" s="107"/>
      <c r="D107" s="108" t="s">
        <v>108</v>
      </c>
      <c r="E107" s="109"/>
      <c r="F107" s="109"/>
      <c r="G107" s="109"/>
      <c r="H107" s="109"/>
      <c r="I107" s="109"/>
      <c r="J107" s="110">
        <f>J257</f>
        <v>0</v>
      </c>
      <c r="L107" s="107"/>
    </row>
    <row r="108" spans="2:12" s="9" customFormat="1" ht="19.95" customHeight="1">
      <c r="B108" s="107"/>
      <c r="D108" s="108" t="s">
        <v>109</v>
      </c>
      <c r="E108" s="109"/>
      <c r="F108" s="109"/>
      <c r="G108" s="109"/>
      <c r="H108" s="109"/>
      <c r="I108" s="109"/>
      <c r="J108" s="110">
        <f>J265</f>
        <v>0</v>
      </c>
      <c r="L108" s="107"/>
    </row>
    <row r="109" spans="2:12" s="9" customFormat="1" ht="19.95" customHeight="1">
      <c r="B109" s="107"/>
      <c r="D109" s="108" t="s">
        <v>110</v>
      </c>
      <c r="E109" s="109"/>
      <c r="F109" s="109"/>
      <c r="G109" s="109"/>
      <c r="H109" s="109"/>
      <c r="I109" s="109"/>
      <c r="J109" s="110">
        <f>J282</f>
        <v>0</v>
      </c>
      <c r="L109" s="107"/>
    </row>
    <row r="110" spans="2:12" s="9" customFormat="1" ht="19.95" customHeight="1">
      <c r="B110" s="107"/>
      <c r="D110" s="108" t="s">
        <v>111</v>
      </c>
      <c r="E110" s="109"/>
      <c r="F110" s="109"/>
      <c r="G110" s="109"/>
      <c r="H110" s="109"/>
      <c r="I110" s="109"/>
      <c r="J110" s="110">
        <f>J296</f>
        <v>0</v>
      </c>
      <c r="L110" s="107"/>
    </row>
    <row r="111" spans="2:12" s="9" customFormat="1" ht="19.95" customHeight="1">
      <c r="B111" s="107"/>
      <c r="D111" s="108" t="s">
        <v>112</v>
      </c>
      <c r="E111" s="109"/>
      <c r="F111" s="109"/>
      <c r="G111" s="109"/>
      <c r="H111" s="109"/>
      <c r="I111" s="109"/>
      <c r="J111" s="110">
        <f>J332</f>
        <v>0</v>
      </c>
      <c r="L111" s="107"/>
    </row>
    <row r="112" spans="2:12" s="9" customFormat="1" ht="19.95" customHeight="1">
      <c r="B112" s="107"/>
      <c r="D112" s="108" t="s">
        <v>113</v>
      </c>
      <c r="E112" s="109"/>
      <c r="F112" s="109"/>
      <c r="G112" s="109"/>
      <c r="H112" s="109"/>
      <c r="I112" s="109"/>
      <c r="J112" s="110">
        <f>J335</f>
        <v>0</v>
      </c>
      <c r="L112" s="107"/>
    </row>
    <row r="113" spans="2:12" s="9" customFormat="1" ht="19.95" customHeight="1">
      <c r="B113" s="107"/>
      <c r="D113" s="108" t="s">
        <v>114</v>
      </c>
      <c r="E113" s="109"/>
      <c r="F113" s="109"/>
      <c r="G113" s="109"/>
      <c r="H113" s="109"/>
      <c r="I113" s="109"/>
      <c r="J113" s="110">
        <f>J339</f>
        <v>0</v>
      </c>
      <c r="L113" s="107"/>
    </row>
    <row r="114" spans="2:12" s="9" customFormat="1" ht="19.95" customHeight="1">
      <c r="B114" s="107"/>
      <c r="D114" s="108" t="s">
        <v>115</v>
      </c>
      <c r="E114" s="109"/>
      <c r="F114" s="109"/>
      <c r="G114" s="109"/>
      <c r="H114" s="109"/>
      <c r="I114" s="109"/>
      <c r="J114" s="110">
        <f>J371</f>
        <v>0</v>
      </c>
      <c r="L114" s="107"/>
    </row>
    <row r="115" spans="2:12" s="9" customFormat="1" ht="19.95" customHeight="1">
      <c r="B115" s="107"/>
      <c r="D115" s="108" t="s">
        <v>116</v>
      </c>
      <c r="E115" s="109"/>
      <c r="F115" s="109"/>
      <c r="G115" s="109"/>
      <c r="H115" s="109"/>
      <c r="I115" s="109"/>
      <c r="J115" s="110">
        <f>J380</f>
        <v>0</v>
      </c>
      <c r="L115" s="107"/>
    </row>
    <row r="116" spans="2:12" s="9" customFormat="1" ht="19.95" customHeight="1">
      <c r="B116" s="107"/>
      <c r="D116" s="108" t="s">
        <v>117</v>
      </c>
      <c r="E116" s="109"/>
      <c r="F116" s="109"/>
      <c r="G116" s="109"/>
      <c r="H116" s="109"/>
      <c r="I116" s="109"/>
      <c r="J116" s="110">
        <f>J397</f>
        <v>0</v>
      </c>
      <c r="L116" s="107"/>
    </row>
    <row r="117" spans="2:12" s="9" customFormat="1" ht="19.95" customHeight="1">
      <c r="B117" s="107"/>
      <c r="D117" s="108" t="s">
        <v>118</v>
      </c>
      <c r="E117" s="109"/>
      <c r="F117" s="109"/>
      <c r="G117" s="109"/>
      <c r="H117" s="109"/>
      <c r="I117" s="109"/>
      <c r="J117" s="110">
        <f>J401</f>
        <v>0</v>
      </c>
      <c r="L117" s="107"/>
    </row>
    <row r="118" spans="2:12" s="9" customFormat="1" ht="19.95" customHeight="1">
      <c r="B118" s="107"/>
      <c r="D118" s="108" t="s">
        <v>119</v>
      </c>
      <c r="E118" s="109"/>
      <c r="F118" s="109"/>
      <c r="G118" s="109"/>
      <c r="H118" s="109"/>
      <c r="I118" s="109"/>
      <c r="J118" s="110">
        <f>J426</f>
        <v>0</v>
      </c>
      <c r="L118" s="107"/>
    </row>
    <row r="119" spans="2:12" s="9" customFormat="1" ht="19.95" customHeight="1">
      <c r="B119" s="107"/>
      <c r="D119" s="108" t="s">
        <v>120</v>
      </c>
      <c r="E119" s="109"/>
      <c r="F119" s="109"/>
      <c r="G119" s="109"/>
      <c r="H119" s="109"/>
      <c r="I119" s="109"/>
      <c r="J119" s="110">
        <f>J447</f>
        <v>0</v>
      </c>
      <c r="L119" s="107"/>
    </row>
    <row r="120" spans="2:12" s="9" customFormat="1" ht="19.95" customHeight="1">
      <c r="B120" s="107"/>
      <c r="D120" s="108" t="s">
        <v>121</v>
      </c>
      <c r="E120" s="109"/>
      <c r="F120" s="109"/>
      <c r="G120" s="109"/>
      <c r="H120" s="109"/>
      <c r="I120" s="109"/>
      <c r="J120" s="110">
        <f>J452</f>
        <v>0</v>
      </c>
      <c r="L120" s="107"/>
    </row>
    <row r="121" spans="2:12" s="8" customFormat="1" ht="24.9" customHeight="1">
      <c r="B121" s="103"/>
      <c r="D121" s="104" t="s">
        <v>122</v>
      </c>
      <c r="E121" s="105"/>
      <c r="F121" s="105"/>
      <c r="G121" s="105"/>
      <c r="H121" s="105"/>
      <c r="I121" s="105"/>
      <c r="J121" s="106">
        <f>J465</f>
        <v>0</v>
      </c>
      <c r="L121" s="103"/>
    </row>
    <row r="122" spans="2:12" s="9" customFormat="1" ht="19.95" customHeight="1">
      <c r="B122" s="107"/>
      <c r="D122" s="108" t="s">
        <v>123</v>
      </c>
      <c r="E122" s="109"/>
      <c r="F122" s="109"/>
      <c r="G122" s="109"/>
      <c r="H122" s="109"/>
      <c r="I122" s="109"/>
      <c r="J122" s="110">
        <f>J466</f>
        <v>0</v>
      </c>
      <c r="L122" s="107"/>
    </row>
    <row r="123" spans="2:12" s="9" customFormat="1" ht="19.95" customHeight="1">
      <c r="B123" s="107"/>
      <c r="D123" s="108" t="s">
        <v>124</v>
      </c>
      <c r="E123" s="109"/>
      <c r="F123" s="109"/>
      <c r="G123" s="109"/>
      <c r="H123" s="109"/>
      <c r="I123" s="109"/>
      <c r="J123" s="110">
        <f>J468</f>
        <v>0</v>
      </c>
      <c r="L123" s="107"/>
    </row>
    <row r="124" spans="2:12" s="1" customFormat="1" ht="21.75" customHeight="1">
      <c r="B124" s="31"/>
      <c r="L124" s="31"/>
    </row>
    <row r="125" spans="2:12" s="1" customFormat="1" ht="6.9" customHeigh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31"/>
    </row>
    <row r="129" spans="2:12" s="1" customFormat="1" ht="6.9" customHeight="1"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31"/>
    </row>
    <row r="130" spans="2:12" s="1" customFormat="1" ht="24.9" customHeight="1">
      <c r="B130" s="31"/>
      <c r="C130" s="20" t="s">
        <v>125</v>
      </c>
      <c r="L130" s="31"/>
    </row>
    <row r="131" spans="2:12" s="1" customFormat="1" ht="6.9" customHeight="1">
      <c r="B131" s="31"/>
      <c r="L131" s="31"/>
    </row>
    <row r="132" spans="2:12" s="1" customFormat="1" ht="12" customHeight="1">
      <c r="B132" s="31"/>
      <c r="C132" s="26" t="s">
        <v>16</v>
      </c>
      <c r="L132" s="31"/>
    </row>
    <row r="133" spans="2:12" s="1" customFormat="1" ht="16.5" customHeight="1">
      <c r="B133" s="31"/>
      <c r="E133" s="221" t="str">
        <f>E7</f>
        <v>OPRAVA KOUPELEN - Domov seniorů Nové Strašecí</v>
      </c>
      <c r="F133" s="222"/>
      <c r="G133" s="222"/>
      <c r="H133" s="222"/>
      <c r="L133" s="31"/>
    </row>
    <row r="134" spans="2:12" s="1" customFormat="1" ht="12" customHeight="1">
      <c r="B134" s="31"/>
      <c r="C134" s="26" t="s">
        <v>91</v>
      </c>
      <c r="L134" s="31"/>
    </row>
    <row r="135" spans="2:12" s="1" customFormat="1" ht="16.5" customHeight="1">
      <c r="B135" s="31"/>
      <c r="E135" s="202" t="str">
        <f>E9</f>
        <v>A - KOUPELNA 1.NP</v>
      </c>
      <c r="F135" s="223"/>
      <c r="G135" s="223"/>
      <c r="H135" s="223"/>
      <c r="L135" s="31"/>
    </row>
    <row r="136" spans="2:12" s="1" customFormat="1" ht="6.9" customHeight="1">
      <c r="B136" s="31"/>
      <c r="L136" s="31"/>
    </row>
    <row r="137" spans="2:12" s="1" customFormat="1" ht="12" customHeight="1">
      <c r="B137" s="31"/>
      <c r="C137" s="26" t="s">
        <v>20</v>
      </c>
      <c r="F137" s="24" t="str">
        <f>F12</f>
        <v>Domov seniorů Nové Strašecí, Křivoklátská  417</v>
      </c>
      <c r="I137" s="26" t="s">
        <v>22</v>
      </c>
      <c r="J137" s="51" t="str">
        <f>IF(J12="","",J12)</f>
        <v>6. 3. 2023</v>
      </c>
      <c r="L137" s="31"/>
    </row>
    <row r="138" spans="2:12" s="1" customFormat="1" ht="6.9" customHeight="1">
      <c r="B138" s="31"/>
      <c r="L138" s="31"/>
    </row>
    <row r="139" spans="2:12" s="1" customFormat="1" ht="40.05" customHeight="1">
      <c r="B139" s="31"/>
      <c r="C139" s="26" t="s">
        <v>24</v>
      </c>
      <c r="F139" s="24" t="str">
        <f>E15</f>
        <v>Domov seniorů Nové Strašecí, Křivoklátská 417</v>
      </c>
      <c r="I139" s="26" t="s">
        <v>30</v>
      </c>
      <c r="J139" s="29" t="str">
        <f>E21</f>
        <v>Lenka Jandová, Zdeněk Tvrz, Pavel Knobloch</v>
      </c>
      <c r="L139" s="31"/>
    </row>
    <row r="140" spans="2:12" s="1" customFormat="1" ht="15.15" customHeight="1">
      <c r="B140" s="31"/>
      <c r="C140" s="26" t="s">
        <v>28</v>
      </c>
      <c r="F140" s="24" t="str">
        <f>IF(E18="","",E18)</f>
        <v>Vyplň údaj</v>
      </c>
      <c r="I140" s="26" t="s">
        <v>33</v>
      </c>
      <c r="J140" s="29" t="str">
        <f>E24</f>
        <v>Lenka Jandová</v>
      </c>
      <c r="L140" s="31"/>
    </row>
    <row r="141" spans="2:12" s="1" customFormat="1" ht="10.35" customHeight="1">
      <c r="B141" s="31"/>
      <c r="L141" s="31"/>
    </row>
    <row r="142" spans="2:20" s="10" customFormat="1" ht="29.25" customHeight="1">
      <c r="B142" s="111"/>
      <c r="C142" s="112" t="s">
        <v>126</v>
      </c>
      <c r="D142" s="113" t="s">
        <v>61</v>
      </c>
      <c r="E142" s="113" t="s">
        <v>57</v>
      </c>
      <c r="F142" s="113" t="s">
        <v>58</v>
      </c>
      <c r="G142" s="113" t="s">
        <v>127</v>
      </c>
      <c r="H142" s="113" t="s">
        <v>128</v>
      </c>
      <c r="I142" s="113" t="s">
        <v>129</v>
      </c>
      <c r="J142" s="114" t="s">
        <v>95</v>
      </c>
      <c r="K142" s="115" t="s">
        <v>130</v>
      </c>
      <c r="L142" s="111"/>
      <c r="M142" s="58" t="s">
        <v>1</v>
      </c>
      <c r="N142" s="59" t="s">
        <v>40</v>
      </c>
      <c r="O142" s="59" t="s">
        <v>131</v>
      </c>
      <c r="P142" s="59" t="s">
        <v>132</v>
      </c>
      <c r="Q142" s="59" t="s">
        <v>133</v>
      </c>
      <c r="R142" s="59" t="s">
        <v>134</v>
      </c>
      <c r="S142" s="59" t="s">
        <v>135</v>
      </c>
      <c r="T142" s="60" t="s">
        <v>136</v>
      </c>
    </row>
    <row r="143" spans="2:63" s="1" customFormat="1" ht="22.8" customHeight="1">
      <c r="B143" s="31"/>
      <c r="C143" s="63" t="s">
        <v>137</v>
      </c>
      <c r="J143" s="116">
        <f>BK143</f>
        <v>0</v>
      </c>
      <c r="L143" s="31"/>
      <c r="M143" s="61"/>
      <c r="N143" s="52"/>
      <c r="O143" s="52"/>
      <c r="P143" s="117">
        <f>P144+P239+P465</f>
        <v>0</v>
      </c>
      <c r="Q143" s="52"/>
      <c r="R143" s="117">
        <f>R144+R239+R465</f>
        <v>21.165141049999995</v>
      </c>
      <c r="S143" s="52"/>
      <c r="T143" s="118">
        <f>T144+T239+T465</f>
        <v>20.931567859999998</v>
      </c>
      <c r="AT143" s="16" t="s">
        <v>75</v>
      </c>
      <c r="AU143" s="16" t="s">
        <v>97</v>
      </c>
      <c r="BK143" s="119">
        <f>BK144+BK239+BK465</f>
        <v>0</v>
      </c>
    </row>
    <row r="144" spans="2:63" s="11" customFormat="1" ht="25.95" customHeight="1">
      <c r="B144" s="120"/>
      <c r="D144" s="121" t="s">
        <v>75</v>
      </c>
      <c r="E144" s="122" t="s">
        <v>138</v>
      </c>
      <c r="F144" s="122" t="s">
        <v>139</v>
      </c>
      <c r="I144" s="123"/>
      <c r="J144" s="124">
        <f>BK144</f>
        <v>0</v>
      </c>
      <c r="L144" s="120"/>
      <c r="M144" s="125"/>
      <c r="P144" s="126">
        <f>P145+P161+P180+P183+P211+P232+P237</f>
        <v>0</v>
      </c>
      <c r="R144" s="126">
        <f>R145+R161+R180+R183+R211+R232+R237</f>
        <v>17.731522569999996</v>
      </c>
      <c r="T144" s="127">
        <f>T145+T161+T180+T183+T211+T232+T237</f>
        <v>20.647419</v>
      </c>
      <c r="AR144" s="121" t="s">
        <v>84</v>
      </c>
      <c r="AT144" s="128" t="s">
        <v>75</v>
      </c>
      <c r="AU144" s="128" t="s">
        <v>76</v>
      </c>
      <c r="AY144" s="121" t="s">
        <v>140</v>
      </c>
      <c r="BK144" s="129">
        <f>BK145+BK161+BK180+BK183+BK211+BK232+BK237</f>
        <v>0</v>
      </c>
    </row>
    <row r="145" spans="2:63" s="11" customFormat="1" ht="22.8" customHeight="1">
      <c r="B145" s="120"/>
      <c r="D145" s="121" t="s">
        <v>75</v>
      </c>
      <c r="E145" s="130" t="s">
        <v>84</v>
      </c>
      <c r="F145" s="130" t="s">
        <v>141</v>
      </c>
      <c r="I145" s="123"/>
      <c r="J145" s="131">
        <f>BK145</f>
        <v>0</v>
      </c>
      <c r="L145" s="120"/>
      <c r="M145" s="125"/>
      <c r="P145" s="126">
        <f>SUM(P146:P160)</f>
        <v>0</v>
      </c>
      <c r="R145" s="126">
        <f>SUM(R146:R160)</f>
        <v>1.08</v>
      </c>
      <c r="T145" s="127">
        <f>SUM(T146:T160)</f>
        <v>0</v>
      </c>
      <c r="AR145" s="121" t="s">
        <v>84</v>
      </c>
      <c r="AT145" s="128" t="s">
        <v>75</v>
      </c>
      <c r="AU145" s="128" t="s">
        <v>84</v>
      </c>
      <c r="AY145" s="121" t="s">
        <v>140</v>
      </c>
      <c r="BK145" s="129">
        <f>SUM(BK146:BK160)</f>
        <v>0</v>
      </c>
    </row>
    <row r="146" spans="2:65" s="1" customFormat="1" ht="37.8" customHeight="1">
      <c r="B146" s="31"/>
      <c r="C146" s="132" t="s">
        <v>84</v>
      </c>
      <c r="D146" s="132" t="s">
        <v>142</v>
      </c>
      <c r="E146" s="133" t="s">
        <v>143</v>
      </c>
      <c r="F146" s="134" t="s">
        <v>144</v>
      </c>
      <c r="G146" s="135" t="s">
        <v>145</v>
      </c>
      <c r="H146" s="136">
        <v>0.72</v>
      </c>
      <c r="I146" s="137"/>
      <c r="J146" s="138">
        <f>ROUND(I146*H146,2)</f>
        <v>0</v>
      </c>
      <c r="K146" s="139"/>
      <c r="L146" s="31"/>
      <c r="M146" s="140" t="s">
        <v>1</v>
      </c>
      <c r="N146" s="141" t="s">
        <v>42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146</v>
      </c>
      <c r="AT146" s="144" t="s">
        <v>142</v>
      </c>
      <c r="AU146" s="144" t="s">
        <v>86</v>
      </c>
      <c r="AY146" s="16" t="s">
        <v>140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6" t="s">
        <v>86</v>
      </c>
      <c r="BK146" s="145">
        <f>ROUND(I146*H146,2)</f>
        <v>0</v>
      </c>
      <c r="BL146" s="16" t="s">
        <v>146</v>
      </c>
      <c r="BM146" s="144" t="s">
        <v>147</v>
      </c>
    </row>
    <row r="147" spans="2:51" s="12" customFormat="1" ht="10.2">
      <c r="B147" s="146"/>
      <c r="D147" s="147" t="s">
        <v>148</v>
      </c>
      <c r="E147" s="148" t="s">
        <v>1</v>
      </c>
      <c r="F147" s="149" t="s">
        <v>149</v>
      </c>
      <c r="H147" s="150">
        <v>0.72</v>
      </c>
      <c r="I147" s="151"/>
      <c r="L147" s="146"/>
      <c r="M147" s="152"/>
      <c r="T147" s="153"/>
      <c r="AT147" s="148" t="s">
        <v>148</v>
      </c>
      <c r="AU147" s="148" t="s">
        <v>86</v>
      </c>
      <c r="AV147" s="12" t="s">
        <v>86</v>
      </c>
      <c r="AW147" s="12" t="s">
        <v>32</v>
      </c>
      <c r="AX147" s="12" t="s">
        <v>84</v>
      </c>
      <c r="AY147" s="148" t="s">
        <v>140</v>
      </c>
    </row>
    <row r="148" spans="2:65" s="1" customFormat="1" ht="24.15" customHeight="1">
      <c r="B148" s="31"/>
      <c r="C148" s="132" t="s">
        <v>86</v>
      </c>
      <c r="D148" s="132" t="s">
        <v>142</v>
      </c>
      <c r="E148" s="133" t="s">
        <v>150</v>
      </c>
      <c r="F148" s="134" t="s">
        <v>151</v>
      </c>
      <c r="G148" s="135" t="s">
        <v>145</v>
      </c>
      <c r="H148" s="136">
        <v>1.43</v>
      </c>
      <c r="I148" s="137"/>
      <c r="J148" s="138">
        <f>ROUND(I148*H148,2)</f>
        <v>0</v>
      </c>
      <c r="K148" s="139"/>
      <c r="L148" s="31"/>
      <c r="M148" s="140" t="s">
        <v>1</v>
      </c>
      <c r="N148" s="141" t="s">
        <v>42</v>
      </c>
      <c r="P148" s="142">
        <f>O148*H148</f>
        <v>0</v>
      </c>
      <c r="Q148" s="142">
        <v>0</v>
      </c>
      <c r="R148" s="142">
        <f>Q148*H148</f>
        <v>0</v>
      </c>
      <c r="S148" s="142">
        <v>0</v>
      </c>
      <c r="T148" s="143">
        <f>S148*H148</f>
        <v>0</v>
      </c>
      <c r="AR148" s="144" t="s">
        <v>146</v>
      </c>
      <c r="AT148" s="144" t="s">
        <v>142</v>
      </c>
      <c r="AU148" s="144" t="s">
        <v>86</v>
      </c>
      <c r="AY148" s="16" t="s">
        <v>140</v>
      </c>
      <c r="BE148" s="145">
        <f>IF(N148="základní",J148,0)</f>
        <v>0</v>
      </c>
      <c r="BF148" s="145">
        <f>IF(N148="snížená",J148,0)</f>
        <v>0</v>
      </c>
      <c r="BG148" s="145">
        <f>IF(N148="zákl. přenesená",J148,0)</f>
        <v>0</v>
      </c>
      <c r="BH148" s="145">
        <f>IF(N148="sníž. přenesená",J148,0)</f>
        <v>0</v>
      </c>
      <c r="BI148" s="145">
        <f>IF(N148="nulová",J148,0)</f>
        <v>0</v>
      </c>
      <c r="BJ148" s="16" t="s">
        <v>86</v>
      </c>
      <c r="BK148" s="145">
        <f>ROUND(I148*H148,2)</f>
        <v>0</v>
      </c>
      <c r="BL148" s="16" t="s">
        <v>146</v>
      </c>
      <c r="BM148" s="144" t="s">
        <v>152</v>
      </c>
    </row>
    <row r="149" spans="2:51" s="12" customFormat="1" ht="10.2">
      <c r="B149" s="146"/>
      <c r="D149" s="147" t="s">
        <v>148</v>
      </c>
      <c r="E149" s="148" t="s">
        <v>1</v>
      </c>
      <c r="F149" s="149" t="s">
        <v>153</v>
      </c>
      <c r="H149" s="150">
        <v>1.43</v>
      </c>
      <c r="I149" s="151"/>
      <c r="L149" s="146"/>
      <c r="M149" s="152"/>
      <c r="T149" s="153"/>
      <c r="AT149" s="148" t="s">
        <v>148</v>
      </c>
      <c r="AU149" s="148" t="s">
        <v>86</v>
      </c>
      <c r="AV149" s="12" t="s">
        <v>86</v>
      </c>
      <c r="AW149" s="12" t="s">
        <v>32</v>
      </c>
      <c r="AX149" s="12" t="s">
        <v>84</v>
      </c>
      <c r="AY149" s="148" t="s">
        <v>140</v>
      </c>
    </row>
    <row r="150" spans="2:65" s="1" customFormat="1" ht="37.8" customHeight="1">
      <c r="B150" s="31"/>
      <c r="C150" s="132" t="s">
        <v>154</v>
      </c>
      <c r="D150" s="132" t="s">
        <v>142</v>
      </c>
      <c r="E150" s="133" t="s">
        <v>155</v>
      </c>
      <c r="F150" s="134" t="s">
        <v>156</v>
      </c>
      <c r="G150" s="135" t="s">
        <v>145</v>
      </c>
      <c r="H150" s="136">
        <v>2.15</v>
      </c>
      <c r="I150" s="137"/>
      <c r="J150" s="138">
        <f>ROUND(I150*H150,2)</f>
        <v>0</v>
      </c>
      <c r="K150" s="139"/>
      <c r="L150" s="31"/>
      <c r="M150" s="140" t="s">
        <v>1</v>
      </c>
      <c r="N150" s="141" t="s">
        <v>42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146</v>
      </c>
      <c r="AT150" s="144" t="s">
        <v>142</v>
      </c>
      <c r="AU150" s="144" t="s">
        <v>86</v>
      </c>
      <c r="AY150" s="16" t="s">
        <v>140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6" t="s">
        <v>86</v>
      </c>
      <c r="BK150" s="145">
        <f>ROUND(I150*H150,2)</f>
        <v>0</v>
      </c>
      <c r="BL150" s="16" t="s">
        <v>146</v>
      </c>
      <c r="BM150" s="144" t="s">
        <v>157</v>
      </c>
    </row>
    <row r="151" spans="2:51" s="12" customFormat="1" ht="10.2">
      <c r="B151" s="146"/>
      <c r="D151" s="147" t="s">
        <v>148</v>
      </c>
      <c r="E151" s="148" t="s">
        <v>1</v>
      </c>
      <c r="F151" s="149" t="s">
        <v>158</v>
      </c>
      <c r="H151" s="150">
        <v>2.15</v>
      </c>
      <c r="I151" s="151"/>
      <c r="L151" s="146"/>
      <c r="M151" s="152"/>
      <c r="T151" s="153"/>
      <c r="AT151" s="148" t="s">
        <v>148</v>
      </c>
      <c r="AU151" s="148" t="s">
        <v>86</v>
      </c>
      <c r="AV151" s="12" t="s">
        <v>86</v>
      </c>
      <c r="AW151" s="12" t="s">
        <v>32</v>
      </c>
      <c r="AX151" s="12" t="s">
        <v>84</v>
      </c>
      <c r="AY151" s="148" t="s">
        <v>140</v>
      </c>
    </row>
    <row r="152" spans="2:65" s="1" customFormat="1" ht="37.8" customHeight="1">
      <c r="B152" s="31"/>
      <c r="C152" s="132" t="s">
        <v>146</v>
      </c>
      <c r="D152" s="132" t="s">
        <v>142</v>
      </c>
      <c r="E152" s="133" t="s">
        <v>159</v>
      </c>
      <c r="F152" s="134" t="s">
        <v>160</v>
      </c>
      <c r="G152" s="135" t="s">
        <v>145</v>
      </c>
      <c r="H152" s="136">
        <v>2.15</v>
      </c>
      <c r="I152" s="137"/>
      <c r="J152" s="138">
        <f>ROUND(I152*H152,2)</f>
        <v>0</v>
      </c>
      <c r="K152" s="139"/>
      <c r="L152" s="31"/>
      <c r="M152" s="140" t="s">
        <v>1</v>
      </c>
      <c r="N152" s="141" t="s">
        <v>42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146</v>
      </c>
      <c r="AT152" s="144" t="s">
        <v>142</v>
      </c>
      <c r="AU152" s="144" t="s">
        <v>86</v>
      </c>
      <c r="AY152" s="16" t="s">
        <v>140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6" t="s">
        <v>86</v>
      </c>
      <c r="BK152" s="145">
        <f>ROUND(I152*H152,2)</f>
        <v>0</v>
      </c>
      <c r="BL152" s="16" t="s">
        <v>146</v>
      </c>
      <c r="BM152" s="144" t="s">
        <v>161</v>
      </c>
    </row>
    <row r="153" spans="2:65" s="1" customFormat="1" ht="24.15" customHeight="1">
      <c r="B153" s="31"/>
      <c r="C153" s="132" t="s">
        <v>162</v>
      </c>
      <c r="D153" s="132" t="s">
        <v>142</v>
      </c>
      <c r="E153" s="133" t="s">
        <v>163</v>
      </c>
      <c r="F153" s="134" t="s">
        <v>164</v>
      </c>
      <c r="G153" s="135" t="s">
        <v>145</v>
      </c>
      <c r="H153" s="136">
        <v>2.15</v>
      </c>
      <c r="I153" s="137"/>
      <c r="J153" s="138">
        <f>ROUND(I153*H153,2)</f>
        <v>0</v>
      </c>
      <c r="K153" s="139"/>
      <c r="L153" s="31"/>
      <c r="M153" s="140" t="s">
        <v>1</v>
      </c>
      <c r="N153" s="141" t="s">
        <v>42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146</v>
      </c>
      <c r="AT153" s="144" t="s">
        <v>142</v>
      </c>
      <c r="AU153" s="144" t="s">
        <v>86</v>
      </c>
      <c r="AY153" s="16" t="s">
        <v>140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6" t="s">
        <v>86</v>
      </c>
      <c r="BK153" s="145">
        <f>ROUND(I153*H153,2)</f>
        <v>0</v>
      </c>
      <c r="BL153" s="16" t="s">
        <v>146</v>
      </c>
      <c r="BM153" s="144" t="s">
        <v>165</v>
      </c>
    </row>
    <row r="154" spans="2:65" s="1" customFormat="1" ht="24.15" customHeight="1">
      <c r="B154" s="31"/>
      <c r="C154" s="132" t="s">
        <v>166</v>
      </c>
      <c r="D154" s="132" t="s">
        <v>142</v>
      </c>
      <c r="E154" s="133" t="s">
        <v>167</v>
      </c>
      <c r="F154" s="134" t="s">
        <v>168</v>
      </c>
      <c r="G154" s="135" t="s">
        <v>169</v>
      </c>
      <c r="H154" s="136">
        <v>3.44</v>
      </c>
      <c r="I154" s="137"/>
      <c r="J154" s="138">
        <f>ROUND(I154*H154,2)</f>
        <v>0</v>
      </c>
      <c r="K154" s="139"/>
      <c r="L154" s="31"/>
      <c r="M154" s="140" t="s">
        <v>1</v>
      </c>
      <c r="N154" s="141" t="s">
        <v>42</v>
      </c>
      <c r="P154" s="142">
        <f>O154*H154</f>
        <v>0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146</v>
      </c>
      <c r="AT154" s="144" t="s">
        <v>142</v>
      </c>
      <c r="AU154" s="144" t="s">
        <v>86</v>
      </c>
      <c r="AY154" s="16" t="s">
        <v>140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6" t="s">
        <v>86</v>
      </c>
      <c r="BK154" s="145">
        <f>ROUND(I154*H154,2)</f>
        <v>0</v>
      </c>
      <c r="BL154" s="16" t="s">
        <v>146</v>
      </c>
      <c r="BM154" s="144" t="s">
        <v>170</v>
      </c>
    </row>
    <row r="155" spans="2:51" s="12" customFormat="1" ht="10.2">
      <c r="B155" s="146"/>
      <c r="D155" s="147" t="s">
        <v>148</v>
      </c>
      <c r="F155" s="149" t="s">
        <v>171</v>
      </c>
      <c r="H155" s="150">
        <v>3.44</v>
      </c>
      <c r="I155" s="151"/>
      <c r="L155" s="146"/>
      <c r="M155" s="152"/>
      <c r="T155" s="153"/>
      <c r="AT155" s="148" t="s">
        <v>148</v>
      </c>
      <c r="AU155" s="148" t="s">
        <v>86</v>
      </c>
      <c r="AV155" s="12" t="s">
        <v>86</v>
      </c>
      <c r="AW155" s="12" t="s">
        <v>4</v>
      </c>
      <c r="AX155" s="12" t="s">
        <v>84</v>
      </c>
      <c r="AY155" s="148" t="s">
        <v>140</v>
      </c>
    </row>
    <row r="156" spans="2:65" s="1" customFormat="1" ht="16.5" customHeight="1">
      <c r="B156" s="31"/>
      <c r="C156" s="132" t="s">
        <v>172</v>
      </c>
      <c r="D156" s="132" t="s">
        <v>142</v>
      </c>
      <c r="E156" s="133" t="s">
        <v>173</v>
      </c>
      <c r="F156" s="134" t="s">
        <v>174</v>
      </c>
      <c r="G156" s="135" t="s">
        <v>145</v>
      </c>
      <c r="H156" s="136">
        <v>2.15</v>
      </c>
      <c r="I156" s="137"/>
      <c r="J156" s="138">
        <f>ROUND(I156*H156,2)</f>
        <v>0</v>
      </c>
      <c r="K156" s="139"/>
      <c r="L156" s="31"/>
      <c r="M156" s="140" t="s">
        <v>1</v>
      </c>
      <c r="N156" s="141" t="s">
        <v>42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146</v>
      </c>
      <c r="AT156" s="144" t="s">
        <v>142</v>
      </c>
      <c r="AU156" s="144" t="s">
        <v>86</v>
      </c>
      <c r="AY156" s="16" t="s">
        <v>140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6" t="s">
        <v>86</v>
      </c>
      <c r="BK156" s="145">
        <f>ROUND(I156*H156,2)</f>
        <v>0</v>
      </c>
      <c r="BL156" s="16" t="s">
        <v>146</v>
      </c>
      <c r="BM156" s="144" t="s">
        <v>175</v>
      </c>
    </row>
    <row r="157" spans="2:65" s="1" customFormat="1" ht="24.15" customHeight="1">
      <c r="B157" s="31"/>
      <c r="C157" s="132" t="s">
        <v>176</v>
      </c>
      <c r="D157" s="132" t="s">
        <v>142</v>
      </c>
      <c r="E157" s="133" t="s">
        <v>177</v>
      </c>
      <c r="F157" s="134" t="s">
        <v>178</v>
      </c>
      <c r="G157" s="135" t="s">
        <v>145</v>
      </c>
      <c r="H157" s="136">
        <v>0.54</v>
      </c>
      <c r="I157" s="137"/>
      <c r="J157" s="138">
        <f>ROUND(I157*H157,2)</f>
        <v>0</v>
      </c>
      <c r="K157" s="139"/>
      <c r="L157" s="31"/>
      <c r="M157" s="140" t="s">
        <v>1</v>
      </c>
      <c r="N157" s="141" t="s">
        <v>42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146</v>
      </c>
      <c r="AT157" s="144" t="s">
        <v>142</v>
      </c>
      <c r="AU157" s="144" t="s">
        <v>86</v>
      </c>
      <c r="AY157" s="16" t="s">
        <v>140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6" t="s">
        <v>86</v>
      </c>
      <c r="BK157" s="145">
        <f>ROUND(I157*H157,2)</f>
        <v>0</v>
      </c>
      <c r="BL157" s="16" t="s">
        <v>146</v>
      </c>
      <c r="BM157" s="144" t="s">
        <v>179</v>
      </c>
    </row>
    <row r="158" spans="2:51" s="12" customFormat="1" ht="10.2">
      <c r="B158" s="146"/>
      <c r="D158" s="147" t="s">
        <v>148</v>
      </c>
      <c r="E158" s="148" t="s">
        <v>1</v>
      </c>
      <c r="F158" s="149" t="s">
        <v>180</v>
      </c>
      <c r="H158" s="150">
        <v>0.54</v>
      </c>
      <c r="I158" s="151"/>
      <c r="L158" s="146"/>
      <c r="M158" s="152"/>
      <c r="T158" s="153"/>
      <c r="AT158" s="148" t="s">
        <v>148</v>
      </c>
      <c r="AU158" s="148" t="s">
        <v>86</v>
      </c>
      <c r="AV158" s="12" t="s">
        <v>86</v>
      </c>
      <c r="AW158" s="12" t="s">
        <v>32</v>
      </c>
      <c r="AX158" s="12" t="s">
        <v>84</v>
      </c>
      <c r="AY158" s="148" t="s">
        <v>140</v>
      </c>
    </row>
    <row r="159" spans="2:65" s="1" customFormat="1" ht="16.5" customHeight="1">
      <c r="B159" s="31"/>
      <c r="C159" s="154" t="s">
        <v>181</v>
      </c>
      <c r="D159" s="154" t="s">
        <v>182</v>
      </c>
      <c r="E159" s="155" t="s">
        <v>183</v>
      </c>
      <c r="F159" s="156" t="s">
        <v>184</v>
      </c>
      <c r="G159" s="157" t="s">
        <v>169</v>
      </c>
      <c r="H159" s="158">
        <v>1.08</v>
      </c>
      <c r="I159" s="159"/>
      <c r="J159" s="160">
        <f>ROUND(I159*H159,2)</f>
        <v>0</v>
      </c>
      <c r="K159" s="161"/>
      <c r="L159" s="162"/>
      <c r="M159" s="163" t="s">
        <v>1</v>
      </c>
      <c r="N159" s="164" t="s">
        <v>42</v>
      </c>
      <c r="P159" s="142">
        <f>O159*H159</f>
        <v>0</v>
      </c>
      <c r="Q159" s="142">
        <v>1</v>
      </c>
      <c r="R159" s="142">
        <f>Q159*H159</f>
        <v>1.08</v>
      </c>
      <c r="S159" s="142">
        <v>0</v>
      </c>
      <c r="T159" s="143">
        <f>S159*H159</f>
        <v>0</v>
      </c>
      <c r="AR159" s="144" t="s">
        <v>176</v>
      </c>
      <c r="AT159" s="144" t="s">
        <v>182</v>
      </c>
      <c r="AU159" s="144" t="s">
        <v>86</v>
      </c>
      <c r="AY159" s="16" t="s">
        <v>140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6" t="s">
        <v>86</v>
      </c>
      <c r="BK159" s="145">
        <f>ROUND(I159*H159,2)</f>
        <v>0</v>
      </c>
      <c r="BL159" s="16" t="s">
        <v>146</v>
      </c>
      <c r="BM159" s="144" t="s">
        <v>185</v>
      </c>
    </row>
    <row r="160" spans="2:51" s="12" customFormat="1" ht="10.2">
      <c r="B160" s="146"/>
      <c r="D160" s="147" t="s">
        <v>148</v>
      </c>
      <c r="F160" s="149" t="s">
        <v>186</v>
      </c>
      <c r="H160" s="150">
        <v>1.08</v>
      </c>
      <c r="I160" s="151"/>
      <c r="L160" s="146"/>
      <c r="M160" s="152"/>
      <c r="T160" s="153"/>
      <c r="AT160" s="148" t="s">
        <v>148</v>
      </c>
      <c r="AU160" s="148" t="s">
        <v>86</v>
      </c>
      <c r="AV160" s="12" t="s">
        <v>86</v>
      </c>
      <c r="AW160" s="12" t="s">
        <v>4</v>
      </c>
      <c r="AX160" s="12" t="s">
        <v>84</v>
      </c>
      <c r="AY160" s="148" t="s">
        <v>140</v>
      </c>
    </row>
    <row r="161" spans="2:63" s="11" customFormat="1" ht="22.8" customHeight="1">
      <c r="B161" s="120"/>
      <c r="D161" s="121" t="s">
        <v>75</v>
      </c>
      <c r="E161" s="130" t="s">
        <v>154</v>
      </c>
      <c r="F161" s="130" t="s">
        <v>187</v>
      </c>
      <c r="I161" s="123"/>
      <c r="J161" s="131">
        <f>BK161</f>
        <v>0</v>
      </c>
      <c r="L161" s="120"/>
      <c r="M161" s="125"/>
      <c r="P161" s="126">
        <f>SUM(P162:P179)</f>
        <v>0</v>
      </c>
      <c r="R161" s="126">
        <f>SUM(R162:R179)</f>
        <v>2.0689943599999996</v>
      </c>
      <c r="T161" s="127">
        <f>SUM(T162:T179)</f>
        <v>0</v>
      </c>
      <c r="AR161" s="121" t="s">
        <v>84</v>
      </c>
      <c r="AT161" s="128" t="s">
        <v>75</v>
      </c>
      <c r="AU161" s="128" t="s">
        <v>84</v>
      </c>
      <c r="AY161" s="121" t="s">
        <v>140</v>
      </c>
      <c r="BK161" s="129">
        <f>SUM(BK162:BK179)</f>
        <v>0</v>
      </c>
    </row>
    <row r="162" spans="2:65" s="1" customFormat="1" ht="33" customHeight="1">
      <c r="B162" s="31"/>
      <c r="C162" s="132" t="s">
        <v>188</v>
      </c>
      <c r="D162" s="132" t="s">
        <v>142</v>
      </c>
      <c r="E162" s="133" t="s">
        <v>189</v>
      </c>
      <c r="F162" s="134" t="s">
        <v>190</v>
      </c>
      <c r="G162" s="135" t="s">
        <v>191</v>
      </c>
      <c r="H162" s="136">
        <v>2</v>
      </c>
      <c r="I162" s="137"/>
      <c r="J162" s="138">
        <f>ROUND(I162*H162,2)</f>
        <v>0</v>
      </c>
      <c r="K162" s="139"/>
      <c r="L162" s="31"/>
      <c r="M162" s="140" t="s">
        <v>1</v>
      </c>
      <c r="N162" s="141" t="s">
        <v>42</v>
      </c>
      <c r="P162" s="142">
        <f>O162*H162</f>
        <v>0</v>
      </c>
      <c r="Q162" s="142">
        <v>0.02628</v>
      </c>
      <c r="R162" s="142">
        <f>Q162*H162</f>
        <v>0.05256</v>
      </c>
      <c r="S162" s="142">
        <v>0</v>
      </c>
      <c r="T162" s="143">
        <f>S162*H162</f>
        <v>0</v>
      </c>
      <c r="AR162" s="144" t="s">
        <v>146</v>
      </c>
      <c r="AT162" s="144" t="s">
        <v>142</v>
      </c>
      <c r="AU162" s="144" t="s">
        <v>86</v>
      </c>
      <c r="AY162" s="16" t="s">
        <v>140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6" t="s">
        <v>86</v>
      </c>
      <c r="BK162" s="145">
        <f>ROUND(I162*H162,2)</f>
        <v>0</v>
      </c>
      <c r="BL162" s="16" t="s">
        <v>146</v>
      </c>
      <c r="BM162" s="144" t="s">
        <v>192</v>
      </c>
    </row>
    <row r="163" spans="2:65" s="1" customFormat="1" ht="33" customHeight="1">
      <c r="B163" s="31"/>
      <c r="C163" s="132" t="s">
        <v>193</v>
      </c>
      <c r="D163" s="132" t="s">
        <v>142</v>
      </c>
      <c r="E163" s="133" t="s">
        <v>194</v>
      </c>
      <c r="F163" s="134" t="s">
        <v>195</v>
      </c>
      <c r="G163" s="135" t="s">
        <v>169</v>
      </c>
      <c r="H163" s="136">
        <v>0.015</v>
      </c>
      <c r="I163" s="137"/>
      <c r="J163" s="138">
        <f>ROUND(I163*H163,2)</f>
        <v>0</v>
      </c>
      <c r="K163" s="139"/>
      <c r="L163" s="31"/>
      <c r="M163" s="140" t="s">
        <v>1</v>
      </c>
      <c r="N163" s="141" t="s">
        <v>42</v>
      </c>
      <c r="P163" s="142">
        <f>O163*H163</f>
        <v>0</v>
      </c>
      <c r="Q163" s="142">
        <v>0.01954</v>
      </c>
      <c r="R163" s="142">
        <f>Q163*H163</f>
        <v>0.00029309999999999997</v>
      </c>
      <c r="S163" s="142">
        <v>0</v>
      </c>
      <c r="T163" s="143">
        <f>S163*H163</f>
        <v>0</v>
      </c>
      <c r="AR163" s="144" t="s">
        <v>146</v>
      </c>
      <c r="AT163" s="144" t="s">
        <v>142</v>
      </c>
      <c r="AU163" s="144" t="s">
        <v>86</v>
      </c>
      <c r="AY163" s="16" t="s">
        <v>140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6" t="s">
        <v>86</v>
      </c>
      <c r="BK163" s="145">
        <f>ROUND(I163*H163,2)</f>
        <v>0</v>
      </c>
      <c r="BL163" s="16" t="s">
        <v>146</v>
      </c>
      <c r="BM163" s="144" t="s">
        <v>196</v>
      </c>
    </row>
    <row r="164" spans="2:51" s="12" customFormat="1" ht="10.2">
      <c r="B164" s="146"/>
      <c r="D164" s="147" t="s">
        <v>148</v>
      </c>
      <c r="E164" s="148" t="s">
        <v>1</v>
      </c>
      <c r="F164" s="149" t="s">
        <v>197</v>
      </c>
      <c r="H164" s="150">
        <v>0.015</v>
      </c>
      <c r="I164" s="151"/>
      <c r="L164" s="146"/>
      <c r="M164" s="152"/>
      <c r="T164" s="153"/>
      <c r="AT164" s="148" t="s">
        <v>148</v>
      </c>
      <c r="AU164" s="148" t="s">
        <v>86</v>
      </c>
      <c r="AV164" s="12" t="s">
        <v>86</v>
      </c>
      <c r="AW164" s="12" t="s">
        <v>32</v>
      </c>
      <c r="AX164" s="12" t="s">
        <v>84</v>
      </c>
      <c r="AY164" s="148" t="s">
        <v>140</v>
      </c>
    </row>
    <row r="165" spans="2:65" s="1" customFormat="1" ht="24.15" customHeight="1">
      <c r="B165" s="31"/>
      <c r="C165" s="154" t="s">
        <v>198</v>
      </c>
      <c r="D165" s="154" t="s">
        <v>182</v>
      </c>
      <c r="E165" s="155" t="s">
        <v>199</v>
      </c>
      <c r="F165" s="156" t="s">
        <v>200</v>
      </c>
      <c r="G165" s="157" t="s">
        <v>169</v>
      </c>
      <c r="H165" s="158">
        <v>0.017</v>
      </c>
      <c r="I165" s="159"/>
      <c r="J165" s="160">
        <f>ROUND(I165*H165,2)</f>
        <v>0</v>
      </c>
      <c r="K165" s="161"/>
      <c r="L165" s="162"/>
      <c r="M165" s="163" t="s">
        <v>1</v>
      </c>
      <c r="N165" s="164" t="s">
        <v>42</v>
      </c>
      <c r="P165" s="142">
        <f>O165*H165</f>
        <v>0</v>
      </c>
      <c r="Q165" s="142">
        <v>1</v>
      </c>
      <c r="R165" s="142">
        <f>Q165*H165</f>
        <v>0.017</v>
      </c>
      <c r="S165" s="142">
        <v>0</v>
      </c>
      <c r="T165" s="143">
        <f>S165*H165</f>
        <v>0</v>
      </c>
      <c r="AR165" s="144" t="s">
        <v>176</v>
      </c>
      <c r="AT165" s="144" t="s">
        <v>182</v>
      </c>
      <c r="AU165" s="144" t="s">
        <v>86</v>
      </c>
      <c r="AY165" s="16" t="s">
        <v>140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6" t="s">
        <v>86</v>
      </c>
      <c r="BK165" s="145">
        <f>ROUND(I165*H165,2)</f>
        <v>0</v>
      </c>
      <c r="BL165" s="16" t="s">
        <v>146</v>
      </c>
      <c r="BM165" s="144" t="s">
        <v>201</v>
      </c>
    </row>
    <row r="166" spans="2:51" s="12" customFormat="1" ht="10.2">
      <c r="B166" s="146"/>
      <c r="D166" s="147" t="s">
        <v>148</v>
      </c>
      <c r="F166" s="149" t="s">
        <v>202</v>
      </c>
      <c r="H166" s="150">
        <v>0.017</v>
      </c>
      <c r="I166" s="151"/>
      <c r="L166" s="146"/>
      <c r="M166" s="152"/>
      <c r="T166" s="153"/>
      <c r="AT166" s="148" t="s">
        <v>148</v>
      </c>
      <c r="AU166" s="148" t="s">
        <v>86</v>
      </c>
      <c r="AV166" s="12" t="s">
        <v>86</v>
      </c>
      <c r="AW166" s="12" t="s">
        <v>4</v>
      </c>
      <c r="AX166" s="12" t="s">
        <v>84</v>
      </c>
      <c r="AY166" s="148" t="s">
        <v>140</v>
      </c>
    </row>
    <row r="167" spans="2:65" s="1" customFormat="1" ht="24.15" customHeight="1">
      <c r="B167" s="31"/>
      <c r="C167" s="132" t="s">
        <v>203</v>
      </c>
      <c r="D167" s="132" t="s">
        <v>142</v>
      </c>
      <c r="E167" s="133" t="s">
        <v>204</v>
      </c>
      <c r="F167" s="134" t="s">
        <v>205</v>
      </c>
      <c r="G167" s="135" t="s">
        <v>206</v>
      </c>
      <c r="H167" s="136">
        <v>16.548</v>
      </c>
      <c r="I167" s="137"/>
      <c r="J167" s="138">
        <f>ROUND(I167*H167,2)</f>
        <v>0</v>
      </c>
      <c r="K167" s="139"/>
      <c r="L167" s="31"/>
      <c r="M167" s="140" t="s">
        <v>1</v>
      </c>
      <c r="N167" s="141" t="s">
        <v>42</v>
      </c>
      <c r="P167" s="142">
        <f>O167*H167</f>
        <v>0</v>
      </c>
      <c r="Q167" s="142">
        <v>0.06172</v>
      </c>
      <c r="R167" s="142">
        <f>Q167*H167</f>
        <v>1.02134256</v>
      </c>
      <c r="S167" s="142">
        <v>0</v>
      </c>
      <c r="T167" s="143">
        <f>S167*H167</f>
        <v>0</v>
      </c>
      <c r="AR167" s="144" t="s">
        <v>146</v>
      </c>
      <c r="AT167" s="144" t="s">
        <v>142</v>
      </c>
      <c r="AU167" s="144" t="s">
        <v>86</v>
      </c>
      <c r="AY167" s="16" t="s">
        <v>140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6" t="s">
        <v>86</v>
      </c>
      <c r="BK167" s="145">
        <f>ROUND(I167*H167,2)</f>
        <v>0</v>
      </c>
      <c r="BL167" s="16" t="s">
        <v>146</v>
      </c>
      <c r="BM167" s="144" t="s">
        <v>207</v>
      </c>
    </row>
    <row r="168" spans="2:51" s="12" customFormat="1" ht="10.2">
      <c r="B168" s="146"/>
      <c r="D168" s="147" t="s">
        <v>148</v>
      </c>
      <c r="E168" s="148" t="s">
        <v>1</v>
      </c>
      <c r="F168" s="149" t="s">
        <v>208</v>
      </c>
      <c r="H168" s="150">
        <v>9.138</v>
      </c>
      <c r="I168" s="151"/>
      <c r="L168" s="146"/>
      <c r="M168" s="152"/>
      <c r="T168" s="153"/>
      <c r="AT168" s="148" t="s">
        <v>148</v>
      </c>
      <c r="AU168" s="148" t="s">
        <v>86</v>
      </c>
      <c r="AV168" s="12" t="s">
        <v>86</v>
      </c>
      <c r="AW168" s="12" t="s">
        <v>32</v>
      </c>
      <c r="AX168" s="12" t="s">
        <v>76</v>
      </c>
      <c r="AY168" s="148" t="s">
        <v>140</v>
      </c>
    </row>
    <row r="169" spans="2:51" s="12" customFormat="1" ht="10.2">
      <c r="B169" s="146"/>
      <c r="D169" s="147" t="s">
        <v>148</v>
      </c>
      <c r="E169" s="148" t="s">
        <v>1</v>
      </c>
      <c r="F169" s="149" t="s">
        <v>209</v>
      </c>
      <c r="H169" s="150">
        <v>7.41</v>
      </c>
      <c r="I169" s="151"/>
      <c r="L169" s="146"/>
      <c r="M169" s="152"/>
      <c r="T169" s="153"/>
      <c r="AT169" s="148" t="s">
        <v>148</v>
      </c>
      <c r="AU169" s="148" t="s">
        <v>86</v>
      </c>
      <c r="AV169" s="12" t="s">
        <v>86</v>
      </c>
      <c r="AW169" s="12" t="s">
        <v>32</v>
      </c>
      <c r="AX169" s="12" t="s">
        <v>76</v>
      </c>
      <c r="AY169" s="148" t="s">
        <v>140</v>
      </c>
    </row>
    <row r="170" spans="2:51" s="13" customFormat="1" ht="10.2">
      <c r="B170" s="165"/>
      <c r="D170" s="147" t="s">
        <v>148</v>
      </c>
      <c r="E170" s="166" t="s">
        <v>1</v>
      </c>
      <c r="F170" s="167" t="s">
        <v>210</v>
      </c>
      <c r="H170" s="168">
        <v>16.548</v>
      </c>
      <c r="I170" s="169"/>
      <c r="L170" s="165"/>
      <c r="M170" s="170"/>
      <c r="T170" s="171"/>
      <c r="AT170" s="166" t="s">
        <v>148</v>
      </c>
      <c r="AU170" s="166" t="s">
        <v>86</v>
      </c>
      <c r="AV170" s="13" t="s">
        <v>146</v>
      </c>
      <c r="AW170" s="13" t="s">
        <v>32</v>
      </c>
      <c r="AX170" s="13" t="s">
        <v>84</v>
      </c>
      <c r="AY170" s="166" t="s">
        <v>140</v>
      </c>
    </row>
    <row r="171" spans="2:65" s="1" customFormat="1" ht="24.15" customHeight="1">
      <c r="B171" s="31"/>
      <c r="C171" s="132" t="s">
        <v>211</v>
      </c>
      <c r="D171" s="132" t="s">
        <v>142</v>
      </c>
      <c r="E171" s="133" t="s">
        <v>212</v>
      </c>
      <c r="F171" s="134" t="s">
        <v>213</v>
      </c>
      <c r="G171" s="135" t="s">
        <v>206</v>
      </c>
      <c r="H171" s="136">
        <v>5.18</v>
      </c>
      <c r="I171" s="137"/>
      <c r="J171" s="138">
        <f>ROUND(I171*H171,2)</f>
        <v>0</v>
      </c>
      <c r="K171" s="139"/>
      <c r="L171" s="31"/>
      <c r="M171" s="140" t="s">
        <v>1</v>
      </c>
      <c r="N171" s="141" t="s">
        <v>42</v>
      </c>
      <c r="P171" s="142">
        <f>O171*H171</f>
        <v>0</v>
      </c>
      <c r="Q171" s="142">
        <v>0.06998</v>
      </c>
      <c r="R171" s="142">
        <f>Q171*H171</f>
        <v>0.3624964</v>
      </c>
      <c r="S171" s="142">
        <v>0</v>
      </c>
      <c r="T171" s="143">
        <f>S171*H171</f>
        <v>0</v>
      </c>
      <c r="AR171" s="144" t="s">
        <v>146</v>
      </c>
      <c r="AT171" s="144" t="s">
        <v>142</v>
      </c>
      <c r="AU171" s="144" t="s">
        <v>86</v>
      </c>
      <c r="AY171" s="16" t="s">
        <v>140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6" t="s">
        <v>86</v>
      </c>
      <c r="BK171" s="145">
        <f>ROUND(I171*H171,2)</f>
        <v>0</v>
      </c>
      <c r="BL171" s="16" t="s">
        <v>146</v>
      </c>
      <c r="BM171" s="144" t="s">
        <v>214</v>
      </c>
    </row>
    <row r="172" spans="2:51" s="12" customFormat="1" ht="10.2">
      <c r="B172" s="146"/>
      <c r="D172" s="147" t="s">
        <v>148</v>
      </c>
      <c r="E172" s="148" t="s">
        <v>1</v>
      </c>
      <c r="F172" s="149" t="s">
        <v>215</v>
      </c>
      <c r="H172" s="150">
        <v>5.18</v>
      </c>
      <c r="I172" s="151"/>
      <c r="L172" s="146"/>
      <c r="M172" s="152"/>
      <c r="T172" s="153"/>
      <c r="AT172" s="148" t="s">
        <v>148</v>
      </c>
      <c r="AU172" s="148" t="s">
        <v>86</v>
      </c>
      <c r="AV172" s="12" t="s">
        <v>86</v>
      </c>
      <c r="AW172" s="12" t="s">
        <v>32</v>
      </c>
      <c r="AX172" s="12" t="s">
        <v>84</v>
      </c>
      <c r="AY172" s="148" t="s">
        <v>140</v>
      </c>
    </row>
    <row r="173" spans="2:65" s="1" customFormat="1" ht="24.15" customHeight="1">
      <c r="B173" s="31"/>
      <c r="C173" s="132" t="s">
        <v>8</v>
      </c>
      <c r="D173" s="132" t="s">
        <v>142</v>
      </c>
      <c r="E173" s="133" t="s">
        <v>216</v>
      </c>
      <c r="F173" s="134" t="s">
        <v>217</v>
      </c>
      <c r="G173" s="135" t="s">
        <v>218</v>
      </c>
      <c r="H173" s="136">
        <v>7.01</v>
      </c>
      <c r="I173" s="137"/>
      <c r="J173" s="138">
        <f>ROUND(I173*H173,2)</f>
        <v>0</v>
      </c>
      <c r="K173" s="139"/>
      <c r="L173" s="31"/>
      <c r="M173" s="140" t="s">
        <v>1</v>
      </c>
      <c r="N173" s="141" t="s">
        <v>42</v>
      </c>
      <c r="P173" s="142">
        <f>O173*H173</f>
        <v>0</v>
      </c>
      <c r="Q173" s="142">
        <v>8E-05</v>
      </c>
      <c r="R173" s="142">
        <f>Q173*H173</f>
        <v>0.0005608000000000001</v>
      </c>
      <c r="S173" s="142">
        <v>0</v>
      </c>
      <c r="T173" s="143">
        <f>S173*H173</f>
        <v>0</v>
      </c>
      <c r="AR173" s="144" t="s">
        <v>146</v>
      </c>
      <c r="AT173" s="144" t="s">
        <v>142</v>
      </c>
      <c r="AU173" s="144" t="s">
        <v>86</v>
      </c>
      <c r="AY173" s="16" t="s">
        <v>140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6" t="s">
        <v>86</v>
      </c>
      <c r="BK173" s="145">
        <f>ROUND(I173*H173,2)</f>
        <v>0</v>
      </c>
      <c r="BL173" s="16" t="s">
        <v>146</v>
      </c>
      <c r="BM173" s="144" t="s">
        <v>219</v>
      </c>
    </row>
    <row r="174" spans="2:51" s="12" customFormat="1" ht="10.2">
      <c r="B174" s="146"/>
      <c r="D174" s="147" t="s">
        <v>148</v>
      </c>
      <c r="E174" s="148" t="s">
        <v>1</v>
      </c>
      <c r="F174" s="149" t="s">
        <v>220</v>
      </c>
      <c r="H174" s="150">
        <v>7.01</v>
      </c>
      <c r="I174" s="151"/>
      <c r="L174" s="146"/>
      <c r="M174" s="152"/>
      <c r="T174" s="153"/>
      <c r="AT174" s="148" t="s">
        <v>148</v>
      </c>
      <c r="AU174" s="148" t="s">
        <v>86</v>
      </c>
      <c r="AV174" s="12" t="s">
        <v>86</v>
      </c>
      <c r="AW174" s="12" t="s">
        <v>32</v>
      </c>
      <c r="AX174" s="12" t="s">
        <v>84</v>
      </c>
      <c r="AY174" s="148" t="s">
        <v>140</v>
      </c>
    </row>
    <row r="175" spans="2:65" s="1" customFormat="1" ht="24.15" customHeight="1">
      <c r="B175" s="31"/>
      <c r="C175" s="132" t="s">
        <v>221</v>
      </c>
      <c r="D175" s="132" t="s">
        <v>142</v>
      </c>
      <c r="E175" s="133" t="s">
        <v>222</v>
      </c>
      <c r="F175" s="134" t="s">
        <v>223</v>
      </c>
      <c r="G175" s="135" t="s">
        <v>218</v>
      </c>
      <c r="H175" s="136">
        <v>1.85</v>
      </c>
      <c r="I175" s="137"/>
      <c r="J175" s="138">
        <f>ROUND(I175*H175,2)</f>
        <v>0</v>
      </c>
      <c r="K175" s="139"/>
      <c r="L175" s="31"/>
      <c r="M175" s="140" t="s">
        <v>1</v>
      </c>
      <c r="N175" s="141" t="s">
        <v>42</v>
      </c>
      <c r="P175" s="142">
        <f>O175*H175</f>
        <v>0</v>
      </c>
      <c r="Q175" s="142">
        <v>0.00012</v>
      </c>
      <c r="R175" s="142">
        <f>Q175*H175</f>
        <v>0.00022200000000000003</v>
      </c>
      <c r="S175" s="142">
        <v>0</v>
      </c>
      <c r="T175" s="143">
        <f>S175*H175</f>
        <v>0</v>
      </c>
      <c r="AR175" s="144" t="s">
        <v>146</v>
      </c>
      <c r="AT175" s="144" t="s">
        <v>142</v>
      </c>
      <c r="AU175" s="144" t="s">
        <v>86</v>
      </c>
      <c r="AY175" s="16" t="s">
        <v>140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6" t="s">
        <v>86</v>
      </c>
      <c r="BK175" s="145">
        <f>ROUND(I175*H175,2)</f>
        <v>0</v>
      </c>
      <c r="BL175" s="16" t="s">
        <v>146</v>
      </c>
      <c r="BM175" s="144" t="s">
        <v>224</v>
      </c>
    </row>
    <row r="176" spans="2:65" s="1" customFormat="1" ht="24.15" customHeight="1">
      <c r="B176" s="31"/>
      <c r="C176" s="132" t="s">
        <v>225</v>
      </c>
      <c r="D176" s="132" t="s">
        <v>142</v>
      </c>
      <c r="E176" s="133" t="s">
        <v>226</v>
      </c>
      <c r="F176" s="134" t="s">
        <v>227</v>
      </c>
      <c r="G176" s="135" t="s">
        <v>218</v>
      </c>
      <c r="H176" s="136">
        <v>11.2</v>
      </c>
      <c r="I176" s="137"/>
      <c r="J176" s="138">
        <f>ROUND(I176*H176,2)</f>
        <v>0</v>
      </c>
      <c r="K176" s="139"/>
      <c r="L176" s="31"/>
      <c r="M176" s="140" t="s">
        <v>1</v>
      </c>
      <c r="N176" s="141" t="s">
        <v>42</v>
      </c>
      <c r="P176" s="142">
        <f>O176*H176</f>
        <v>0</v>
      </c>
      <c r="Q176" s="142">
        <v>0.00013</v>
      </c>
      <c r="R176" s="142">
        <f>Q176*H176</f>
        <v>0.0014559999999999998</v>
      </c>
      <c r="S176" s="142">
        <v>0</v>
      </c>
      <c r="T176" s="143">
        <f>S176*H176</f>
        <v>0</v>
      </c>
      <c r="AR176" s="144" t="s">
        <v>146</v>
      </c>
      <c r="AT176" s="144" t="s">
        <v>142</v>
      </c>
      <c r="AU176" s="144" t="s">
        <v>86</v>
      </c>
      <c r="AY176" s="16" t="s">
        <v>140</v>
      </c>
      <c r="BE176" s="145">
        <f>IF(N176="základní",J176,0)</f>
        <v>0</v>
      </c>
      <c r="BF176" s="145">
        <f>IF(N176="snížená",J176,0)</f>
        <v>0</v>
      </c>
      <c r="BG176" s="145">
        <f>IF(N176="zákl. přenesená",J176,0)</f>
        <v>0</v>
      </c>
      <c r="BH176" s="145">
        <f>IF(N176="sníž. přenesená",J176,0)</f>
        <v>0</v>
      </c>
      <c r="BI176" s="145">
        <f>IF(N176="nulová",J176,0)</f>
        <v>0</v>
      </c>
      <c r="BJ176" s="16" t="s">
        <v>86</v>
      </c>
      <c r="BK176" s="145">
        <f>ROUND(I176*H176,2)</f>
        <v>0</v>
      </c>
      <c r="BL176" s="16" t="s">
        <v>146</v>
      </c>
      <c r="BM176" s="144" t="s">
        <v>228</v>
      </c>
    </row>
    <row r="177" spans="2:51" s="12" customFormat="1" ht="10.2">
      <c r="B177" s="146"/>
      <c r="D177" s="147" t="s">
        <v>148</v>
      </c>
      <c r="E177" s="148" t="s">
        <v>1</v>
      </c>
      <c r="F177" s="149" t="s">
        <v>229</v>
      </c>
      <c r="H177" s="150">
        <v>11.2</v>
      </c>
      <c r="I177" s="151"/>
      <c r="L177" s="146"/>
      <c r="M177" s="152"/>
      <c r="T177" s="153"/>
      <c r="AT177" s="148" t="s">
        <v>148</v>
      </c>
      <c r="AU177" s="148" t="s">
        <v>86</v>
      </c>
      <c r="AV177" s="12" t="s">
        <v>86</v>
      </c>
      <c r="AW177" s="12" t="s">
        <v>32</v>
      </c>
      <c r="AX177" s="12" t="s">
        <v>84</v>
      </c>
      <c r="AY177" s="148" t="s">
        <v>140</v>
      </c>
    </row>
    <row r="178" spans="2:65" s="1" customFormat="1" ht="16.5" customHeight="1">
      <c r="B178" s="31"/>
      <c r="C178" s="132" t="s">
        <v>230</v>
      </c>
      <c r="D178" s="132" t="s">
        <v>142</v>
      </c>
      <c r="E178" s="133" t="s">
        <v>231</v>
      </c>
      <c r="F178" s="134" t="s">
        <v>232</v>
      </c>
      <c r="G178" s="135" t="s">
        <v>206</v>
      </c>
      <c r="H178" s="136">
        <v>7.35</v>
      </c>
      <c r="I178" s="137"/>
      <c r="J178" s="138">
        <f>ROUND(I178*H178,2)</f>
        <v>0</v>
      </c>
      <c r="K178" s="139"/>
      <c r="L178" s="31"/>
      <c r="M178" s="140" t="s">
        <v>1</v>
      </c>
      <c r="N178" s="141" t="s">
        <v>42</v>
      </c>
      <c r="P178" s="142">
        <f>O178*H178</f>
        <v>0</v>
      </c>
      <c r="Q178" s="142">
        <v>0.08341</v>
      </c>
      <c r="R178" s="142">
        <f>Q178*H178</f>
        <v>0.6130635</v>
      </c>
      <c r="S178" s="142">
        <v>0</v>
      </c>
      <c r="T178" s="143">
        <f>S178*H178</f>
        <v>0</v>
      </c>
      <c r="AR178" s="144" t="s">
        <v>146</v>
      </c>
      <c r="AT178" s="144" t="s">
        <v>142</v>
      </c>
      <c r="AU178" s="144" t="s">
        <v>86</v>
      </c>
      <c r="AY178" s="16" t="s">
        <v>140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6" t="s">
        <v>86</v>
      </c>
      <c r="BK178" s="145">
        <f>ROUND(I178*H178,2)</f>
        <v>0</v>
      </c>
      <c r="BL178" s="16" t="s">
        <v>146</v>
      </c>
      <c r="BM178" s="144" t="s">
        <v>233</v>
      </c>
    </row>
    <row r="179" spans="2:51" s="12" customFormat="1" ht="10.2">
      <c r="B179" s="146"/>
      <c r="D179" s="147" t="s">
        <v>148</v>
      </c>
      <c r="E179" s="148" t="s">
        <v>1</v>
      </c>
      <c r="F179" s="149" t="s">
        <v>234</v>
      </c>
      <c r="H179" s="150">
        <v>7.35</v>
      </c>
      <c r="I179" s="151"/>
      <c r="L179" s="146"/>
      <c r="M179" s="152"/>
      <c r="T179" s="153"/>
      <c r="AT179" s="148" t="s">
        <v>148</v>
      </c>
      <c r="AU179" s="148" t="s">
        <v>86</v>
      </c>
      <c r="AV179" s="12" t="s">
        <v>86</v>
      </c>
      <c r="AW179" s="12" t="s">
        <v>32</v>
      </c>
      <c r="AX179" s="12" t="s">
        <v>84</v>
      </c>
      <c r="AY179" s="148" t="s">
        <v>140</v>
      </c>
    </row>
    <row r="180" spans="2:63" s="11" customFormat="1" ht="22.8" customHeight="1">
      <c r="B180" s="120"/>
      <c r="D180" s="121" t="s">
        <v>75</v>
      </c>
      <c r="E180" s="130" t="s">
        <v>146</v>
      </c>
      <c r="F180" s="130" t="s">
        <v>235</v>
      </c>
      <c r="I180" s="123"/>
      <c r="J180" s="131">
        <f>BK180</f>
        <v>0</v>
      </c>
      <c r="L180" s="120"/>
      <c r="M180" s="125"/>
      <c r="P180" s="126">
        <f>SUM(P181:P182)</f>
        <v>0</v>
      </c>
      <c r="R180" s="126">
        <f>SUM(R181:R182)</f>
        <v>0.3403386</v>
      </c>
      <c r="T180" s="127">
        <f>SUM(T181:T182)</f>
        <v>0</v>
      </c>
      <c r="AR180" s="121" t="s">
        <v>84</v>
      </c>
      <c r="AT180" s="128" t="s">
        <v>75</v>
      </c>
      <c r="AU180" s="128" t="s">
        <v>84</v>
      </c>
      <c r="AY180" s="121" t="s">
        <v>140</v>
      </c>
      <c r="BK180" s="129">
        <f>SUM(BK181:BK182)</f>
        <v>0</v>
      </c>
    </row>
    <row r="181" spans="2:65" s="1" customFormat="1" ht="16.5" customHeight="1">
      <c r="B181" s="31"/>
      <c r="C181" s="132" t="s">
        <v>236</v>
      </c>
      <c r="D181" s="132" t="s">
        <v>142</v>
      </c>
      <c r="E181" s="133" t="s">
        <v>237</v>
      </c>
      <c r="F181" s="134" t="s">
        <v>238</v>
      </c>
      <c r="G181" s="135" t="s">
        <v>145</v>
      </c>
      <c r="H181" s="136">
        <v>0.18</v>
      </c>
      <c r="I181" s="137"/>
      <c r="J181" s="138">
        <f>ROUND(I181*H181,2)</f>
        <v>0</v>
      </c>
      <c r="K181" s="139"/>
      <c r="L181" s="31"/>
      <c r="M181" s="140" t="s">
        <v>1</v>
      </c>
      <c r="N181" s="141" t="s">
        <v>42</v>
      </c>
      <c r="P181" s="142">
        <f>O181*H181</f>
        <v>0</v>
      </c>
      <c r="Q181" s="142">
        <v>1.89077</v>
      </c>
      <c r="R181" s="142">
        <f>Q181*H181</f>
        <v>0.3403386</v>
      </c>
      <c r="S181" s="142">
        <v>0</v>
      </c>
      <c r="T181" s="143">
        <f>S181*H181</f>
        <v>0</v>
      </c>
      <c r="AR181" s="144" t="s">
        <v>146</v>
      </c>
      <c r="AT181" s="144" t="s">
        <v>142</v>
      </c>
      <c r="AU181" s="144" t="s">
        <v>86</v>
      </c>
      <c r="AY181" s="16" t="s">
        <v>140</v>
      </c>
      <c r="BE181" s="145">
        <f>IF(N181="základní",J181,0)</f>
        <v>0</v>
      </c>
      <c r="BF181" s="145">
        <f>IF(N181="snížená",J181,0)</f>
        <v>0</v>
      </c>
      <c r="BG181" s="145">
        <f>IF(N181="zákl. přenesená",J181,0)</f>
        <v>0</v>
      </c>
      <c r="BH181" s="145">
        <f>IF(N181="sníž. přenesená",J181,0)</f>
        <v>0</v>
      </c>
      <c r="BI181" s="145">
        <f>IF(N181="nulová",J181,0)</f>
        <v>0</v>
      </c>
      <c r="BJ181" s="16" t="s">
        <v>86</v>
      </c>
      <c r="BK181" s="145">
        <f>ROUND(I181*H181,2)</f>
        <v>0</v>
      </c>
      <c r="BL181" s="16" t="s">
        <v>146</v>
      </c>
      <c r="BM181" s="144" t="s">
        <v>239</v>
      </c>
    </row>
    <row r="182" spans="2:51" s="12" customFormat="1" ht="10.2">
      <c r="B182" s="146"/>
      <c r="D182" s="147" t="s">
        <v>148</v>
      </c>
      <c r="E182" s="148" t="s">
        <v>1</v>
      </c>
      <c r="F182" s="149" t="s">
        <v>240</v>
      </c>
      <c r="H182" s="150">
        <v>0.18</v>
      </c>
      <c r="I182" s="151"/>
      <c r="L182" s="146"/>
      <c r="M182" s="152"/>
      <c r="T182" s="153"/>
      <c r="AT182" s="148" t="s">
        <v>148</v>
      </c>
      <c r="AU182" s="148" t="s">
        <v>86</v>
      </c>
      <c r="AV182" s="12" t="s">
        <v>86</v>
      </c>
      <c r="AW182" s="12" t="s">
        <v>32</v>
      </c>
      <c r="AX182" s="12" t="s">
        <v>84</v>
      </c>
      <c r="AY182" s="148" t="s">
        <v>140</v>
      </c>
    </row>
    <row r="183" spans="2:63" s="11" customFormat="1" ht="22.8" customHeight="1">
      <c r="B183" s="120"/>
      <c r="D183" s="121" t="s">
        <v>75</v>
      </c>
      <c r="E183" s="130" t="s">
        <v>166</v>
      </c>
      <c r="F183" s="130" t="s">
        <v>241</v>
      </c>
      <c r="I183" s="123"/>
      <c r="J183" s="131">
        <f>BK183</f>
        <v>0</v>
      </c>
      <c r="L183" s="120"/>
      <c r="M183" s="125"/>
      <c r="P183" s="126">
        <f>SUM(P184:P210)</f>
        <v>0</v>
      </c>
      <c r="R183" s="126">
        <f>SUM(R184:R210)</f>
        <v>14.237499309999997</v>
      </c>
      <c r="T183" s="127">
        <f>SUM(T184:T210)</f>
        <v>0</v>
      </c>
      <c r="AR183" s="121" t="s">
        <v>84</v>
      </c>
      <c r="AT183" s="128" t="s">
        <v>75</v>
      </c>
      <c r="AU183" s="128" t="s">
        <v>84</v>
      </c>
      <c r="AY183" s="121" t="s">
        <v>140</v>
      </c>
      <c r="BK183" s="129">
        <f>SUM(BK184:BK210)</f>
        <v>0</v>
      </c>
    </row>
    <row r="184" spans="2:65" s="1" customFormat="1" ht="24.15" customHeight="1">
      <c r="B184" s="31"/>
      <c r="C184" s="132" t="s">
        <v>242</v>
      </c>
      <c r="D184" s="132" t="s">
        <v>142</v>
      </c>
      <c r="E184" s="133" t="s">
        <v>243</v>
      </c>
      <c r="F184" s="134" t="s">
        <v>244</v>
      </c>
      <c r="G184" s="135" t="s">
        <v>206</v>
      </c>
      <c r="H184" s="136">
        <v>45.805</v>
      </c>
      <c r="I184" s="137"/>
      <c r="J184" s="138">
        <f>ROUND(I184*H184,2)</f>
        <v>0</v>
      </c>
      <c r="K184" s="139"/>
      <c r="L184" s="31"/>
      <c r="M184" s="140" t="s">
        <v>1</v>
      </c>
      <c r="N184" s="141" t="s">
        <v>42</v>
      </c>
      <c r="P184" s="142">
        <f>O184*H184</f>
        <v>0</v>
      </c>
      <c r="Q184" s="142">
        <v>0.00438</v>
      </c>
      <c r="R184" s="142">
        <f>Q184*H184</f>
        <v>0.2006259</v>
      </c>
      <c r="S184" s="142">
        <v>0</v>
      </c>
      <c r="T184" s="143">
        <f>S184*H184</f>
        <v>0</v>
      </c>
      <c r="AR184" s="144" t="s">
        <v>146</v>
      </c>
      <c r="AT184" s="144" t="s">
        <v>142</v>
      </c>
      <c r="AU184" s="144" t="s">
        <v>86</v>
      </c>
      <c r="AY184" s="16" t="s">
        <v>140</v>
      </c>
      <c r="BE184" s="145">
        <f>IF(N184="základní",J184,0)</f>
        <v>0</v>
      </c>
      <c r="BF184" s="145">
        <f>IF(N184="snížená",J184,0)</f>
        <v>0</v>
      </c>
      <c r="BG184" s="145">
        <f>IF(N184="zákl. přenesená",J184,0)</f>
        <v>0</v>
      </c>
      <c r="BH184" s="145">
        <f>IF(N184="sníž. přenesená",J184,0)</f>
        <v>0</v>
      </c>
      <c r="BI184" s="145">
        <f>IF(N184="nulová",J184,0)</f>
        <v>0</v>
      </c>
      <c r="BJ184" s="16" t="s">
        <v>86</v>
      </c>
      <c r="BK184" s="145">
        <f>ROUND(I184*H184,2)</f>
        <v>0</v>
      </c>
      <c r="BL184" s="16" t="s">
        <v>146</v>
      </c>
      <c r="BM184" s="144" t="s">
        <v>245</v>
      </c>
    </row>
    <row r="185" spans="2:51" s="12" customFormat="1" ht="10.2">
      <c r="B185" s="146"/>
      <c r="D185" s="147" t="s">
        <v>148</v>
      </c>
      <c r="E185" s="148" t="s">
        <v>1</v>
      </c>
      <c r="F185" s="149" t="s">
        <v>246</v>
      </c>
      <c r="H185" s="150">
        <v>16.505</v>
      </c>
      <c r="I185" s="151"/>
      <c r="L185" s="146"/>
      <c r="M185" s="152"/>
      <c r="T185" s="153"/>
      <c r="AT185" s="148" t="s">
        <v>148</v>
      </c>
      <c r="AU185" s="148" t="s">
        <v>86</v>
      </c>
      <c r="AV185" s="12" t="s">
        <v>86</v>
      </c>
      <c r="AW185" s="12" t="s">
        <v>32</v>
      </c>
      <c r="AX185" s="12" t="s">
        <v>76</v>
      </c>
      <c r="AY185" s="148" t="s">
        <v>140</v>
      </c>
    </row>
    <row r="186" spans="2:51" s="12" customFormat="1" ht="10.2">
      <c r="B186" s="146"/>
      <c r="D186" s="147" t="s">
        <v>148</v>
      </c>
      <c r="E186" s="148" t="s">
        <v>1</v>
      </c>
      <c r="F186" s="149" t="s">
        <v>247</v>
      </c>
      <c r="H186" s="150">
        <v>22.61</v>
      </c>
      <c r="I186" s="151"/>
      <c r="L186" s="146"/>
      <c r="M186" s="152"/>
      <c r="T186" s="153"/>
      <c r="AT186" s="148" t="s">
        <v>148</v>
      </c>
      <c r="AU186" s="148" t="s">
        <v>86</v>
      </c>
      <c r="AV186" s="12" t="s">
        <v>86</v>
      </c>
      <c r="AW186" s="12" t="s">
        <v>32</v>
      </c>
      <c r="AX186" s="12" t="s">
        <v>76</v>
      </c>
      <c r="AY186" s="148" t="s">
        <v>140</v>
      </c>
    </row>
    <row r="187" spans="2:51" s="12" customFormat="1" ht="10.2">
      <c r="B187" s="146"/>
      <c r="D187" s="147" t="s">
        <v>148</v>
      </c>
      <c r="E187" s="148" t="s">
        <v>1</v>
      </c>
      <c r="F187" s="149" t="s">
        <v>248</v>
      </c>
      <c r="H187" s="150">
        <v>6.69</v>
      </c>
      <c r="I187" s="151"/>
      <c r="L187" s="146"/>
      <c r="M187" s="152"/>
      <c r="T187" s="153"/>
      <c r="AT187" s="148" t="s">
        <v>148</v>
      </c>
      <c r="AU187" s="148" t="s">
        <v>86</v>
      </c>
      <c r="AV187" s="12" t="s">
        <v>86</v>
      </c>
      <c r="AW187" s="12" t="s">
        <v>32</v>
      </c>
      <c r="AX187" s="12" t="s">
        <v>76</v>
      </c>
      <c r="AY187" s="148" t="s">
        <v>140</v>
      </c>
    </row>
    <row r="188" spans="2:51" s="13" customFormat="1" ht="10.2">
      <c r="B188" s="165"/>
      <c r="D188" s="147" t="s">
        <v>148</v>
      </c>
      <c r="E188" s="166" t="s">
        <v>1</v>
      </c>
      <c r="F188" s="167" t="s">
        <v>210</v>
      </c>
      <c r="H188" s="168">
        <v>45.805</v>
      </c>
      <c r="I188" s="169"/>
      <c r="L188" s="165"/>
      <c r="M188" s="170"/>
      <c r="T188" s="171"/>
      <c r="AT188" s="166" t="s">
        <v>148</v>
      </c>
      <c r="AU188" s="166" t="s">
        <v>86</v>
      </c>
      <c r="AV188" s="13" t="s">
        <v>146</v>
      </c>
      <c r="AW188" s="13" t="s">
        <v>32</v>
      </c>
      <c r="AX188" s="13" t="s">
        <v>84</v>
      </c>
      <c r="AY188" s="166" t="s">
        <v>140</v>
      </c>
    </row>
    <row r="189" spans="2:65" s="1" customFormat="1" ht="24.15" customHeight="1">
      <c r="B189" s="31"/>
      <c r="C189" s="132" t="s">
        <v>7</v>
      </c>
      <c r="D189" s="132" t="s">
        <v>142</v>
      </c>
      <c r="E189" s="133" t="s">
        <v>249</v>
      </c>
      <c r="F189" s="134" t="s">
        <v>250</v>
      </c>
      <c r="G189" s="135" t="s">
        <v>206</v>
      </c>
      <c r="H189" s="136">
        <v>45.805</v>
      </c>
      <c r="I189" s="137"/>
      <c r="J189" s="138">
        <f>ROUND(I189*H189,2)</f>
        <v>0</v>
      </c>
      <c r="K189" s="139"/>
      <c r="L189" s="31"/>
      <c r="M189" s="140" t="s">
        <v>1</v>
      </c>
      <c r="N189" s="141" t="s">
        <v>42</v>
      </c>
      <c r="P189" s="142">
        <f>O189*H189</f>
        <v>0</v>
      </c>
      <c r="Q189" s="142">
        <v>0.004</v>
      </c>
      <c r="R189" s="142">
        <f>Q189*H189</f>
        <v>0.18322</v>
      </c>
      <c r="S189" s="142">
        <v>0</v>
      </c>
      <c r="T189" s="143">
        <f>S189*H189</f>
        <v>0</v>
      </c>
      <c r="AR189" s="144" t="s">
        <v>146</v>
      </c>
      <c r="AT189" s="144" t="s">
        <v>142</v>
      </c>
      <c r="AU189" s="144" t="s">
        <v>86</v>
      </c>
      <c r="AY189" s="16" t="s">
        <v>140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6" t="s">
        <v>86</v>
      </c>
      <c r="BK189" s="145">
        <f>ROUND(I189*H189,2)</f>
        <v>0</v>
      </c>
      <c r="BL189" s="16" t="s">
        <v>146</v>
      </c>
      <c r="BM189" s="144" t="s">
        <v>251</v>
      </c>
    </row>
    <row r="190" spans="2:65" s="1" customFormat="1" ht="37.8" customHeight="1">
      <c r="B190" s="31"/>
      <c r="C190" s="132" t="s">
        <v>252</v>
      </c>
      <c r="D190" s="132" t="s">
        <v>142</v>
      </c>
      <c r="E190" s="133" t="s">
        <v>253</v>
      </c>
      <c r="F190" s="134" t="s">
        <v>254</v>
      </c>
      <c r="G190" s="135" t="s">
        <v>206</v>
      </c>
      <c r="H190" s="136">
        <v>33.71</v>
      </c>
      <c r="I190" s="137"/>
      <c r="J190" s="138">
        <f>ROUND(I190*H190,2)</f>
        <v>0</v>
      </c>
      <c r="K190" s="139"/>
      <c r="L190" s="31"/>
      <c r="M190" s="140" t="s">
        <v>1</v>
      </c>
      <c r="N190" s="141" t="s">
        <v>42</v>
      </c>
      <c r="P190" s="142">
        <f>O190*H190</f>
        <v>0</v>
      </c>
      <c r="Q190" s="142">
        <v>0.0197</v>
      </c>
      <c r="R190" s="142">
        <f>Q190*H190</f>
        <v>0.664087</v>
      </c>
      <c r="S190" s="142">
        <v>0</v>
      </c>
      <c r="T190" s="143">
        <f>S190*H190</f>
        <v>0</v>
      </c>
      <c r="AR190" s="144" t="s">
        <v>146</v>
      </c>
      <c r="AT190" s="144" t="s">
        <v>142</v>
      </c>
      <c r="AU190" s="144" t="s">
        <v>86</v>
      </c>
      <c r="AY190" s="16" t="s">
        <v>140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6" t="s">
        <v>86</v>
      </c>
      <c r="BK190" s="145">
        <f>ROUND(I190*H190,2)</f>
        <v>0</v>
      </c>
      <c r="BL190" s="16" t="s">
        <v>146</v>
      </c>
      <c r="BM190" s="144" t="s">
        <v>255</v>
      </c>
    </row>
    <row r="191" spans="2:51" s="12" customFormat="1" ht="10.2">
      <c r="B191" s="146"/>
      <c r="D191" s="147" t="s">
        <v>148</v>
      </c>
      <c r="E191" s="148" t="s">
        <v>1</v>
      </c>
      <c r="F191" s="149" t="s">
        <v>256</v>
      </c>
      <c r="H191" s="150">
        <v>6.654</v>
      </c>
      <c r="I191" s="151"/>
      <c r="L191" s="146"/>
      <c r="M191" s="152"/>
      <c r="T191" s="153"/>
      <c r="AT191" s="148" t="s">
        <v>148</v>
      </c>
      <c r="AU191" s="148" t="s">
        <v>86</v>
      </c>
      <c r="AV191" s="12" t="s">
        <v>86</v>
      </c>
      <c r="AW191" s="12" t="s">
        <v>32</v>
      </c>
      <c r="AX191" s="12" t="s">
        <v>76</v>
      </c>
      <c r="AY191" s="148" t="s">
        <v>140</v>
      </c>
    </row>
    <row r="192" spans="2:51" s="12" customFormat="1" ht="10.2">
      <c r="B192" s="146"/>
      <c r="D192" s="147" t="s">
        <v>148</v>
      </c>
      <c r="E192" s="148" t="s">
        <v>1</v>
      </c>
      <c r="F192" s="149" t="s">
        <v>257</v>
      </c>
      <c r="H192" s="150">
        <v>4.72</v>
      </c>
      <c r="I192" s="151"/>
      <c r="L192" s="146"/>
      <c r="M192" s="152"/>
      <c r="T192" s="153"/>
      <c r="AT192" s="148" t="s">
        <v>148</v>
      </c>
      <c r="AU192" s="148" t="s">
        <v>86</v>
      </c>
      <c r="AV192" s="12" t="s">
        <v>86</v>
      </c>
      <c r="AW192" s="12" t="s">
        <v>32</v>
      </c>
      <c r="AX192" s="12" t="s">
        <v>76</v>
      </c>
      <c r="AY192" s="148" t="s">
        <v>140</v>
      </c>
    </row>
    <row r="193" spans="2:51" s="12" customFormat="1" ht="10.2">
      <c r="B193" s="146"/>
      <c r="D193" s="147" t="s">
        <v>148</v>
      </c>
      <c r="E193" s="148" t="s">
        <v>1</v>
      </c>
      <c r="F193" s="149" t="s">
        <v>258</v>
      </c>
      <c r="H193" s="150">
        <v>22.336</v>
      </c>
      <c r="I193" s="151"/>
      <c r="L193" s="146"/>
      <c r="M193" s="152"/>
      <c r="T193" s="153"/>
      <c r="AT193" s="148" t="s">
        <v>148</v>
      </c>
      <c r="AU193" s="148" t="s">
        <v>86</v>
      </c>
      <c r="AV193" s="12" t="s">
        <v>86</v>
      </c>
      <c r="AW193" s="12" t="s">
        <v>32</v>
      </c>
      <c r="AX193" s="12" t="s">
        <v>76</v>
      </c>
      <c r="AY193" s="148" t="s">
        <v>140</v>
      </c>
    </row>
    <row r="194" spans="2:51" s="13" customFormat="1" ht="10.2">
      <c r="B194" s="165"/>
      <c r="D194" s="147" t="s">
        <v>148</v>
      </c>
      <c r="E194" s="166" t="s">
        <v>1</v>
      </c>
      <c r="F194" s="167" t="s">
        <v>210</v>
      </c>
      <c r="H194" s="168">
        <v>33.71</v>
      </c>
      <c r="I194" s="169"/>
      <c r="L194" s="165"/>
      <c r="M194" s="170"/>
      <c r="T194" s="171"/>
      <c r="AT194" s="166" t="s">
        <v>148</v>
      </c>
      <c r="AU194" s="166" t="s">
        <v>86</v>
      </c>
      <c r="AV194" s="13" t="s">
        <v>146</v>
      </c>
      <c r="AW194" s="13" t="s">
        <v>32</v>
      </c>
      <c r="AX194" s="13" t="s">
        <v>84</v>
      </c>
      <c r="AY194" s="166" t="s">
        <v>140</v>
      </c>
    </row>
    <row r="195" spans="2:65" s="1" customFormat="1" ht="24.15" customHeight="1">
      <c r="B195" s="31"/>
      <c r="C195" s="132" t="s">
        <v>259</v>
      </c>
      <c r="D195" s="132" t="s">
        <v>142</v>
      </c>
      <c r="E195" s="133" t="s">
        <v>260</v>
      </c>
      <c r="F195" s="134" t="s">
        <v>261</v>
      </c>
      <c r="G195" s="135" t="s">
        <v>206</v>
      </c>
      <c r="H195" s="136">
        <v>58.23</v>
      </c>
      <c r="I195" s="137"/>
      <c r="J195" s="138">
        <f>ROUND(I195*H195,2)</f>
        <v>0</v>
      </c>
      <c r="K195" s="139"/>
      <c r="L195" s="31"/>
      <c r="M195" s="140" t="s">
        <v>1</v>
      </c>
      <c r="N195" s="141" t="s">
        <v>42</v>
      </c>
      <c r="P195" s="142">
        <f>O195*H195</f>
        <v>0</v>
      </c>
      <c r="Q195" s="142">
        <v>0.021</v>
      </c>
      <c r="R195" s="142">
        <f>Q195*H195</f>
        <v>1.22283</v>
      </c>
      <c r="S195" s="142">
        <v>0</v>
      </c>
      <c r="T195" s="143">
        <f>S195*H195</f>
        <v>0</v>
      </c>
      <c r="AR195" s="144" t="s">
        <v>146</v>
      </c>
      <c r="AT195" s="144" t="s">
        <v>142</v>
      </c>
      <c r="AU195" s="144" t="s">
        <v>86</v>
      </c>
      <c r="AY195" s="16" t="s">
        <v>140</v>
      </c>
      <c r="BE195" s="145">
        <f>IF(N195="základní",J195,0)</f>
        <v>0</v>
      </c>
      <c r="BF195" s="145">
        <f>IF(N195="snížená",J195,0)</f>
        <v>0</v>
      </c>
      <c r="BG195" s="145">
        <f>IF(N195="zákl. přenesená",J195,0)</f>
        <v>0</v>
      </c>
      <c r="BH195" s="145">
        <f>IF(N195="sníž. přenesená",J195,0)</f>
        <v>0</v>
      </c>
      <c r="BI195" s="145">
        <f>IF(N195="nulová",J195,0)</f>
        <v>0</v>
      </c>
      <c r="BJ195" s="16" t="s">
        <v>86</v>
      </c>
      <c r="BK195" s="145">
        <f>ROUND(I195*H195,2)</f>
        <v>0</v>
      </c>
      <c r="BL195" s="16" t="s">
        <v>146</v>
      </c>
      <c r="BM195" s="144" t="s">
        <v>262</v>
      </c>
    </row>
    <row r="196" spans="2:51" s="14" customFormat="1" ht="10.2">
      <c r="B196" s="172"/>
      <c r="D196" s="147" t="s">
        <v>148</v>
      </c>
      <c r="E196" s="173" t="s">
        <v>1</v>
      </c>
      <c r="F196" s="174" t="s">
        <v>263</v>
      </c>
      <c r="H196" s="173" t="s">
        <v>1</v>
      </c>
      <c r="I196" s="175"/>
      <c r="L196" s="172"/>
      <c r="M196" s="176"/>
      <c r="T196" s="177"/>
      <c r="AT196" s="173" t="s">
        <v>148</v>
      </c>
      <c r="AU196" s="173" t="s">
        <v>86</v>
      </c>
      <c r="AV196" s="14" t="s">
        <v>84</v>
      </c>
      <c r="AW196" s="14" t="s">
        <v>32</v>
      </c>
      <c r="AX196" s="14" t="s">
        <v>76</v>
      </c>
      <c r="AY196" s="173" t="s">
        <v>140</v>
      </c>
    </row>
    <row r="197" spans="2:51" s="12" customFormat="1" ht="10.2">
      <c r="B197" s="146"/>
      <c r="D197" s="147" t="s">
        <v>148</v>
      </c>
      <c r="E197" s="148" t="s">
        <v>1</v>
      </c>
      <c r="F197" s="149" t="s">
        <v>264</v>
      </c>
      <c r="H197" s="150">
        <v>58.23</v>
      </c>
      <c r="I197" s="151"/>
      <c r="L197" s="146"/>
      <c r="M197" s="152"/>
      <c r="T197" s="153"/>
      <c r="AT197" s="148" t="s">
        <v>148</v>
      </c>
      <c r="AU197" s="148" t="s">
        <v>86</v>
      </c>
      <c r="AV197" s="12" t="s">
        <v>86</v>
      </c>
      <c r="AW197" s="12" t="s">
        <v>32</v>
      </c>
      <c r="AX197" s="12" t="s">
        <v>84</v>
      </c>
      <c r="AY197" s="148" t="s">
        <v>140</v>
      </c>
    </row>
    <row r="198" spans="2:65" s="1" customFormat="1" ht="33" customHeight="1">
      <c r="B198" s="31"/>
      <c r="C198" s="132" t="s">
        <v>265</v>
      </c>
      <c r="D198" s="132" t="s">
        <v>142</v>
      </c>
      <c r="E198" s="133" t="s">
        <v>266</v>
      </c>
      <c r="F198" s="134" t="s">
        <v>267</v>
      </c>
      <c r="G198" s="135" t="s">
        <v>145</v>
      </c>
      <c r="H198" s="136">
        <v>2.288</v>
      </c>
      <c r="I198" s="137"/>
      <c r="J198" s="138">
        <f>ROUND(I198*H198,2)</f>
        <v>0</v>
      </c>
      <c r="K198" s="139"/>
      <c r="L198" s="31"/>
      <c r="M198" s="140" t="s">
        <v>1</v>
      </c>
      <c r="N198" s="141" t="s">
        <v>42</v>
      </c>
      <c r="P198" s="142">
        <f>O198*H198</f>
        <v>0</v>
      </c>
      <c r="Q198" s="142">
        <v>2.30102</v>
      </c>
      <c r="R198" s="142">
        <f>Q198*H198</f>
        <v>5.2647337599999995</v>
      </c>
      <c r="S198" s="142">
        <v>0</v>
      </c>
      <c r="T198" s="143">
        <f>S198*H198</f>
        <v>0</v>
      </c>
      <c r="AR198" s="144" t="s">
        <v>146</v>
      </c>
      <c r="AT198" s="144" t="s">
        <v>142</v>
      </c>
      <c r="AU198" s="144" t="s">
        <v>86</v>
      </c>
      <c r="AY198" s="16" t="s">
        <v>140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6" t="s">
        <v>86</v>
      </c>
      <c r="BK198" s="145">
        <f>ROUND(I198*H198,2)</f>
        <v>0</v>
      </c>
      <c r="BL198" s="16" t="s">
        <v>146</v>
      </c>
      <c r="BM198" s="144" t="s">
        <v>268</v>
      </c>
    </row>
    <row r="199" spans="2:51" s="12" customFormat="1" ht="10.2">
      <c r="B199" s="146"/>
      <c r="D199" s="147" t="s">
        <v>148</v>
      </c>
      <c r="E199" s="148" t="s">
        <v>1</v>
      </c>
      <c r="F199" s="149" t="s">
        <v>269</v>
      </c>
      <c r="H199" s="150">
        <v>2.288</v>
      </c>
      <c r="I199" s="151"/>
      <c r="L199" s="146"/>
      <c r="M199" s="152"/>
      <c r="T199" s="153"/>
      <c r="AT199" s="148" t="s">
        <v>148</v>
      </c>
      <c r="AU199" s="148" t="s">
        <v>86</v>
      </c>
      <c r="AV199" s="12" t="s">
        <v>86</v>
      </c>
      <c r="AW199" s="12" t="s">
        <v>32</v>
      </c>
      <c r="AX199" s="12" t="s">
        <v>84</v>
      </c>
      <c r="AY199" s="148" t="s">
        <v>140</v>
      </c>
    </row>
    <row r="200" spans="2:65" s="1" customFormat="1" ht="33" customHeight="1">
      <c r="B200" s="31"/>
      <c r="C200" s="132" t="s">
        <v>270</v>
      </c>
      <c r="D200" s="132" t="s">
        <v>142</v>
      </c>
      <c r="E200" s="133" t="s">
        <v>271</v>
      </c>
      <c r="F200" s="134" t="s">
        <v>272</v>
      </c>
      <c r="G200" s="135" t="s">
        <v>145</v>
      </c>
      <c r="H200" s="136">
        <v>2.86</v>
      </c>
      <c r="I200" s="137"/>
      <c r="J200" s="138">
        <f>ROUND(I200*H200,2)</f>
        <v>0</v>
      </c>
      <c r="K200" s="139"/>
      <c r="L200" s="31"/>
      <c r="M200" s="140" t="s">
        <v>1</v>
      </c>
      <c r="N200" s="141" t="s">
        <v>42</v>
      </c>
      <c r="P200" s="142">
        <f>O200*H200</f>
        <v>0</v>
      </c>
      <c r="Q200" s="142">
        <v>2.30102</v>
      </c>
      <c r="R200" s="142">
        <f>Q200*H200</f>
        <v>6.580917199999999</v>
      </c>
      <c r="S200" s="142">
        <v>0</v>
      </c>
      <c r="T200" s="143">
        <f>S200*H200</f>
        <v>0</v>
      </c>
      <c r="AR200" s="144" t="s">
        <v>146</v>
      </c>
      <c r="AT200" s="144" t="s">
        <v>142</v>
      </c>
      <c r="AU200" s="144" t="s">
        <v>86</v>
      </c>
      <c r="AY200" s="16" t="s">
        <v>140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6" t="s">
        <v>86</v>
      </c>
      <c r="BK200" s="145">
        <f>ROUND(I200*H200,2)</f>
        <v>0</v>
      </c>
      <c r="BL200" s="16" t="s">
        <v>146</v>
      </c>
      <c r="BM200" s="144" t="s">
        <v>273</v>
      </c>
    </row>
    <row r="201" spans="2:51" s="12" customFormat="1" ht="10.2">
      <c r="B201" s="146"/>
      <c r="D201" s="147" t="s">
        <v>148</v>
      </c>
      <c r="E201" s="148" t="s">
        <v>1</v>
      </c>
      <c r="F201" s="149" t="s">
        <v>274</v>
      </c>
      <c r="H201" s="150">
        <v>2.86</v>
      </c>
      <c r="I201" s="151"/>
      <c r="L201" s="146"/>
      <c r="M201" s="152"/>
      <c r="T201" s="153"/>
      <c r="AT201" s="148" t="s">
        <v>148</v>
      </c>
      <c r="AU201" s="148" t="s">
        <v>86</v>
      </c>
      <c r="AV201" s="12" t="s">
        <v>86</v>
      </c>
      <c r="AW201" s="12" t="s">
        <v>32</v>
      </c>
      <c r="AX201" s="12" t="s">
        <v>84</v>
      </c>
      <c r="AY201" s="148" t="s">
        <v>140</v>
      </c>
    </row>
    <row r="202" spans="2:65" s="1" customFormat="1" ht="33" customHeight="1">
      <c r="B202" s="31"/>
      <c r="C202" s="132" t="s">
        <v>275</v>
      </c>
      <c r="D202" s="132" t="s">
        <v>142</v>
      </c>
      <c r="E202" s="133" t="s">
        <v>276</v>
      </c>
      <c r="F202" s="134" t="s">
        <v>277</v>
      </c>
      <c r="G202" s="135" t="s">
        <v>145</v>
      </c>
      <c r="H202" s="136">
        <v>2.288</v>
      </c>
      <c r="I202" s="137"/>
      <c r="J202" s="138">
        <f>ROUND(I202*H202,2)</f>
        <v>0</v>
      </c>
      <c r="K202" s="139"/>
      <c r="L202" s="31"/>
      <c r="M202" s="140" t="s">
        <v>1</v>
      </c>
      <c r="N202" s="141" t="s">
        <v>42</v>
      </c>
      <c r="P202" s="142">
        <f>O202*H202</f>
        <v>0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AR202" s="144" t="s">
        <v>146</v>
      </c>
      <c r="AT202" s="144" t="s">
        <v>142</v>
      </c>
      <c r="AU202" s="144" t="s">
        <v>86</v>
      </c>
      <c r="AY202" s="16" t="s">
        <v>140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6" t="s">
        <v>86</v>
      </c>
      <c r="BK202" s="145">
        <f>ROUND(I202*H202,2)</f>
        <v>0</v>
      </c>
      <c r="BL202" s="16" t="s">
        <v>146</v>
      </c>
      <c r="BM202" s="144" t="s">
        <v>278</v>
      </c>
    </row>
    <row r="203" spans="2:65" s="1" customFormat="1" ht="33" customHeight="1">
      <c r="B203" s="31"/>
      <c r="C203" s="132" t="s">
        <v>279</v>
      </c>
      <c r="D203" s="132" t="s">
        <v>142</v>
      </c>
      <c r="E203" s="133" t="s">
        <v>280</v>
      </c>
      <c r="F203" s="134" t="s">
        <v>281</v>
      </c>
      <c r="G203" s="135" t="s">
        <v>145</v>
      </c>
      <c r="H203" s="136">
        <v>2.86</v>
      </c>
      <c r="I203" s="137"/>
      <c r="J203" s="138">
        <f>ROUND(I203*H203,2)</f>
        <v>0</v>
      </c>
      <c r="K203" s="139"/>
      <c r="L203" s="31"/>
      <c r="M203" s="140" t="s">
        <v>1</v>
      </c>
      <c r="N203" s="141" t="s">
        <v>42</v>
      </c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AR203" s="144" t="s">
        <v>146</v>
      </c>
      <c r="AT203" s="144" t="s">
        <v>142</v>
      </c>
      <c r="AU203" s="144" t="s">
        <v>86</v>
      </c>
      <c r="AY203" s="16" t="s">
        <v>140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6" t="s">
        <v>86</v>
      </c>
      <c r="BK203" s="145">
        <f>ROUND(I203*H203,2)</f>
        <v>0</v>
      </c>
      <c r="BL203" s="16" t="s">
        <v>146</v>
      </c>
      <c r="BM203" s="144" t="s">
        <v>282</v>
      </c>
    </row>
    <row r="204" spans="2:65" s="1" customFormat="1" ht="24.15" customHeight="1">
      <c r="B204" s="31"/>
      <c r="C204" s="132" t="s">
        <v>283</v>
      </c>
      <c r="D204" s="132" t="s">
        <v>142</v>
      </c>
      <c r="E204" s="133" t="s">
        <v>284</v>
      </c>
      <c r="F204" s="134" t="s">
        <v>285</v>
      </c>
      <c r="G204" s="135" t="s">
        <v>145</v>
      </c>
      <c r="H204" s="136">
        <v>0.11</v>
      </c>
      <c r="I204" s="137"/>
      <c r="J204" s="138">
        <f>ROUND(I204*H204,2)</f>
        <v>0</v>
      </c>
      <c r="K204" s="139"/>
      <c r="L204" s="31"/>
      <c r="M204" s="140" t="s">
        <v>1</v>
      </c>
      <c r="N204" s="141" t="s">
        <v>42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146</v>
      </c>
      <c r="AT204" s="144" t="s">
        <v>142</v>
      </c>
      <c r="AU204" s="144" t="s">
        <v>86</v>
      </c>
      <c r="AY204" s="16" t="s">
        <v>140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6" t="s">
        <v>86</v>
      </c>
      <c r="BK204" s="145">
        <f>ROUND(I204*H204,2)</f>
        <v>0</v>
      </c>
      <c r="BL204" s="16" t="s">
        <v>146</v>
      </c>
      <c r="BM204" s="144" t="s">
        <v>286</v>
      </c>
    </row>
    <row r="205" spans="2:51" s="12" customFormat="1" ht="10.2">
      <c r="B205" s="146"/>
      <c r="D205" s="147" t="s">
        <v>148</v>
      </c>
      <c r="E205" s="148" t="s">
        <v>1</v>
      </c>
      <c r="F205" s="149" t="s">
        <v>287</v>
      </c>
      <c r="H205" s="150">
        <v>0.11</v>
      </c>
      <c r="I205" s="151"/>
      <c r="L205" s="146"/>
      <c r="M205" s="152"/>
      <c r="T205" s="153"/>
      <c r="AT205" s="148" t="s">
        <v>148</v>
      </c>
      <c r="AU205" s="148" t="s">
        <v>86</v>
      </c>
      <c r="AV205" s="12" t="s">
        <v>86</v>
      </c>
      <c r="AW205" s="12" t="s">
        <v>32</v>
      </c>
      <c r="AX205" s="12" t="s">
        <v>84</v>
      </c>
      <c r="AY205" s="148" t="s">
        <v>140</v>
      </c>
    </row>
    <row r="206" spans="2:65" s="1" customFormat="1" ht="16.5" customHeight="1">
      <c r="B206" s="31"/>
      <c r="C206" s="132" t="s">
        <v>288</v>
      </c>
      <c r="D206" s="132" t="s">
        <v>142</v>
      </c>
      <c r="E206" s="133" t="s">
        <v>289</v>
      </c>
      <c r="F206" s="134" t="s">
        <v>290</v>
      </c>
      <c r="G206" s="135" t="s">
        <v>169</v>
      </c>
      <c r="H206" s="136">
        <v>0.085</v>
      </c>
      <c r="I206" s="137"/>
      <c r="J206" s="138">
        <f>ROUND(I206*H206,2)</f>
        <v>0</v>
      </c>
      <c r="K206" s="139"/>
      <c r="L206" s="31"/>
      <c r="M206" s="140" t="s">
        <v>1</v>
      </c>
      <c r="N206" s="141" t="s">
        <v>42</v>
      </c>
      <c r="P206" s="142">
        <f>O206*H206</f>
        <v>0</v>
      </c>
      <c r="Q206" s="142">
        <v>1.06277</v>
      </c>
      <c r="R206" s="142">
        <f>Q206*H206</f>
        <v>0.09033545000000001</v>
      </c>
      <c r="S206" s="142">
        <v>0</v>
      </c>
      <c r="T206" s="143">
        <f>S206*H206</f>
        <v>0</v>
      </c>
      <c r="AR206" s="144" t="s">
        <v>146</v>
      </c>
      <c r="AT206" s="144" t="s">
        <v>142</v>
      </c>
      <c r="AU206" s="144" t="s">
        <v>86</v>
      </c>
      <c r="AY206" s="16" t="s">
        <v>140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6" t="s">
        <v>86</v>
      </c>
      <c r="BK206" s="145">
        <f>ROUND(I206*H206,2)</f>
        <v>0</v>
      </c>
      <c r="BL206" s="16" t="s">
        <v>146</v>
      </c>
      <c r="BM206" s="144" t="s">
        <v>291</v>
      </c>
    </row>
    <row r="207" spans="2:51" s="12" customFormat="1" ht="10.2">
      <c r="B207" s="146"/>
      <c r="D207" s="147" t="s">
        <v>148</v>
      </c>
      <c r="E207" s="148" t="s">
        <v>1</v>
      </c>
      <c r="F207" s="149" t="s">
        <v>292</v>
      </c>
      <c r="H207" s="150">
        <v>0.085</v>
      </c>
      <c r="I207" s="151"/>
      <c r="L207" s="146"/>
      <c r="M207" s="152"/>
      <c r="T207" s="153"/>
      <c r="AT207" s="148" t="s">
        <v>148</v>
      </c>
      <c r="AU207" s="148" t="s">
        <v>86</v>
      </c>
      <c r="AV207" s="12" t="s">
        <v>86</v>
      </c>
      <c r="AW207" s="12" t="s">
        <v>32</v>
      </c>
      <c r="AX207" s="12" t="s">
        <v>84</v>
      </c>
      <c r="AY207" s="148" t="s">
        <v>140</v>
      </c>
    </row>
    <row r="208" spans="2:65" s="1" customFormat="1" ht="24.15" customHeight="1">
      <c r="B208" s="31"/>
      <c r="C208" s="132" t="s">
        <v>293</v>
      </c>
      <c r="D208" s="132" t="s">
        <v>142</v>
      </c>
      <c r="E208" s="133" t="s">
        <v>294</v>
      </c>
      <c r="F208" s="134" t="s">
        <v>295</v>
      </c>
      <c r="G208" s="135" t="s">
        <v>191</v>
      </c>
      <c r="H208" s="136">
        <v>2</v>
      </c>
      <c r="I208" s="137"/>
      <c r="J208" s="138">
        <f>ROUND(I208*H208,2)</f>
        <v>0</v>
      </c>
      <c r="K208" s="139"/>
      <c r="L208" s="31"/>
      <c r="M208" s="140" t="s">
        <v>1</v>
      </c>
      <c r="N208" s="141" t="s">
        <v>42</v>
      </c>
      <c r="P208" s="142">
        <f>O208*H208</f>
        <v>0</v>
      </c>
      <c r="Q208" s="142">
        <v>0.00048</v>
      </c>
      <c r="R208" s="142">
        <f>Q208*H208</f>
        <v>0.00096</v>
      </c>
      <c r="S208" s="142">
        <v>0</v>
      </c>
      <c r="T208" s="143">
        <f>S208*H208</f>
        <v>0</v>
      </c>
      <c r="AR208" s="144" t="s">
        <v>146</v>
      </c>
      <c r="AT208" s="144" t="s">
        <v>142</v>
      </c>
      <c r="AU208" s="144" t="s">
        <v>86</v>
      </c>
      <c r="AY208" s="16" t="s">
        <v>140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6" t="s">
        <v>86</v>
      </c>
      <c r="BK208" s="145">
        <f>ROUND(I208*H208,2)</f>
        <v>0</v>
      </c>
      <c r="BL208" s="16" t="s">
        <v>146</v>
      </c>
      <c r="BM208" s="144" t="s">
        <v>296</v>
      </c>
    </row>
    <row r="209" spans="2:65" s="1" customFormat="1" ht="24.15" customHeight="1">
      <c r="B209" s="31"/>
      <c r="C209" s="154" t="s">
        <v>297</v>
      </c>
      <c r="D209" s="154" t="s">
        <v>182</v>
      </c>
      <c r="E209" s="155" t="s">
        <v>298</v>
      </c>
      <c r="F209" s="156" t="s">
        <v>299</v>
      </c>
      <c r="G209" s="157" t="s">
        <v>191</v>
      </c>
      <c r="H209" s="158">
        <v>1</v>
      </c>
      <c r="I209" s="159"/>
      <c r="J209" s="160">
        <f>ROUND(I209*H209,2)</f>
        <v>0</v>
      </c>
      <c r="K209" s="161"/>
      <c r="L209" s="162"/>
      <c r="M209" s="163" t="s">
        <v>1</v>
      </c>
      <c r="N209" s="164" t="s">
        <v>42</v>
      </c>
      <c r="P209" s="142">
        <f>O209*H209</f>
        <v>0</v>
      </c>
      <c r="Q209" s="142">
        <v>0.01521</v>
      </c>
      <c r="R209" s="142">
        <f>Q209*H209</f>
        <v>0.01521</v>
      </c>
      <c r="S209" s="142">
        <v>0</v>
      </c>
      <c r="T209" s="143">
        <f>S209*H209</f>
        <v>0</v>
      </c>
      <c r="AR209" s="144" t="s">
        <v>176</v>
      </c>
      <c r="AT209" s="144" t="s">
        <v>182</v>
      </c>
      <c r="AU209" s="144" t="s">
        <v>86</v>
      </c>
      <c r="AY209" s="16" t="s">
        <v>140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6" t="s">
        <v>86</v>
      </c>
      <c r="BK209" s="145">
        <f>ROUND(I209*H209,2)</f>
        <v>0</v>
      </c>
      <c r="BL209" s="16" t="s">
        <v>146</v>
      </c>
      <c r="BM209" s="144" t="s">
        <v>300</v>
      </c>
    </row>
    <row r="210" spans="2:65" s="1" customFormat="1" ht="24.15" customHeight="1">
      <c r="B210" s="31"/>
      <c r="C210" s="154" t="s">
        <v>301</v>
      </c>
      <c r="D210" s="154" t="s">
        <v>182</v>
      </c>
      <c r="E210" s="155" t="s">
        <v>302</v>
      </c>
      <c r="F210" s="156" t="s">
        <v>303</v>
      </c>
      <c r="G210" s="157" t="s">
        <v>191</v>
      </c>
      <c r="H210" s="158">
        <v>1</v>
      </c>
      <c r="I210" s="159"/>
      <c r="J210" s="160">
        <f>ROUND(I210*H210,2)</f>
        <v>0</v>
      </c>
      <c r="K210" s="161"/>
      <c r="L210" s="162"/>
      <c r="M210" s="163" t="s">
        <v>1</v>
      </c>
      <c r="N210" s="164" t="s">
        <v>42</v>
      </c>
      <c r="P210" s="142">
        <f>O210*H210</f>
        <v>0</v>
      </c>
      <c r="Q210" s="142">
        <v>0.01458</v>
      </c>
      <c r="R210" s="142">
        <f>Q210*H210</f>
        <v>0.01458</v>
      </c>
      <c r="S210" s="142">
        <v>0</v>
      </c>
      <c r="T210" s="143">
        <f>S210*H210</f>
        <v>0</v>
      </c>
      <c r="AR210" s="144" t="s">
        <v>176</v>
      </c>
      <c r="AT210" s="144" t="s">
        <v>182</v>
      </c>
      <c r="AU210" s="144" t="s">
        <v>86</v>
      </c>
      <c r="AY210" s="16" t="s">
        <v>140</v>
      </c>
      <c r="BE210" s="145">
        <f>IF(N210="základní",J210,0)</f>
        <v>0</v>
      </c>
      <c r="BF210" s="145">
        <f>IF(N210="snížená",J210,0)</f>
        <v>0</v>
      </c>
      <c r="BG210" s="145">
        <f>IF(N210="zákl. přenesená",J210,0)</f>
        <v>0</v>
      </c>
      <c r="BH210" s="145">
        <f>IF(N210="sníž. přenesená",J210,0)</f>
        <v>0</v>
      </c>
      <c r="BI210" s="145">
        <f>IF(N210="nulová",J210,0)</f>
        <v>0</v>
      </c>
      <c r="BJ210" s="16" t="s">
        <v>86</v>
      </c>
      <c r="BK210" s="145">
        <f>ROUND(I210*H210,2)</f>
        <v>0</v>
      </c>
      <c r="BL210" s="16" t="s">
        <v>146</v>
      </c>
      <c r="BM210" s="144" t="s">
        <v>304</v>
      </c>
    </row>
    <row r="211" spans="2:63" s="11" customFormat="1" ht="22.8" customHeight="1">
      <c r="B211" s="120"/>
      <c r="D211" s="121" t="s">
        <v>75</v>
      </c>
      <c r="E211" s="130" t="s">
        <v>181</v>
      </c>
      <c r="F211" s="130" t="s">
        <v>305</v>
      </c>
      <c r="I211" s="123"/>
      <c r="J211" s="131">
        <f>BK211</f>
        <v>0</v>
      </c>
      <c r="L211" s="120"/>
      <c r="M211" s="125"/>
      <c r="P211" s="126">
        <f>SUM(P212:P231)</f>
        <v>0</v>
      </c>
      <c r="R211" s="126">
        <f>SUM(R212:R231)</f>
        <v>0.0046903</v>
      </c>
      <c r="T211" s="127">
        <f>SUM(T212:T231)</f>
        <v>20.647419</v>
      </c>
      <c r="AR211" s="121" t="s">
        <v>84</v>
      </c>
      <c r="AT211" s="128" t="s">
        <v>75</v>
      </c>
      <c r="AU211" s="128" t="s">
        <v>84</v>
      </c>
      <c r="AY211" s="121" t="s">
        <v>140</v>
      </c>
      <c r="BK211" s="129">
        <f>SUM(BK212:BK231)</f>
        <v>0</v>
      </c>
    </row>
    <row r="212" spans="2:65" s="1" customFormat="1" ht="33" customHeight="1">
      <c r="B212" s="31"/>
      <c r="C212" s="132" t="s">
        <v>306</v>
      </c>
      <c r="D212" s="132" t="s">
        <v>142</v>
      </c>
      <c r="E212" s="133" t="s">
        <v>307</v>
      </c>
      <c r="F212" s="134" t="s">
        <v>308</v>
      </c>
      <c r="G212" s="135" t="s">
        <v>206</v>
      </c>
      <c r="H212" s="136">
        <v>27.59</v>
      </c>
      <c r="I212" s="137"/>
      <c r="J212" s="138">
        <f>ROUND(I212*H212,2)</f>
        <v>0</v>
      </c>
      <c r="K212" s="139"/>
      <c r="L212" s="31"/>
      <c r="M212" s="140" t="s">
        <v>1</v>
      </c>
      <c r="N212" s="141" t="s">
        <v>42</v>
      </c>
      <c r="P212" s="142">
        <f>O212*H212</f>
        <v>0</v>
      </c>
      <c r="Q212" s="142">
        <v>0.00013</v>
      </c>
      <c r="R212" s="142">
        <f>Q212*H212</f>
        <v>0.0035866999999999995</v>
      </c>
      <c r="S212" s="142">
        <v>0</v>
      </c>
      <c r="T212" s="143">
        <f>S212*H212</f>
        <v>0</v>
      </c>
      <c r="AR212" s="144" t="s">
        <v>146</v>
      </c>
      <c r="AT212" s="144" t="s">
        <v>142</v>
      </c>
      <c r="AU212" s="144" t="s">
        <v>86</v>
      </c>
      <c r="AY212" s="16" t="s">
        <v>140</v>
      </c>
      <c r="BE212" s="145">
        <f>IF(N212="základní",J212,0)</f>
        <v>0</v>
      </c>
      <c r="BF212" s="145">
        <f>IF(N212="snížená",J212,0)</f>
        <v>0</v>
      </c>
      <c r="BG212" s="145">
        <f>IF(N212="zákl. přenesená",J212,0)</f>
        <v>0</v>
      </c>
      <c r="BH212" s="145">
        <f>IF(N212="sníž. přenesená",J212,0)</f>
        <v>0</v>
      </c>
      <c r="BI212" s="145">
        <f>IF(N212="nulová",J212,0)</f>
        <v>0</v>
      </c>
      <c r="BJ212" s="16" t="s">
        <v>86</v>
      </c>
      <c r="BK212" s="145">
        <f>ROUND(I212*H212,2)</f>
        <v>0</v>
      </c>
      <c r="BL212" s="16" t="s">
        <v>146</v>
      </c>
      <c r="BM212" s="144" t="s">
        <v>309</v>
      </c>
    </row>
    <row r="213" spans="2:65" s="1" customFormat="1" ht="24.15" customHeight="1">
      <c r="B213" s="31"/>
      <c r="C213" s="132" t="s">
        <v>310</v>
      </c>
      <c r="D213" s="132" t="s">
        <v>142</v>
      </c>
      <c r="E213" s="133" t="s">
        <v>311</v>
      </c>
      <c r="F213" s="134" t="s">
        <v>312</v>
      </c>
      <c r="G213" s="135" t="s">
        <v>206</v>
      </c>
      <c r="H213" s="136">
        <v>27.59</v>
      </c>
      <c r="I213" s="137"/>
      <c r="J213" s="138">
        <f>ROUND(I213*H213,2)</f>
        <v>0</v>
      </c>
      <c r="K213" s="139"/>
      <c r="L213" s="31"/>
      <c r="M213" s="140" t="s">
        <v>1</v>
      </c>
      <c r="N213" s="141" t="s">
        <v>42</v>
      </c>
      <c r="P213" s="142">
        <f>O213*H213</f>
        <v>0</v>
      </c>
      <c r="Q213" s="142">
        <v>4E-05</v>
      </c>
      <c r="R213" s="142">
        <f>Q213*H213</f>
        <v>0.0011036000000000002</v>
      </c>
      <c r="S213" s="142">
        <v>0</v>
      </c>
      <c r="T213" s="143">
        <f>S213*H213</f>
        <v>0</v>
      </c>
      <c r="AR213" s="144" t="s">
        <v>146</v>
      </c>
      <c r="AT213" s="144" t="s">
        <v>142</v>
      </c>
      <c r="AU213" s="144" t="s">
        <v>86</v>
      </c>
      <c r="AY213" s="16" t="s">
        <v>140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6" t="s">
        <v>86</v>
      </c>
      <c r="BK213" s="145">
        <f>ROUND(I213*H213,2)</f>
        <v>0</v>
      </c>
      <c r="BL213" s="16" t="s">
        <v>146</v>
      </c>
      <c r="BM213" s="144" t="s">
        <v>313</v>
      </c>
    </row>
    <row r="214" spans="2:65" s="1" customFormat="1" ht="21.75" customHeight="1">
      <c r="B214" s="31"/>
      <c r="C214" s="132" t="s">
        <v>314</v>
      </c>
      <c r="D214" s="132" t="s">
        <v>142</v>
      </c>
      <c r="E214" s="133" t="s">
        <v>315</v>
      </c>
      <c r="F214" s="134" t="s">
        <v>316</v>
      </c>
      <c r="G214" s="135" t="s">
        <v>206</v>
      </c>
      <c r="H214" s="136">
        <v>10.544</v>
      </c>
      <c r="I214" s="137"/>
      <c r="J214" s="138">
        <f>ROUND(I214*H214,2)</f>
        <v>0</v>
      </c>
      <c r="K214" s="139"/>
      <c r="L214" s="31"/>
      <c r="M214" s="140" t="s">
        <v>1</v>
      </c>
      <c r="N214" s="141" t="s">
        <v>42</v>
      </c>
      <c r="P214" s="142">
        <f>O214*H214</f>
        <v>0</v>
      </c>
      <c r="Q214" s="142">
        <v>0</v>
      </c>
      <c r="R214" s="142">
        <f>Q214*H214</f>
        <v>0</v>
      </c>
      <c r="S214" s="142">
        <v>0.131</v>
      </c>
      <c r="T214" s="143">
        <f>S214*H214</f>
        <v>1.381264</v>
      </c>
      <c r="AR214" s="144" t="s">
        <v>146</v>
      </c>
      <c r="AT214" s="144" t="s">
        <v>142</v>
      </c>
      <c r="AU214" s="144" t="s">
        <v>86</v>
      </c>
      <c r="AY214" s="16" t="s">
        <v>140</v>
      </c>
      <c r="BE214" s="145">
        <f>IF(N214="základní",J214,0)</f>
        <v>0</v>
      </c>
      <c r="BF214" s="145">
        <f>IF(N214="snížená",J214,0)</f>
        <v>0</v>
      </c>
      <c r="BG214" s="145">
        <f>IF(N214="zákl. přenesená",J214,0)</f>
        <v>0</v>
      </c>
      <c r="BH214" s="145">
        <f>IF(N214="sníž. přenesená",J214,0)</f>
        <v>0</v>
      </c>
      <c r="BI214" s="145">
        <f>IF(N214="nulová",J214,0)</f>
        <v>0</v>
      </c>
      <c r="BJ214" s="16" t="s">
        <v>86</v>
      </c>
      <c r="BK214" s="145">
        <f>ROUND(I214*H214,2)</f>
        <v>0</v>
      </c>
      <c r="BL214" s="16" t="s">
        <v>146</v>
      </c>
      <c r="BM214" s="144" t="s">
        <v>317</v>
      </c>
    </row>
    <row r="215" spans="2:51" s="12" customFormat="1" ht="10.2">
      <c r="B215" s="146"/>
      <c r="D215" s="147" t="s">
        <v>148</v>
      </c>
      <c r="E215" s="148" t="s">
        <v>1</v>
      </c>
      <c r="F215" s="149" t="s">
        <v>318</v>
      </c>
      <c r="H215" s="150">
        <v>8.204</v>
      </c>
      <c r="I215" s="151"/>
      <c r="L215" s="146"/>
      <c r="M215" s="152"/>
      <c r="T215" s="153"/>
      <c r="AT215" s="148" t="s">
        <v>148</v>
      </c>
      <c r="AU215" s="148" t="s">
        <v>86</v>
      </c>
      <c r="AV215" s="12" t="s">
        <v>86</v>
      </c>
      <c r="AW215" s="12" t="s">
        <v>32</v>
      </c>
      <c r="AX215" s="12" t="s">
        <v>76</v>
      </c>
      <c r="AY215" s="148" t="s">
        <v>140</v>
      </c>
    </row>
    <row r="216" spans="2:51" s="14" customFormat="1" ht="10.2">
      <c r="B216" s="172"/>
      <c r="D216" s="147" t="s">
        <v>148</v>
      </c>
      <c r="E216" s="173" t="s">
        <v>1</v>
      </c>
      <c r="F216" s="174" t="s">
        <v>319</v>
      </c>
      <c r="H216" s="173" t="s">
        <v>1</v>
      </c>
      <c r="I216" s="175"/>
      <c r="L216" s="172"/>
      <c r="M216" s="176"/>
      <c r="T216" s="177"/>
      <c r="AT216" s="173" t="s">
        <v>148</v>
      </c>
      <c r="AU216" s="173" t="s">
        <v>86</v>
      </c>
      <c r="AV216" s="14" t="s">
        <v>84</v>
      </c>
      <c r="AW216" s="14" t="s">
        <v>32</v>
      </c>
      <c r="AX216" s="14" t="s">
        <v>76</v>
      </c>
      <c r="AY216" s="173" t="s">
        <v>140</v>
      </c>
    </row>
    <row r="217" spans="2:51" s="12" customFormat="1" ht="10.2">
      <c r="B217" s="146"/>
      <c r="D217" s="147" t="s">
        <v>148</v>
      </c>
      <c r="E217" s="148" t="s">
        <v>1</v>
      </c>
      <c r="F217" s="149" t="s">
        <v>320</v>
      </c>
      <c r="H217" s="150">
        <v>2.34</v>
      </c>
      <c r="I217" s="151"/>
      <c r="L217" s="146"/>
      <c r="M217" s="152"/>
      <c r="T217" s="153"/>
      <c r="AT217" s="148" t="s">
        <v>148</v>
      </c>
      <c r="AU217" s="148" t="s">
        <v>86</v>
      </c>
      <c r="AV217" s="12" t="s">
        <v>86</v>
      </c>
      <c r="AW217" s="12" t="s">
        <v>32</v>
      </c>
      <c r="AX217" s="12" t="s">
        <v>76</v>
      </c>
      <c r="AY217" s="148" t="s">
        <v>140</v>
      </c>
    </row>
    <row r="218" spans="2:51" s="13" customFormat="1" ht="10.2">
      <c r="B218" s="165"/>
      <c r="D218" s="147" t="s">
        <v>148</v>
      </c>
      <c r="E218" s="166" t="s">
        <v>1</v>
      </c>
      <c r="F218" s="167" t="s">
        <v>210</v>
      </c>
      <c r="H218" s="168">
        <v>10.544</v>
      </c>
      <c r="I218" s="169"/>
      <c r="L218" s="165"/>
      <c r="M218" s="170"/>
      <c r="T218" s="171"/>
      <c r="AT218" s="166" t="s">
        <v>148</v>
      </c>
      <c r="AU218" s="166" t="s">
        <v>86</v>
      </c>
      <c r="AV218" s="13" t="s">
        <v>146</v>
      </c>
      <c r="AW218" s="13" t="s">
        <v>32</v>
      </c>
      <c r="AX218" s="13" t="s">
        <v>84</v>
      </c>
      <c r="AY218" s="166" t="s">
        <v>140</v>
      </c>
    </row>
    <row r="219" spans="2:65" s="1" customFormat="1" ht="21.75" customHeight="1">
      <c r="B219" s="31"/>
      <c r="C219" s="132" t="s">
        <v>321</v>
      </c>
      <c r="D219" s="132" t="s">
        <v>142</v>
      </c>
      <c r="E219" s="133" t="s">
        <v>322</v>
      </c>
      <c r="F219" s="134" t="s">
        <v>323</v>
      </c>
      <c r="G219" s="135" t="s">
        <v>206</v>
      </c>
      <c r="H219" s="136">
        <v>4.455</v>
      </c>
      <c r="I219" s="137"/>
      <c r="J219" s="138">
        <f>ROUND(I219*H219,2)</f>
        <v>0</v>
      </c>
      <c r="K219" s="139"/>
      <c r="L219" s="31"/>
      <c r="M219" s="140" t="s">
        <v>1</v>
      </c>
      <c r="N219" s="141" t="s">
        <v>42</v>
      </c>
      <c r="P219" s="142">
        <f>O219*H219</f>
        <v>0</v>
      </c>
      <c r="Q219" s="142">
        <v>0</v>
      </c>
      <c r="R219" s="142">
        <f>Q219*H219</f>
        <v>0</v>
      </c>
      <c r="S219" s="142">
        <v>0.261</v>
      </c>
      <c r="T219" s="143">
        <f>S219*H219</f>
        <v>1.162755</v>
      </c>
      <c r="AR219" s="144" t="s">
        <v>146</v>
      </c>
      <c r="AT219" s="144" t="s">
        <v>142</v>
      </c>
      <c r="AU219" s="144" t="s">
        <v>86</v>
      </c>
      <c r="AY219" s="16" t="s">
        <v>140</v>
      </c>
      <c r="BE219" s="145">
        <f>IF(N219="základní",J219,0)</f>
        <v>0</v>
      </c>
      <c r="BF219" s="145">
        <f>IF(N219="snížená",J219,0)</f>
        <v>0</v>
      </c>
      <c r="BG219" s="145">
        <f>IF(N219="zákl. přenesená",J219,0)</f>
        <v>0</v>
      </c>
      <c r="BH219" s="145">
        <f>IF(N219="sníž. přenesená",J219,0)</f>
        <v>0</v>
      </c>
      <c r="BI219" s="145">
        <f>IF(N219="nulová",J219,0)</f>
        <v>0</v>
      </c>
      <c r="BJ219" s="16" t="s">
        <v>86</v>
      </c>
      <c r="BK219" s="145">
        <f>ROUND(I219*H219,2)</f>
        <v>0</v>
      </c>
      <c r="BL219" s="16" t="s">
        <v>146</v>
      </c>
      <c r="BM219" s="144" t="s">
        <v>324</v>
      </c>
    </row>
    <row r="220" spans="2:51" s="12" customFormat="1" ht="10.2">
      <c r="B220" s="146"/>
      <c r="D220" s="147" t="s">
        <v>148</v>
      </c>
      <c r="E220" s="148" t="s">
        <v>1</v>
      </c>
      <c r="F220" s="149" t="s">
        <v>325</v>
      </c>
      <c r="H220" s="150">
        <v>4.455</v>
      </c>
      <c r="I220" s="151"/>
      <c r="L220" s="146"/>
      <c r="M220" s="152"/>
      <c r="T220" s="153"/>
      <c r="AT220" s="148" t="s">
        <v>148</v>
      </c>
      <c r="AU220" s="148" t="s">
        <v>86</v>
      </c>
      <c r="AV220" s="12" t="s">
        <v>86</v>
      </c>
      <c r="AW220" s="12" t="s">
        <v>32</v>
      </c>
      <c r="AX220" s="12" t="s">
        <v>84</v>
      </c>
      <c r="AY220" s="148" t="s">
        <v>140</v>
      </c>
    </row>
    <row r="221" spans="2:65" s="1" customFormat="1" ht="37.8" customHeight="1">
      <c r="B221" s="31"/>
      <c r="C221" s="132" t="s">
        <v>326</v>
      </c>
      <c r="D221" s="132" t="s">
        <v>142</v>
      </c>
      <c r="E221" s="133" t="s">
        <v>327</v>
      </c>
      <c r="F221" s="134" t="s">
        <v>328</v>
      </c>
      <c r="G221" s="135" t="s">
        <v>145</v>
      </c>
      <c r="H221" s="136">
        <v>5.72</v>
      </c>
      <c r="I221" s="137"/>
      <c r="J221" s="138">
        <f>ROUND(I221*H221,2)</f>
        <v>0</v>
      </c>
      <c r="K221" s="139"/>
      <c r="L221" s="31"/>
      <c r="M221" s="140" t="s">
        <v>1</v>
      </c>
      <c r="N221" s="141" t="s">
        <v>42</v>
      </c>
      <c r="P221" s="142">
        <f>O221*H221</f>
        <v>0</v>
      </c>
      <c r="Q221" s="142">
        <v>0</v>
      </c>
      <c r="R221" s="142">
        <f>Q221*H221</f>
        <v>0</v>
      </c>
      <c r="S221" s="142">
        <v>2.2</v>
      </c>
      <c r="T221" s="143">
        <f>S221*H221</f>
        <v>12.584</v>
      </c>
      <c r="AR221" s="144" t="s">
        <v>146</v>
      </c>
      <c r="AT221" s="144" t="s">
        <v>142</v>
      </c>
      <c r="AU221" s="144" t="s">
        <v>86</v>
      </c>
      <c r="AY221" s="16" t="s">
        <v>140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6" t="s">
        <v>86</v>
      </c>
      <c r="BK221" s="145">
        <f>ROUND(I221*H221,2)</f>
        <v>0</v>
      </c>
      <c r="BL221" s="16" t="s">
        <v>146</v>
      </c>
      <c r="BM221" s="144" t="s">
        <v>329</v>
      </c>
    </row>
    <row r="222" spans="2:51" s="12" customFormat="1" ht="10.2">
      <c r="B222" s="146"/>
      <c r="D222" s="147" t="s">
        <v>148</v>
      </c>
      <c r="E222" s="148" t="s">
        <v>1</v>
      </c>
      <c r="F222" s="149" t="s">
        <v>330</v>
      </c>
      <c r="H222" s="150">
        <v>5.72</v>
      </c>
      <c r="I222" s="151"/>
      <c r="L222" s="146"/>
      <c r="M222" s="152"/>
      <c r="T222" s="153"/>
      <c r="AT222" s="148" t="s">
        <v>148</v>
      </c>
      <c r="AU222" s="148" t="s">
        <v>86</v>
      </c>
      <c r="AV222" s="12" t="s">
        <v>86</v>
      </c>
      <c r="AW222" s="12" t="s">
        <v>32</v>
      </c>
      <c r="AX222" s="12" t="s">
        <v>84</v>
      </c>
      <c r="AY222" s="148" t="s">
        <v>140</v>
      </c>
    </row>
    <row r="223" spans="2:65" s="1" customFormat="1" ht="24.15" customHeight="1">
      <c r="B223" s="31"/>
      <c r="C223" s="132" t="s">
        <v>331</v>
      </c>
      <c r="D223" s="132" t="s">
        <v>142</v>
      </c>
      <c r="E223" s="133" t="s">
        <v>332</v>
      </c>
      <c r="F223" s="134" t="s">
        <v>333</v>
      </c>
      <c r="G223" s="135" t="s">
        <v>206</v>
      </c>
      <c r="H223" s="136">
        <v>27.82</v>
      </c>
      <c r="I223" s="137"/>
      <c r="J223" s="138">
        <f>ROUND(I223*H223,2)</f>
        <v>0</v>
      </c>
      <c r="K223" s="139"/>
      <c r="L223" s="31"/>
      <c r="M223" s="140" t="s">
        <v>1</v>
      </c>
      <c r="N223" s="141" t="s">
        <v>42</v>
      </c>
      <c r="P223" s="142">
        <f>O223*H223</f>
        <v>0</v>
      </c>
      <c r="Q223" s="142">
        <v>0</v>
      </c>
      <c r="R223" s="142">
        <f>Q223*H223</f>
        <v>0</v>
      </c>
      <c r="S223" s="142">
        <v>0.035</v>
      </c>
      <c r="T223" s="143">
        <f>S223*H223</f>
        <v>0.9737000000000001</v>
      </c>
      <c r="AR223" s="144" t="s">
        <v>146</v>
      </c>
      <c r="AT223" s="144" t="s">
        <v>142</v>
      </c>
      <c r="AU223" s="144" t="s">
        <v>86</v>
      </c>
      <c r="AY223" s="16" t="s">
        <v>140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6" t="s">
        <v>86</v>
      </c>
      <c r="BK223" s="145">
        <f>ROUND(I223*H223,2)</f>
        <v>0</v>
      </c>
      <c r="BL223" s="16" t="s">
        <v>146</v>
      </c>
      <c r="BM223" s="144" t="s">
        <v>334</v>
      </c>
    </row>
    <row r="224" spans="2:65" s="1" customFormat="1" ht="24.15" customHeight="1">
      <c r="B224" s="31"/>
      <c r="C224" s="132" t="s">
        <v>335</v>
      </c>
      <c r="D224" s="132" t="s">
        <v>142</v>
      </c>
      <c r="E224" s="133" t="s">
        <v>336</v>
      </c>
      <c r="F224" s="134" t="s">
        <v>337</v>
      </c>
      <c r="G224" s="135" t="s">
        <v>206</v>
      </c>
      <c r="H224" s="136">
        <v>0.6</v>
      </c>
      <c r="I224" s="137"/>
      <c r="J224" s="138">
        <f>ROUND(I224*H224,2)</f>
        <v>0</v>
      </c>
      <c r="K224" s="139"/>
      <c r="L224" s="31"/>
      <c r="M224" s="140" t="s">
        <v>1</v>
      </c>
      <c r="N224" s="141" t="s">
        <v>42</v>
      </c>
      <c r="P224" s="142">
        <f>O224*H224</f>
        <v>0</v>
      </c>
      <c r="Q224" s="142">
        <v>0</v>
      </c>
      <c r="R224" s="142">
        <f>Q224*H224</f>
        <v>0</v>
      </c>
      <c r="S224" s="142">
        <v>0.27</v>
      </c>
      <c r="T224" s="143">
        <f>S224*H224</f>
        <v>0.162</v>
      </c>
      <c r="AR224" s="144" t="s">
        <v>146</v>
      </c>
      <c r="AT224" s="144" t="s">
        <v>142</v>
      </c>
      <c r="AU224" s="144" t="s">
        <v>86</v>
      </c>
      <c r="AY224" s="16" t="s">
        <v>140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6" t="s">
        <v>86</v>
      </c>
      <c r="BK224" s="145">
        <f>ROUND(I224*H224,2)</f>
        <v>0</v>
      </c>
      <c r="BL224" s="16" t="s">
        <v>146</v>
      </c>
      <c r="BM224" s="144" t="s">
        <v>338</v>
      </c>
    </row>
    <row r="225" spans="2:51" s="12" customFormat="1" ht="10.2">
      <c r="B225" s="146"/>
      <c r="D225" s="147" t="s">
        <v>148</v>
      </c>
      <c r="E225" s="148" t="s">
        <v>1</v>
      </c>
      <c r="F225" s="149" t="s">
        <v>339</v>
      </c>
      <c r="H225" s="150">
        <v>0.6</v>
      </c>
      <c r="I225" s="151"/>
      <c r="L225" s="146"/>
      <c r="M225" s="152"/>
      <c r="T225" s="153"/>
      <c r="AT225" s="148" t="s">
        <v>148</v>
      </c>
      <c r="AU225" s="148" t="s">
        <v>86</v>
      </c>
      <c r="AV225" s="12" t="s">
        <v>86</v>
      </c>
      <c r="AW225" s="12" t="s">
        <v>32</v>
      </c>
      <c r="AX225" s="12" t="s">
        <v>84</v>
      </c>
      <c r="AY225" s="148" t="s">
        <v>140</v>
      </c>
    </row>
    <row r="226" spans="2:65" s="1" customFormat="1" ht="24.15" customHeight="1">
      <c r="B226" s="31"/>
      <c r="C226" s="132" t="s">
        <v>340</v>
      </c>
      <c r="D226" s="132" t="s">
        <v>142</v>
      </c>
      <c r="E226" s="133" t="s">
        <v>341</v>
      </c>
      <c r="F226" s="134" t="s">
        <v>342</v>
      </c>
      <c r="G226" s="135" t="s">
        <v>218</v>
      </c>
      <c r="H226" s="136">
        <v>2.7</v>
      </c>
      <c r="I226" s="137"/>
      <c r="J226" s="138">
        <f>ROUND(I226*H226,2)</f>
        <v>0</v>
      </c>
      <c r="K226" s="139"/>
      <c r="L226" s="31"/>
      <c r="M226" s="140" t="s">
        <v>1</v>
      </c>
      <c r="N226" s="141" t="s">
        <v>42</v>
      </c>
      <c r="P226" s="142">
        <f>O226*H226</f>
        <v>0</v>
      </c>
      <c r="Q226" s="142">
        <v>0</v>
      </c>
      <c r="R226" s="142">
        <f>Q226*H226</f>
        <v>0</v>
      </c>
      <c r="S226" s="142">
        <v>0.047</v>
      </c>
      <c r="T226" s="143">
        <f>S226*H226</f>
        <v>0.1269</v>
      </c>
      <c r="AR226" s="144" t="s">
        <v>146</v>
      </c>
      <c r="AT226" s="144" t="s">
        <v>142</v>
      </c>
      <c r="AU226" s="144" t="s">
        <v>86</v>
      </c>
      <c r="AY226" s="16" t="s">
        <v>140</v>
      </c>
      <c r="BE226" s="145">
        <f>IF(N226="základní",J226,0)</f>
        <v>0</v>
      </c>
      <c r="BF226" s="145">
        <f>IF(N226="snížená",J226,0)</f>
        <v>0</v>
      </c>
      <c r="BG226" s="145">
        <f>IF(N226="zákl. přenesená",J226,0)</f>
        <v>0</v>
      </c>
      <c r="BH226" s="145">
        <f>IF(N226="sníž. přenesená",J226,0)</f>
        <v>0</v>
      </c>
      <c r="BI226" s="145">
        <f>IF(N226="nulová",J226,0)</f>
        <v>0</v>
      </c>
      <c r="BJ226" s="16" t="s">
        <v>86</v>
      </c>
      <c r="BK226" s="145">
        <f>ROUND(I226*H226,2)</f>
        <v>0</v>
      </c>
      <c r="BL226" s="16" t="s">
        <v>146</v>
      </c>
      <c r="BM226" s="144" t="s">
        <v>343</v>
      </c>
    </row>
    <row r="227" spans="2:51" s="12" customFormat="1" ht="10.2">
      <c r="B227" s="146"/>
      <c r="D227" s="147" t="s">
        <v>148</v>
      </c>
      <c r="E227" s="148" t="s">
        <v>1</v>
      </c>
      <c r="F227" s="149" t="s">
        <v>344</v>
      </c>
      <c r="H227" s="150">
        <v>2.7</v>
      </c>
      <c r="I227" s="151"/>
      <c r="L227" s="146"/>
      <c r="M227" s="152"/>
      <c r="T227" s="153"/>
      <c r="AT227" s="148" t="s">
        <v>148</v>
      </c>
      <c r="AU227" s="148" t="s">
        <v>86</v>
      </c>
      <c r="AV227" s="12" t="s">
        <v>86</v>
      </c>
      <c r="AW227" s="12" t="s">
        <v>32</v>
      </c>
      <c r="AX227" s="12" t="s">
        <v>84</v>
      </c>
      <c r="AY227" s="148" t="s">
        <v>140</v>
      </c>
    </row>
    <row r="228" spans="2:65" s="1" customFormat="1" ht="24.15" customHeight="1">
      <c r="B228" s="31"/>
      <c r="C228" s="132" t="s">
        <v>345</v>
      </c>
      <c r="D228" s="132" t="s">
        <v>142</v>
      </c>
      <c r="E228" s="133" t="s">
        <v>346</v>
      </c>
      <c r="F228" s="134" t="s">
        <v>347</v>
      </c>
      <c r="G228" s="135" t="s">
        <v>206</v>
      </c>
      <c r="H228" s="136">
        <v>62.6</v>
      </c>
      <c r="I228" s="137"/>
      <c r="J228" s="138">
        <f>ROUND(I228*H228,2)</f>
        <v>0</v>
      </c>
      <c r="K228" s="139"/>
      <c r="L228" s="31"/>
      <c r="M228" s="140" t="s">
        <v>1</v>
      </c>
      <c r="N228" s="141" t="s">
        <v>42</v>
      </c>
      <c r="P228" s="142">
        <f>O228*H228</f>
        <v>0</v>
      </c>
      <c r="Q228" s="142">
        <v>0</v>
      </c>
      <c r="R228" s="142">
        <f>Q228*H228</f>
        <v>0</v>
      </c>
      <c r="S228" s="142">
        <v>0.068</v>
      </c>
      <c r="T228" s="143">
        <f>S228*H228</f>
        <v>4.2568</v>
      </c>
      <c r="AR228" s="144" t="s">
        <v>146</v>
      </c>
      <c r="AT228" s="144" t="s">
        <v>142</v>
      </c>
      <c r="AU228" s="144" t="s">
        <v>86</v>
      </c>
      <c r="AY228" s="16" t="s">
        <v>140</v>
      </c>
      <c r="BE228" s="145">
        <f>IF(N228="základní",J228,0)</f>
        <v>0</v>
      </c>
      <c r="BF228" s="145">
        <f>IF(N228="snížená",J228,0)</f>
        <v>0</v>
      </c>
      <c r="BG228" s="145">
        <f>IF(N228="zákl. přenesená",J228,0)</f>
        <v>0</v>
      </c>
      <c r="BH228" s="145">
        <f>IF(N228="sníž. přenesená",J228,0)</f>
        <v>0</v>
      </c>
      <c r="BI228" s="145">
        <f>IF(N228="nulová",J228,0)</f>
        <v>0</v>
      </c>
      <c r="BJ228" s="16" t="s">
        <v>86</v>
      </c>
      <c r="BK228" s="145">
        <f>ROUND(I228*H228,2)</f>
        <v>0</v>
      </c>
      <c r="BL228" s="16" t="s">
        <v>146</v>
      </c>
      <c r="BM228" s="144" t="s">
        <v>348</v>
      </c>
    </row>
    <row r="229" spans="2:51" s="12" customFormat="1" ht="10.2">
      <c r="B229" s="146"/>
      <c r="D229" s="147" t="s">
        <v>148</v>
      </c>
      <c r="E229" s="148" t="s">
        <v>1</v>
      </c>
      <c r="F229" s="149" t="s">
        <v>349</v>
      </c>
      <c r="H229" s="150">
        <v>10.52</v>
      </c>
      <c r="I229" s="151"/>
      <c r="L229" s="146"/>
      <c r="M229" s="152"/>
      <c r="T229" s="153"/>
      <c r="AT229" s="148" t="s">
        <v>148</v>
      </c>
      <c r="AU229" s="148" t="s">
        <v>86</v>
      </c>
      <c r="AV229" s="12" t="s">
        <v>86</v>
      </c>
      <c r="AW229" s="12" t="s">
        <v>32</v>
      </c>
      <c r="AX229" s="12" t="s">
        <v>76</v>
      </c>
      <c r="AY229" s="148" t="s">
        <v>140</v>
      </c>
    </row>
    <row r="230" spans="2:51" s="12" customFormat="1" ht="10.2">
      <c r="B230" s="146"/>
      <c r="D230" s="147" t="s">
        <v>148</v>
      </c>
      <c r="E230" s="148" t="s">
        <v>1</v>
      </c>
      <c r="F230" s="149" t="s">
        <v>350</v>
      </c>
      <c r="H230" s="150">
        <v>52.08</v>
      </c>
      <c r="I230" s="151"/>
      <c r="L230" s="146"/>
      <c r="M230" s="152"/>
      <c r="T230" s="153"/>
      <c r="AT230" s="148" t="s">
        <v>148</v>
      </c>
      <c r="AU230" s="148" t="s">
        <v>86</v>
      </c>
      <c r="AV230" s="12" t="s">
        <v>86</v>
      </c>
      <c r="AW230" s="12" t="s">
        <v>32</v>
      </c>
      <c r="AX230" s="12" t="s">
        <v>76</v>
      </c>
      <c r="AY230" s="148" t="s">
        <v>140</v>
      </c>
    </row>
    <row r="231" spans="2:51" s="13" customFormat="1" ht="10.2">
      <c r="B231" s="165"/>
      <c r="D231" s="147" t="s">
        <v>148</v>
      </c>
      <c r="E231" s="166" t="s">
        <v>1</v>
      </c>
      <c r="F231" s="167" t="s">
        <v>210</v>
      </c>
      <c r="H231" s="168">
        <v>62.6</v>
      </c>
      <c r="I231" s="169"/>
      <c r="L231" s="165"/>
      <c r="M231" s="170"/>
      <c r="T231" s="171"/>
      <c r="AT231" s="166" t="s">
        <v>148</v>
      </c>
      <c r="AU231" s="166" t="s">
        <v>86</v>
      </c>
      <c r="AV231" s="13" t="s">
        <v>146</v>
      </c>
      <c r="AW231" s="13" t="s">
        <v>32</v>
      </c>
      <c r="AX231" s="13" t="s">
        <v>84</v>
      </c>
      <c r="AY231" s="166" t="s">
        <v>140</v>
      </c>
    </row>
    <row r="232" spans="2:63" s="11" customFormat="1" ht="22.8" customHeight="1">
      <c r="B232" s="120"/>
      <c r="D232" s="121" t="s">
        <v>75</v>
      </c>
      <c r="E232" s="130" t="s">
        <v>351</v>
      </c>
      <c r="F232" s="130" t="s">
        <v>352</v>
      </c>
      <c r="I232" s="123"/>
      <c r="J232" s="131">
        <f>BK232</f>
        <v>0</v>
      </c>
      <c r="L232" s="120"/>
      <c r="M232" s="125"/>
      <c r="P232" s="126">
        <f>SUM(P233:P236)</f>
        <v>0</v>
      </c>
      <c r="R232" s="126">
        <f>SUM(R233:R236)</f>
        <v>0</v>
      </c>
      <c r="T232" s="127">
        <f>SUM(T233:T236)</f>
        <v>0</v>
      </c>
      <c r="AR232" s="121" t="s">
        <v>84</v>
      </c>
      <c r="AT232" s="128" t="s">
        <v>75</v>
      </c>
      <c r="AU232" s="128" t="s">
        <v>84</v>
      </c>
      <c r="AY232" s="121" t="s">
        <v>140</v>
      </c>
      <c r="BK232" s="129">
        <f>SUM(BK233:BK236)</f>
        <v>0</v>
      </c>
    </row>
    <row r="233" spans="2:65" s="1" customFormat="1" ht="33" customHeight="1">
      <c r="B233" s="31"/>
      <c r="C233" s="132" t="s">
        <v>353</v>
      </c>
      <c r="D233" s="132" t="s">
        <v>142</v>
      </c>
      <c r="E233" s="133" t="s">
        <v>354</v>
      </c>
      <c r="F233" s="134" t="s">
        <v>355</v>
      </c>
      <c r="G233" s="135" t="s">
        <v>169</v>
      </c>
      <c r="H233" s="136">
        <v>20.932</v>
      </c>
      <c r="I233" s="137"/>
      <c r="J233" s="138">
        <f>ROUND(I233*H233,2)</f>
        <v>0</v>
      </c>
      <c r="K233" s="139"/>
      <c r="L233" s="31"/>
      <c r="M233" s="140" t="s">
        <v>1</v>
      </c>
      <c r="N233" s="141" t="s">
        <v>42</v>
      </c>
      <c r="P233" s="142">
        <f>O233*H233</f>
        <v>0</v>
      </c>
      <c r="Q233" s="142">
        <v>0</v>
      </c>
      <c r="R233" s="142">
        <f>Q233*H233</f>
        <v>0</v>
      </c>
      <c r="S233" s="142">
        <v>0</v>
      </c>
      <c r="T233" s="143">
        <f>S233*H233</f>
        <v>0</v>
      </c>
      <c r="AR233" s="144" t="s">
        <v>146</v>
      </c>
      <c r="AT233" s="144" t="s">
        <v>142</v>
      </c>
      <c r="AU233" s="144" t="s">
        <v>86</v>
      </c>
      <c r="AY233" s="16" t="s">
        <v>140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6" t="s">
        <v>86</v>
      </c>
      <c r="BK233" s="145">
        <f>ROUND(I233*H233,2)</f>
        <v>0</v>
      </c>
      <c r="BL233" s="16" t="s">
        <v>146</v>
      </c>
      <c r="BM233" s="144" t="s">
        <v>356</v>
      </c>
    </row>
    <row r="234" spans="2:65" s="1" customFormat="1" ht="24.15" customHeight="1">
      <c r="B234" s="31"/>
      <c r="C234" s="132" t="s">
        <v>357</v>
      </c>
      <c r="D234" s="132" t="s">
        <v>142</v>
      </c>
      <c r="E234" s="133" t="s">
        <v>358</v>
      </c>
      <c r="F234" s="134" t="s">
        <v>359</v>
      </c>
      <c r="G234" s="135" t="s">
        <v>169</v>
      </c>
      <c r="H234" s="136">
        <v>20.932</v>
      </c>
      <c r="I234" s="137"/>
      <c r="J234" s="138">
        <f>ROUND(I234*H234,2)</f>
        <v>0</v>
      </c>
      <c r="K234" s="139"/>
      <c r="L234" s="31"/>
      <c r="M234" s="140" t="s">
        <v>1</v>
      </c>
      <c r="N234" s="141" t="s">
        <v>42</v>
      </c>
      <c r="P234" s="142">
        <f>O234*H234</f>
        <v>0</v>
      </c>
      <c r="Q234" s="142">
        <v>0</v>
      </c>
      <c r="R234" s="142">
        <f>Q234*H234</f>
        <v>0</v>
      </c>
      <c r="S234" s="142">
        <v>0</v>
      </c>
      <c r="T234" s="143">
        <f>S234*H234</f>
        <v>0</v>
      </c>
      <c r="AR234" s="144" t="s">
        <v>146</v>
      </c>
      <c r="AT234" s="144" t="s">
        <v>142</v>
      </c>
      <c r="AU234" s="144" t="s">
        <v>86</v>
      </c>
      <c r="AY234" s="16" t="s">
        <v>140</v>
      </c>
      <c r="BE234" s="145">
        <f>IF(N234="základní",J234,0)</f>
        <v>0</v>
      </c>
      <c r="BF234" s="145">
        <f>IF(N234="snížená",J234,0)</f>
        <v>0</v>
      </c>
      <c r="BG234" s="145">
        <f>IF(N234="zákl. přenesená",J234,0)</f>
        <v>0</v>
      </c>
      <c r="BH234" s="145">
        <f>IF(N234="sníž. přenesená",J234,0)</f>
        <v>0</v>
      </c>
      <c r="BI234" s="145">
        <f>IF(N234="nulová",J234,0)</f>
        <v>0</v>
      </c>
      <c r="BJ234" s="16" t="s">
        <v>86</v>
      </c>
      <c r="BK234" s="145">
        <f>ROUND(I234*H234,2)</f>
        <v>0</v>
      </c>
      <c r="BL234" s="16" t="s">
        <v>146</v>
      </c>
      <c r="BM234" s="144" t="s">
        <v>360</v>
      </c>
    </row>
    <row r="235" spans="2:65" s="1" customFormat="1" ht="24.15" customHeight="1">
      <c r="B235" s="31"/>
      <c r="C235" s="132" t="s">
        <v>361</v>
      </c>
      <c r="D235" s="132" t="s">
        <v>142</v>
      </c>
      <c r="E235" s="133" t="s">
        <v>362</v>
      </c>
      <c r="F235" s="134" t="s">
        <v>363</v>
      </c>
      <c r="G235" s="135" t="s">
        <v>169</v>
      </c>
      <c r="H235" s="136">
        <v>20.932</v>
      </c>
      <c r="I235" s="137"/>
      <c r="J235" s="138">
        <f>ROUND(I235*H235,2)</f>
        <v>0</v>
      </c>
      <c r="K235" s="139"/>
      <c r="L235" s="31"/>
      <c r="M235" s="140" t="s">
        <v>1</v>
      </c>
      <c r="N235" s="141" t="s">
        <v>42</v>
      </c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44" t="s">
        <v>146</v>
      </c>
      <c r="AT235" s="144" t="s">
        <v>142</v>
      </c>
      <c r="AU235" s="144" t="s">
        <v>86</v>
      </c>
      <c r="AY235" s="16" t="s">
        <v>140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6" t="s">
        <v>86</v>
      </c>
      <c r="BK235" s="145">
        <f>ROUND(I235*H235,2)</f>
        <v>0</v>
      </c>
      <c r="BL235" s="16" t="s">
        <v>146</v>
      </c>
      <c r="BM235" s="144" t="s">
        <v>364</v>
      </c>
    </row>
    <row r="236" spans="2:65" s="1" customFormat="1" ht="33" customHeight="1">
      <c r="B236" s="31"/>
      <c r="C236" s="132" t="s">
        <v>365</v>
      </c>
      <c r="D236" s="132" t="s">
        <v>142</v>
      </c>
      <c r="E236" s="133" t="s">
        <v>366</v>
      </c>
      <c r="F236" s="134" t="s">
        <v>367</v>
      </c>
      <c r="G236" s="135" t="s">
        <v>169</v>
      </c>
      <c r="H236" s="136">
        <v>20.932</v>
      </c>
      <c r="I236" s="137"/>
      <c r="J236" s="138">
        <f>ROUND(I236*H236,2)</f>
        <v>0</v>
      </c>
      <c r="K236" s="139"/>
      <c r="L236" s="31"/>
      <c r="M236" s="140" t="s">
        <v>1</v>
      </c>
      <c r="N236" s="141" t="s">
        <v>42</v>
      </c>
      <c r="P236" s="142">
        <f>O236*H236</f>
        <v>0</v>
      </c>
      <c r="Q236" s="142">
        <v>0</v>
      </c>
      <c r="R236" s="142">
        <f>Q236*H236</f>
        <v>0</v>
      </c>
      <c r="S236" s="142">
        <v>0</v>
      </c>
      <c r="T236" s="143">
        <f>S236*H236</f>
        <v>0</v>
      </c>
      <c r="AR236" s="144" t="s">
        <v>146</v>
      </c>
      <c r="AT236" s="144" t="s">
        <v>142</v>
      </c>
      <c r="AU236" s="144" t="s">
        <v>86</v>
      </c>
      <c r="AY236" s="16" t="s">
        <v>140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6" t="s">
        <v>86</v>
      </c>
      <c r="BK236" s="145">
        <f>ROUND(I236*H236,2)</f>
        <v>0</v>
      </c>
      <c r="BL236" s="16" t="s">
        <v>146</v>
      </c>
      <c r="BM236" s="144" t="s">
        <v>368</v>
      </c>
    </row>
    <row r="237" spans="2:63" s="11" customFormat="1" ht="22.8" customHeight="1">
      <c r="B237" s="120"/>
      <c r="D237" s="121" t="s">
        <v>75</v>
      </c>
      <c r="E237" s="130" t="s">
        <v>369</v>
      </c>
      <c r="F237" s="130" t="s">
        <v>370</v>
      </c>
      <c r="I237" s="123"/>
      <c r="J237" s="131">
        <f>BK237</f>
        <v>0</v>
      </c>
      <c r="L237" s="120"/>
      <c r="M237" s="125"/>
      <c r="P237" s="126">
        <f>P238</f>
        <v>0</v>
      </c>
      <c r="R237" s="126">
        <f>R238</f>
        <v>0</v>
      </c>
      <c r="T237" s="127">
        <f>T238</f>
        <v>0</v>
      </c>
      <c r="AR237" s="121" t="s">
        <v>84</v>
      </c>
      <c r="AT237" s="128" t="s">
        <v>75</v>
      </c>
      <c r="AU237" s="128" t="s">
        <v>84</v>
      </c>
      <c r="AY237" s="121" t="s">
        <v>140</v>
      </c>
      <c r="BK237" s="129">
        <f>BK238</f>
        <v>0</v>
      </c>
    </row>
    <row r="238" spans="2:65" s="1" customFormat="1" ht="16.5" customHeight="1">
      <c r="B238" s="31"/>
      <c r="C238" s="132" t="s">
        <v>371</v>
      </c>
      <c r="D238" s="132" t="s">
        <v>142</v>
      </c>
      <c r="E238" s="133" t="s">
        <v>372</v>
      </c>
      <c r="F238" s="134" t="s">
        <v>373</v>
      </c>
      <c r="G238" s="135" t="s">
        <v>169</v>
      </c>
      <c r="H238" s="136">
        <v>17.732</v>
      </c>
      <c r="I238" s="137"/>
      <c r="J238" s="138">
        <f>ROUND(I238*H238,2)</f>
        <v>0</v>
      </c>
      <c r="K238" s="139"/>
      <c r="L238" s="31"/>
      <c r="M238" s="140" t="s">
        <v>1</v>
      </c>
      <c r="N238" s="141" t="s">
        <v>42</v>
      </c>
      <c r="P238" s="142">
        <f>O238*H238</f>
        <v>0</v>
      </c>
      <c r="Q238" s="142">
        <v>0</v>
      </c>
      <c r="R238" s="142">
        <f>Q238*H238</f>
        <v>0</v>
      </c>
      <c r="S238" s="142">
        <v>0</v>
      </c>
      <c r="T238" s="143">
        <f>S238*H238</f>
        <v>0</v>
      </c>
      <c r="AR238" s="144" t="s">
        <v>146</v>
      </c>
      <c r="AT238" s="144" t="s">
        <v>142</v>
      </c>
      <c r="AU238" s="144" t="s">
        <v>86</v>
      </c>
      <c r="AY238" s="16" t="s">
        <v>140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6" t="s">
        <v>86</v>
      </c>
      <c r="BK238" s="145">
        <f>ROUND(I238*H238,2)</f>
        <v>0</v>
      </c>
      <c r="BL238" s="16" t="s">
        <v>146</v>
      </c>
      <c r="BM238" s="144" t="s">
        <v>374</v>
      </c>
    </row>
    <row r="239" spans="2:63" s="11" customFormat="1" ht="25.95" customHeight="1">
      <c r="B239" s="120"/>
      <c r="D239" s="121" t="s">
        <v>75</v>
      </c>
      <c r="E239" s="122" t="s">
        <v>375</v>
      </c>
      <c r="F239" s="122" t="s">
        <v>376</v>
      </c>
      <c r="I239" s="123"/>
      <c r="J239" s="124">
        <f>BK239</f>
        <v>0</v>
      </c>
      <c r="L239" s="120"/>
      <c r="M239" s="125"/>
      <c r="P239" s="126">
        <f>P240+P257+P265+P282+P296+P332+P335+P339+P371+P380+P397+P401+P426+P447+P452</f>
        <v>0</v>
      </c>
      <c r="R239" s="126">
        <f>R240+R257+R265+R282+R296+R332+R335+R339+R371+R380+R397+R401+R426+R447+R452</f>
        <v>3.43361848</v>
      </c>
      <c r="T239" s="127">
        <f>T240+T257+T265+T282+T296+T332+T335+T339+T371+T380+T397+T401+T426+T447+T452</f>
        <v>0.28414886000000006</v>
      </c>
      <c r="AR239" s="121" t="s">
        <v>86</v>
      </c>
      <c r="AT239" s="128" t="s">
        <v>75</v>
      </c>
      <c r="AU239" s="128" t="s">
        <v>76</v>
      </c>
      <c r="AY239" s="121" t="s">
        <v>140</v>
      </c>
      <c r="BK239" s="129">
        <f>BK240+BK257+BK265+BK282+BK296+BK332+BK335+BK339+BK371+BK380+BK397+BK401+BK426+BK447+BK452</f>
        <v>0</v>
      </c>
    </row>
    <row r="240" spans="2:63" s="11" customFormat="1" ht="22.8" customHeight="1">
      <c r="B240" s="120"/>
      <c r="D240" s="121" t="s">
        <v>75</v>
      </c>
      <c r="E240" s="130" t="s">
        <v>377</v>
      </c>
      <c r="F240" s="130" t="s">
        <v>378</v>
      </c>
      <c r="I240" s="123"/>
      <c r="J240" s="131">
        <f>BK240</f>
        <v>0</v>
      </c>
      <c r="L240" s="120"/>
      <c r="M240" s="125"/>
      <c r="P240" s="126">
        <f>SUM(P241:P256)</f>
        <v>0</v>
      </c>
      <c r="R240" s="126">
        <f>SUM(R241:R256)</f>
        <v>0.5104132000000001</v>
      </c>
      <c r="T240" s="127">
        <f>SUM(T241:T256)</f>
        <v>0</v>
      </c>
      <c r="AR240" s="121" t="s">
        <v>86</v>
      </c>
      <c r="AT240" s="128" t="s">
        <v>75</v>
      </c>
      <c r="AU240" s="128" t="s">
        <v>84</v>
      </c>
      <c r="AY240" s="121" t="s">
        <v>140</v>
      </c>
      <c r="BK240" s="129">
        <f>SUM(BK241:BK256)</f>
        <v>0</v>
      </c>
    </row>
    <row r="241" spans="2:65" s="1" customFormat="1" ht="24.15" customHeight="1">
      <c r="B241" s="31"/>
      <c r="C241" s="132" t="s">
        <v>379</v>
      </c>
      <c r="D241" s="132" t="s">
        <v>142</v>
      </c>
      <c r="E241" s="133" t="s">
        <v>380</v>
      </c>
      <c r="F241" s="134" t="s">
        <v>381</v>
      </c>
      <c r="G241" s="135" t="s">
        <v>206</v>
      </c>
      <c r="H241" s="136">
        <v>28.6</v>
      </c>
      <c r="I241" s="137"/>
      <c r="J241" s="138">
        <f>ROUND(I241*H241,2)</f>
        <v>0</v>
      </c>
      <c r="K241" s="139"/>
      <c r="L241" s="31"/>
      <c r="M241" s="140" t="s">
        <v>1</v>
      </c>
      <c r="N241" s="141" t="s">
        <v>42</v>
      </c>
      <c r="P241" s="142">
        <f>O241*H241</f>
        <v>0</v>
      </c>
      <c r="Q241" s="142">
        <v>0</v>
      </c>
      <c r="R241" s="142">
        <f>Q241*H241</f>
        <v>0</v>
      </c>
      <c r="S241" s="142">
        <v>0</v>
      </c>
      <c r="T241" s="143">
        <f>S241*H241</f>
        <v>0</v>
      </c>
      <c r="AR241" s="144" t="s">
        <v>221</v>
      </c>
      <c r="AT241" s="144" t="s">
        <v>142</v>
      </c>
      <c r="AU241" s="144" t="s">
        <v>86</v>
      </c>
      <c r="AY241" s="16" t="s">
        <v>140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6" t="s">
        <v>86</v>
      </c>
      <c r="BK241" s="145">
        <f>ROUND(I241*H241,2)</f>
        <v>0</v>
      </c>
      <c r="BL241" s="16" t="s">
        <v>221</v>
      </c>
      <c r="BM241" s="144" t="s">
        <v>382</v>
      </c>
    </row>
    <row r="242" spans="2:65" s="1" customFormat="1" ht="16.5" customHeight="1">
      <c r="B242" s="31"/>
      <c r="C242" s="154" t="s">
        <v>383</v>
      </c>
      <c r="D242" s="154" t="s">
        <v>182</v>
      </c>
      <c r="E242" s="155" t="s">
        <v>384</v>
      </c>
      <c r="F242" s="156" t="s">
        <v>385</v>
      </c>
      <c r="G242" s="157" t="s">
        <v>169</v>
      </c>
      <c r="H242" s="158">
        <v>0.009</v>
      </c>
      <c r="I242" s="159"/>
      <c r="J242" s="160">
        <f>ROUND(I242*H242,2)</f>
        <v>0</v>
      </c>
      <c r="K242" s="161"/>
      <c r="L242" s="162"/>
      <c r="M242" s="163" t="s">
        <v>1</v>
      </c>
      <c r="N242" s="164" t="s">
        <v>42</v>
      </c>
      <c r="P242" s="142">
        <f>O242*H242</f>
        <v>0</v>
      </c>
      <c r="Q242" s="142">
        <v>1</v>
      </c>
      <c r="R242" s="142">
        <f>Q242*H242</f>
        <v>0.009</v>
      </c>
      <c r="S242" s="142">
        <v>0</v>
      </c>
      <c r="T242" s="143">
        <f>S242*H242</f>
        <v>0</v>
      </c>
      <c r="AR242" s="144" t="s">
        <v>301</v>
      </c>
      <c r="AT242" s="144" t="s">
        <v>182</v>
      </c>
      <c r="AU242" s="144" t="s">
        <v>86</v>
      </c>
      <c r="AY242" s="16" t="s">
        <v>140</v>
      </c>
      <c r="BE242" s="145">
        <f>IF(N242="základní",J242,0)</f>
        <v>0</v>
      </c>
      <c r="BF242" s="145">
        <f>IF(N242="snížená",J242,0)</f>
        <v>0</v>
      </c>
      <c r="BG242" s="145">
        <f>IF(N242="zákl. přenesená",J242,0)</f>
        <v>0</v>
      </c>
      <c r="BH242" s="145">
        <f>IF(N242="sníž. přenesená",J242,0)</f>
        <v>0</v>
      </c>
      <c r="BI242" s="145">
        <f>IF(N242="nulová",J242,0)</f>
        <v>0</v>
      </c>
      <c r="BJ242" s="16" t="s">
        <v>86</v>
      </c>
      <c r="BK242" s="145">
        <f>ROUND(I242*H242,2)</f>
        <v>0</v>
      </c>
      <c r="BL242" s="16" t="s">
        <v>221</v>
      </c>
      <c r="BM242" s="144" t="s">
        <v>386</v>
      </c>
    </row>
    <row r="243" spans="2:51" s="12" customFormat="1" ht="10.2">
      <c r="B243" s="146"/>
      <c r="D243" s="147" t="s">
        <v>148</v>
      </c>
      <c r="F243" s="149" t="s">
        <v>387</v>
      </c>
      <c r="H243" s="150">
        <v>0.009</v>
      </c>
      <c r="I243" s="151"/>
      <c r="L243" s="146"/>
      <c r="M243" s="152"/>
      <c r="T243" s="153"/>
      <c r="AT243" s="148" t="s">
        <v>148</v>
      </c>
      <c r="AU243" s="148" t="s">
        <v>86</v>
      </c>
      <c r="AV243" s="12" t="s">
        <v>86</v>
      </c>
      <c r="AW243" s="12" t="s">
        <v>4</v>
      </c>
      <c r="AX243" s="12" t="s">
        <v>84</v>
      </c>
      <c r="AY243" s="148" t="s">
        <v>140</v>
      </c>
    </row>
    <row r="244" spans="2:65" s="1" customFormat="1" ht="24.15" customHeight="1">
      <c r="B244" s="31"/>
      <c r="C244" s="132" t="s">
        <v>388</v>
      </c>
      <c r="D244" s="132" t="s">
        <v>142</v>
      </c>
      <c r="E244" s="133" t="s">
        <v>389</v>
      </c>
      <c r="F244" s="134" t="s">
        <v>390</v>
      </c>
      <c r="G244" s="135" t="s">
        <v>206</v>
      </c>
      <c r="H244" s="136">
        <v>8.26</v>
      </c>
      <c r="I244" s="137"/>
      <c r="J244" s="138">
        <f>ROUND(I244*H244,2)</f>
        <v>0</v>
      </c>
      <c r="K244" s="139"/>
      <c r="L244" s="31"/>
      <c r="M244" s="140" t="s">
        <v>1</v>
      </c>
      <c r="N244" s="141" t="s">
        <v>42</v>
      </c>
      <c r="P244" s="142">
        <f>O244*H244</f>
        <v>0</v>
      </c>
      <c r="Q244" s="142">
        <v>0</v>
      </c>
      <c r="R244" s="142">
        <f>Q244*H244</f>
        <v>0</v>
      </c>
      <c r="S244" s="142">
        <v>0</v>
      </c>
      <c r="T244" s="143">
        <f>S244*H244</f>
        <v>0</v>
      </c>
      <c r="AR244" s="144" t="s">
        <v>221</v>
      </c>
      <c r="AT244" s="144" t="s">
        <v>142</v>
      </c>
      <c r="AU244" s="144" t="s">
        <v>86</v>
      </c>
      <c r="AY244" s="16" t="s">
        <v>140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6" t="s">
        <v>86</v>
      </c>
      <c r="BK244" s="145">
        <f>ROUND(I244*H244,2)</f>
        <v>0</v>
      </c>
      <c r="BL244" s="16" t="s">
        <v>221</v>
      </c>
      <c r="BM244" s="144" t="s">
        <v>391</v>
      </c>
    </row>
    <row r="245" spans="2:51" s="12" customFormat="1" ht="10.2">
      <c r="B245" s="146"/>
      <c r="D245" s="147" t="s">
        <v>148</v>
      </c>
      <c r="E245" s="148" t="s">
        <v>1</v>
      </c>
      <c r="F245" s="149" t="s">
        <v>392</v>
      </c>
      <c r="H245" s="150">
        <v>8.26</v>
      </c>
      <c r="I245" s="151"/>
      <c r="L245" s="146"/>
      <c r="M245" s="152"/>
      <c r="T245" s="153"/>
      <c r="AT245" s="148" t="s">
        <v>148</v>
      </c>
      <c r="AU245" s="148" t="s">
        <v>86</v>
      </c>
      <c r="AV245" s="12" t="s">
        <v>86</v>
      </c>
      <c r="AW245" s="12" t="s">
        <v>32</v>
      </c>
      <c r="AX245" s="12" t="s">
        <v>84</v>
      </c>
      <c r="AY245" s="148" t="s">
        <v>140</v>
      </c>
    </row>
    <row r="246" spans="2:65" s="1" customFormat="1" ht="16.5" customHeight="1">
      <c r="B246" s="31"/>
      <c r="C246" s="154" t="s">
        <v>393</v>
      </c>
      <c r="D246" s="154" t="s">
        <v>182</v>
      </c>
      <c r="E246" s="155" t="s">
        <v>384</v>
      </c>
      <c r="F246" s="156" t="s">
        <v>385</v>
      </c>
      <c r="G246" s="157" t="s">
        <v>169</v>
      </c>
      <c r="H246" s="158">
        <v>0.003</v>
      </c>
      <c r="I246" s="159"/>
      <c r="J246" s="160">
        <f>ROUND(I246*H246,2)</f>
        <v>0</v>
      </c>
      <c r="K246" s="161"/>
      <c r="L246" s="162"/>
      <c r="M246" s="163" t="s">
        <v>1</v>
      </c>
      <c r="N246" s="164" t="s">
        <v>42</v>
      </c>
      <c r="P246" s="142">
        <f>O246*H246</f>
        <v>0</v>
      </c>
      <c r="Q246" s="142">
        <v>1</v>
      </c>
      <c r="R246" s="142">
        <f>Q246*H246</f>
        <v>0.003</v>
      </c>
      <c r="S246" s="142">
        <v>0</v>
      </c>
      <c r="T246" s="143">
        <f>S246*H246</f>
        <v>0</v>
      </c>
      <c r="AR246" s="144" t="s">
        <v>301</v>
      </c>
      <c r="AT246" s="144" t="s">
        <v>182</v>
      </c>
      <c r="AU246" s="144" t="s">
        <v>86</v>
      </c>
      <c r="AY246" s="16" t="s">
        <v>140</v>
      </c>
      <c r="BE246" s="145">
        <f>IF(N246="základní",J246,0)</f>
        <v>0</v>
      </c>
      <c r="BF246" s="145">
        <f>IF(N246="snížená",J246,0)</f>
        <v>0</v>
      </c>
      <c r="BG246" s="145">
        <f>IF(N246="zákl. přenesená",J246,0)</f>
        <v>0</v>
      </c>
      <c r="BH246" s="145">
        <f>IF(N246="sníž. přenesená",J246,0)</f>
        <v>0</v>
      </c>
      <c r="BI246" s="145">
        <f>IF(N246="nulová",J246,0)</f>
        <v>0</v>
      </c>
      <c r="BJ246" s="16" t="s">
        <v>86</v>
      </c>
      <c r="BK246" s="145">
        <f>ROUND(I246*H246,2)</f>
        <v>0</v>
      </c>
      <c r="BL246" s="16" t="s">
        <v>221</v>
      </c>
      <c r="BM246" s="144" t="s">
        <v>394</v>
      </c>
    </row>
    <row r="247" spans="2:51" s="12" customFormat="1" ht="10.2">
      <c r="B247" s="146"/>
      <c r="D247" s="147" t="s">
        <v>148</v>
      </c>
      <c r="F247" s="149" t="s">
        <v>395</v>
      </c>
      <c r="H247" s="150">
        <v>0.003</v>
      </c>
      <c r="I247" s="151"/>
      <c r="L247" s="146"/>
      <c r="M247" s="152"/>
      <c r="T247" s="153"/>
      <c r="AT247" s="148" t="s">
        <v>148</v>
      </c>
      <c r="AU247" s="148" t="s">
        <v>86</v>
      </c>
      <c r="AV247" s="12" t="s">
        <v>86</v>
      </c>
      <c r="AW247" s="12" t="s">
        <v>4</v>
      </c>
      <c r="AX247" s="12" t="s">
        <v>84</v>
      </c>
      <c r="AY247" s="148" t="s">
        <v>140</v>
      </c>
    </row>
    <row r="248" spans="2:65" s="1" customFormat="1" ht="24.15" customHeight="1">
      <c r="B248" s="31"/>
      <c r="C248" s="132" t="s">
        <v>396</v>
      </c>
      <c r="D248" s="132" t="s">
        <v>142</v>
      </c>
      <c r="E248" s="133" t="s">
        <v>397</v>
      </c>
      <c r="F248" s="134" t="s">
        <v>398</v>
      </c>
      <c r="G248" s="135" t="s">
        <v>206</v>
      </c>
      <c r="H248" s="136">
        <v>57.2</v>
      </c>
      <c r="I248" s="137"/>
      <c r="J248" s="138">
        <f>ROUND(I248*H248,2)</f>
        <v>0</v>
      </c>
      <c r="K248" s="139"/>
      <c r="L248" s="31"/>
      <c r="M248" s="140" t="s">
        <v>1</v>
      </c>
      <c r="N248" s="141" t="s">
        <v>42</v>
      </c>
      <c r="P248" s="142">
        <f>O248*H248</f>
        <v>0</v>
      </c>
      <c r="Q248" s="142">
        <v>0.0004</v>
      </c>
      <c r="R248" s="142">
        <f>Q248*H248</f>
        <v>0.02288</v>
      </c>
      <c r="S248" s="142">
        <v>0</v>
      </c>
      <c r="T248" s="143">
        <f>S248*H248</f>
        <v>0</v>
      </c>
      <c r="AR248" s="144" t="s">
        <v>221</v>
      </c>
      <c r="AT248" s="144" t="s">
        <v>142</v>
      </c>
      <c r="AU248" s="144" t="s">
        <v>86</v>
      </c>
      <c r="AY248" s="16" t="s">
        <v>140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6" t="s">
        <v>86</v>
      </c>
      <c r="BK248" s="145">
        <f>ROUND(I248*H248,2)</f>
        <v>0</v>
      </c>
      <c r="BL248" s="16" t="s">
        <v>221</v>
      </c>
      <c r="BM248" s="144" t="s">
        <v>399</v>
      </c>
    </row>
    <row r="249" spans="2:51" s="12" customFormat="1" ht="10.2">
      <c r="B249" s="146"/>
      <c r="D249" s="147" t="s">
        <v>148</v>
      </c>
      <c r="E249" s="148" t="s">
        <v>1</v>
      </c>
      <c r="F249" s="149" t="s">
        <v>400</v>
      </c>
      <c r="H249" s="150">
        <v>57.2</v>
      </c>
      <c r="I249" s="151"/>
      <c r="L249" s="146"/>
      <c r="M249" s="152"/>
      <c r="T249" s="153"/>
      <c r="AT249" s="148" t="s">
        <v>148</v>
      </c>
      <c r="AU249" s="148" t="s">
        <v>86</v>
      </c>
      <c r="AV249" s="12" t="s">
        <v>86</v>
      </c>
      <c r="AW249" s="12" t="s">
        <v>32</v>
      </c>
      <c r="AX249" s="12" t="s">
        <v>84</v>
      </c>
      <c r="AY249" s="148" t="s">
        <v>140</v>
      </c>
    </row>
    <row r="250" spans="2:65" s="1" customFormat="1" ht="44.25" customHeight="1">
      <c r="B250" s="31"/>
      <c r="C250" s="154" t="s">
        <v>401</v>
      </c>
      <c r="D250" s="154" t="s">
        <v>182</v>
      </c>
      <c r="E250" s="155" t="s">
        <v>402</v>
      </c>
      <c r="F250" s="156" t="s">
        <v>403</v>
      </c>
      <c r="G250" s="157" t="s">
        <v>206</v>
      </c>
      <c r="H250" s="158">
        <v>66.667</v>
      </c>
      <c r="I250" s="159"/>
      <c r="J250" s="160">
        <f>ROUND(I250*H250,2)</f>
        <v>0</v>
      </c>
      <c r="K250" s="161"/>
      <c r="L250" s="162"/>
      <c r="M250" s="163" t="s">
        <v>1</v>
      </c>
      <c r="N250" s="164" t="s">
        <v>42</v>
      </c>
      <c r="P250" s="142">
        <f>O250*H250</f>
        <v>0</v>
      </c>
      <c r="Q250" s="142">
        <v>0.0054</v>
      </c>
      <c r="R250" s="142">
        <f>Q250*H250</f>
        <v>0.36000180000000004</v>
      </c>
      <c r="S250" s="142">
        <v>0</v>
      </c>
      <c r="T250" s="143">
        <f>S250*H250</f>
        <v>0</v>
      </c>
      <c r="AR250" s="144" t="s">
        <v>301</v>
      </c>
      <c r="AT250" s="144" t="s">
        <v>182</v>
      </c>
      <c r="AU250" s="144" t="s">
        <v>86</v>
      </c>
      <c r="AY250" s="16" t="s">
        <v>140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6" t="s">
        <v>86</v>
      </c>
      <c r="BK250" s="145">
        <f>ROUND(I250*H250,2)</f>
        <v>0</v>
      </c>
      <c r="BL250" s="16" t="s">
        <v>221</v>
      </c>
      <c r="BM250" s="144" t="s">
        <v>404</v>
      </c>
    </row>
    <row r="251" spans="2:51" s="12" customFormat="1" ht="10.2">
      <c r="B251" s="146"/>
      <c r="D251" s="147" t="s">
        <v>148</v>
      </c>
      <c r="F251" s="149" t="s">
        <v>405</v>
      </c>
      <c r="H251" s="150">
        <v>66.667</v>
      </c>
      <c r="I251" s="151"/>
      <c r="L251" s="146"/>
      <c r="M251" s="152"/>
      <c r="T251" s="153"/>
      <c r="AT251" s="148" t="s">
        <v>148</v>
      </c>
      <c r="AU251" s="148" t="s">
        <v>86</v>
      </c>
      <c r="AV251" s="12" t="s">
        <v>86</v>
      </c>
      <c r="AW251" s="12" t="s">
        <v>4</v>
      </c>
      <c r="AX251" s="12" t="s">
        <v>84</v>
      </c>
      <c r="AY251" s="148" t="s">
        <v>140</v>
      </c>
    </row>
    <row r="252" spans="2:65" s="1" customFormat="1" ht="24.15" customHeight="1">
      <c r="B252" s="31"/>
      <c r="C252" s="132" t="s">
        <v>406</v>
      </c>
      <c r="D252" s="132" t="s">
        <v>142</v>
      </c>
      <c r="E252" s="133" t="s">
        <v>407</v>
      </c>
      <c r="F252" s="134" t="s">
        <v>408</v>
      </c>
      <c r="G252" s="135" t="s">
        <v>206</v>
      </c>
      <c r="H252" s="136">
        <v>16.52</v>
      </c>
      <c r="I252" s="137"/>
      <c r="J252" s="138">
        <f>ROUND(I252*H252,2)</f>
        <v>0</v>
      </c>
      <c r="K252" s="139"/>
      <c r="L252" s="31"/>
      <c r="M252" s="140" t="s">
        <v>1</v>
      </c>
      <c r="N252" s="141" t="s">
        <v>42</v>
      </c>
      <c r="P252" s="142">
        <f>O252*H252</f>
        <v>0</v>
      </c>
      <c r="Q252" s="142">
        <v>0.0004</v>
      </c>
      <c r="R252" s="142">
        <f>Q252*H252</f>
        <v>0.006608</v>
      </c>
      <c r="S252" s="142">
        <v>0</v>
      </c>
      <c r="T252" s="143">
        <f>S252*H252</f>
        <v>0</v>
      </c>
      <c r="AR252" s="144" t="s">
        <v>221</v>
      </c>
      <c r="AT252" s="144" t="s">
        <v>142</v>
      </c>
      <c r="AU252" s="144" t="s">
        <v>86</v>
      </c>
      <c r="AY252" s="16" t="s">
        <v>140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6" t="s">
        <v>86</v>
      </c>
      <c r="BK252" s="145">
        <f>ROUND(I252*H252,2)</f>
        <v>0</v>
      </c>
      <c r="BL252" s="16" t="s">
        <v>221</v>
      </c>
      <c r="BM252" s="144" t="s">
        <v>409</v>
      </c>
    </row>
    <row r="253" spans="2:51" s="12" customFormat="1" ht="10.2">
      <c r="B253" s="146"/>
      <c r="D253" s="147" t="s">
        <v>148</v>
      </c>
      <c r="E253" s="148" t="s">
        <v>1</v>
      </c>
      <c r="F253" s="149" t="s">
        <v>410</v>
      </c>
      <c r="H253" s="150">
        <v>16.52</v>
      </c>
      <c r="I253" s="151"/>
      <c r="L253" s="146"/>
      <c r="M253" s="152"/>
      <c r="T253" s="153"/>
      <c r="AT253" s="148" t="s">
        <v>148</v>
      </c>
      <c r="AU253" s="148" t="s">
        <v>86</v>
      </c>
      <c r="AV253" s="12" t="s">
        <v>86</v>
      </c>
      <c r="AW253" s="12" t="s">
        <v>32</v>
      </c>
      <c r="AX253" s="12" t="s">
        <v>84</v>
      </c>
      <c r="AY253" s="148" t="s">
        <v>140</v>
      </c>
    </row>
    <row r="254" spans="2:65" s="1" customFormat="1" ht="44.25" customHeight="1">
      <c r="B254" s="31"/>
      <c r="C254" s="154" t="s">
        <v>411</v>
      </c>
      <c r="D254" s="154" t="s">
        <v>182</v>
      </c>
      <c r="E254" s="155" t="s">
        <v>402</v>
      </c>
      <c r="F254" s="156" t="s">
        <v>403</v>
      </c>
      <c r="G254" s="157" t="s">
        <v>206</v>
      </c>
      <c r="H254" s="158">
        <v>20.171</v>
      </c>
      <c r="I254" s="159"/>
      <c r="J254" s="160">
        <f>ROUND(I254*H254,2)</f>
        <v>0</v>
      </c>
      <c r="K254" s="161"/>
      <c r="L254" s="162"/>
      <c r="M254" s="163" t="s">
        <v>1</v>
      </c>
      <c r="N254" s="164" t="s">
        <v>42</v>
      </c>
      <c r="P254" s="142">
        <f>O254*H254</f>
        <v>0</v>
      </c>
      <c r="Q254" s="142">
        <v>0.0054</v>
      </c>
      <c r="R254" s="142">
        <f>Q254*H254</f>
        <v>0.1089234</v>
      </c>
      <c r="S254" s="142">
        <v>0</v>
      </c>
      <c r="T254" s="143">
        <f>S254*H254</f>
        <v>0</v>
      </c>
      <c r="AR254" s="144" t="s">
        <v>301</v>
      </c>
      <c r="AT254" s="144" t="s">
        <v>182</v>
      </c>
      <c r="AU254" s="144" t="s">
        <v>86</v>
      </c>
      <c r="AY254" s="16" t="s">
        <v>140</v>
      </c>
      <c r="BE254" s="145">
        <f>IF(N254="základní",J254,0)</f>
        <v>0</v>
      </c>
      <c r="BF254" s="145">
        <f>IF(N254="snížená",J254,0)</f>
        <v>0</v>
      </c>
      <c r="BG254" s="145">
        <f>IF(N254="zákl. přenesená",J254,0)</f>
        <v>0</v>
      </c>
      <c r="BH254" s="145">
        <f>IF(N254="sníž. přenesená",J254,0)</f>
        <v>0</v>
      </c>
      <c r="BI254" s="145">
        <f>IF(N254="nulová",J254,0)</f>
        <v>0</v>
      </c>
      <c r="BJ254" s="16" t="s">
        <v>86</v>
      </c>
      <c r="BK254" s="145">
        <f>ROUND(I254*H254,2)</f>
        <v>0</v>
      </c>
      <c r="BL254" s="16" t="s">
        <v>221</v>
      </c>
      <c r="BM254" s="144" t="s">
        <v>412</v>
      </c>
    </row>
    <row r="255" spans="2:51" s="12" customFormat="1" ht="10.2">
      <c r="B255" s="146"/>
      <c r="D255" s="147" t="s">
        <v>148</v>
      </c>
      <c r="F255" s="149" t="s">
        <v>413</v>
      </c>
      <c r="H255" s="150">
        <v>20.171</v>
      </c>
      <c r="I255" s="151"/>
      <c r="L255" s="146"/>
      <c r="M255" s="152"/>
      <c r="T255" s="153"/>
      <c r="AT255" s="148" t="s">
        <v>148</v>
      </c>
      <c r="AU255" s="148" t="s">
        <v>86</v>
      </c>
      <c r="AV255" s="12" t="s">
        <v>86</v>
      </c>
      <c r="AW255" s="12" t="s">
        <v>4</v>
      </c>
      <c r="AX255" s="12" t="s">
        <v>84</v>
      </c>
      <c r="AY255" s="148" t="s">
        <v>140</v>
      </c>
    </row>
    <row r="256" spans="2:65" s="1" customFormat="1" ht="24.15" customHeight="1">
      <c r="B256" s="31"/>
      <c r="C256" s="132" t="s">
        <v>414</v>
      </c>
      <c r="D256" s="132" t="s">
        <v>142</v>
      </c>
      <c r="E256" s="133" t="s">
        <v>415</v>
      </c>
      <c r="F256" s="134" t="s">
        <v>416</v>
      </c>
      <c r="G256" s="135" t="s">
        <v>169</v>
      </c>
      <c r="H256" s="136">
        <v>0.51</v>
      </c>
      <c r="I256" s="137"/>
      <c r="J256" s="138">
        <f>ROUND(I256*H256,2)</f>
        <v>0</v>
      </c>
      <c r="K256" s="139"/>
      <c r="L256" s="31"/>
      <c r="M256" s="140" t="s">
        <v>1</v>
      </c>
      <c r="N256" s="141" t="s">
        <v>42</v>
      </c>
      <c r="P256" s="142">
        <f>O256*H256</f>
        <v>0</v>
      </c>
      <c r="Q256" s="142">
        <v>0</v>
      </c>
      <c r="R256" s="142">
        <f>Q256*H256</f>
        <v>0</v>
      </c>
      <c r="S256" s="142">
        <v>0</v>
      </c>
      <c r="T256" s="143">
        <f>S256*H256</f>
        <v>0</v>
      </c>
      <c r="AR256" s="144" t="s">
        <v>221</v>
      </c>
      <c r="AT256" s="144" t="s">
        <v>142</v>
      </c>
      <c r="AU256" s="144" t="s">
        <v>86</v>
      </c>
      <c r="AY256" s="16" t="s">
        <v>140</v>
      </c>
      <c r="BE256" s="145">
        <f>IF(N256="základní",J256,0)</f>
        <v>0</v>
      </c>
      <c r="BF256" s="145">
        <f>IF(N256="snížená",J256,0)</f>
        <v>0</v>
      </c>
      <c r="BG256" s="145">
        <f>IF(N256="zákl. přenesená",J256,0)</f>
        <v>0</v>
      </c>
      <c r="BH256" s="145">
        <f>IF(N256="sníž. přenesená",J256,0)</f>
        <v>0</v>
      </c>
      <c r="BI256" s="145">
        <f>IF(N256="nulová",J256,0)</f>
        <v>0</v>
      </c>
      <c r="BJ256" s="16" t="s">
        <v>86</v>
      </c>
      <c r="BK256" s="145">
        <f>ROUND(I256*H256,2)</f>
        <v>0</v>
      </c>
      <c r="BL256" s="16" t="s">
        <v>221</v>
      </c>
      <c r="BM256" s="144" t="s">
        <v>417</v>
      </c>
    </row>
    <row r="257" spans="2:63" s="11" customFormat="1" ht="22.8" customHeight="1">
      <c r="B257" s="120"/>
      <c r="D257" s="121" t="s">
        <v>75</v>
      </c>
      <c r="E257" s="130" t="s">
        <v>418</v>
      </c>
      <c r="F257" s="130" t="s">
        <v>419</v>
      </c>
      <c r="I257" s="123"/>
      <c r="J257" s="131">
        <f>BK257</f>
        <v>0</v>
      </c>
      <c r="L257" s="120"/>
      <c r="M257" s="125"/>
      <c r="P257" s="126">
        <f>SUM(P258:P264)</f>
        <v>0</v>
      </c>
      <c r="R257" s="126">
        <f>SUM(R258:R264)</f>
        <v>0.07072049999999999</v>
      </c>
      <c r="T257" s="127">
        <f>SUM(T258:T264)</f>
        <v>0</v>
      </c>
      <c r="AR257" s="121" t="s">
        <v>86</v>
      </c>
      <c r="AT257" s="128" t="s">
        <v>75</v>
      </c>
      <c r="AU257" s="128" t="s">
        <v>84</v>
      </c>
      <c r="AY257" s="121" t="s">
        <v>140</v>
      </c>
      <c r="BK257" s="129">
        <f>SUM(BK258:BK264)</f>
        <v>0</v>
      </c>
    </row>
    <row r="258" spans="2:65" s="1" customFormat="1" ht="24.15" customHeight="1">
      <c r="B258" s="31"/>
      <c r="C258" s="132" t="s">
        <v>420</v>
      </c>
      <c r="D258" s="132" t="s">
        <v>142</v>
      </c>
      <c r="E258" s="133" t="s">
        <v>421</v>
      </c>
      <c r="F258" s="134" t="s">
        <v>422</v>
      </c>
      <c r="G258" s="135" t="s">
        <v>206</v>
      </c>
      <c r="H258" s="136">
        <v>28.6</v>
      </c>
      <c r="I258" s="137"/>
      <c r="J258" s="138">
        <f>ROUND(I258*H258,2)</f>
        <v>0</v>
      </c>
      <c r="K258" s="139"/>
      <c r="L258" s="31"/>
      <c r="M258" s="140" t="s">
        <v>1</v>
      </c>
      <c r="N258" s="141" t="s">
        <v>42</v>
      </c>
      <c r="P258" s="142">
        <f>O258*H258</f>
        <v>0</v>
      </c>
      <c r="Q258" s="142">
        <v>0</v>
      </c>
      <c r="R258" s="142">
        <f>Q258*H258</f>
        <v>0</v>
      </c>
      <c r="S258" s="142">
        <v>0</v>
      </c>
      <c r="T258" s="143">
        <f>S258*H258</f>
        <v>0</v>
      </c>
      <c r="AR258" s="144" t="s">
        <v>221</v>
      </c>
      <c r="AT258" s="144" t="s">
        <v>142</v>
      </c>
      <c r="AU258" s="144" t="s">
        <v>86</v>
      </c>
      <c r="AY258" s="16" t="s">
        <v>140</v>
      </c>
      <c r="BE258" s="145">
        <f>IF(N258="základní",J258,0)</f>
        <v>0</v>
      </c>
      <c r="BF258" s="145">
        <f>IF(N258="snížená",J258,0)</f>
        <v>0</v>
      </c>
      <c r="BG258" s="145">
        <f>IF(N258="zákl. přenesená",J258,0)</f>
        <v>0</v>
      </c>
      <c r="BH258" s="145">
        <f>IF(N258="sníž. přenesená",J258,0)</f>
        <v>0</v>
      </c>
      <c r="BI258" s="145">
        <f>IF(N258="nulová",J258,0)</f>
        <v>0</v>
      </c>
      <c r="BJ258" s="16" t="s">
        <v>86</v>
      </c>
      <c r="BK258" s="145">
        <f>ROUND(I258*H258,2)</f>
        <v>0</v>
      </c>
      <c r="BL258" s="16" t="s">
        <v>221</v>
      </c>
      <c r="BM258" s="144" t="s">
        <v>423</v>
      </c>
    </row>
    <row r="259" spans="2:65" s="1" customFormat="1" ht="24.15" customHeight="1">
      <c r="B259" s="31"/>
      <c r="C259" s="154" t="s">
        <v>424</v>
      </c>
      <c r="D259" s="154" t="s">
        <v>182</v>
      </c>
      <c r="E259" s="155" t="s">
        <v>425</v>
      </c>
      <c r="F259" s="156" t="s">
        <v>426</v>
      </c>
      <c r="G259" s="157" t="s">
        <v>206</v>
      </c>
      <c r="H259" s="158">
        <v>30.03</v>
      </c>
      <c r="I259" s="159"/>
      <c r="J259" s="160">
        <f>ROUND(I259*H259,2)</f>
        <v>0</v>
      </c>
      <c r="K259" s="161"/>
      <c r="L259" s="162"/>
      <c r="M259" s="163" t="s">
        <v>1</v>
      </c>
      <c r="N259" s="164" t="s">
        <v>42</v>
      </c>
      <c r="P259" s="142">
        <f>O259*H259</f>
        <v>0</v>
      </c>
      <c r="Q259" s="142">
        <v>0.0018</v>
      </c>
      <c r="R259" s="142">
        <f>Q259*H259</f>
        <v>0.054054</v>
      </c>
      <c r="S259" s="142">
        <v>0</v>
      </c>
      <c r="T259" s="143">
        <f>S259*H259</f>
        <v>0</v>
      </c>
      <c r="AR259" s="144" t="s">
        <v>301</v>
      </c>
      <c r="AT259" s="144" t="s">
        <v>182</v>
      </c>
      <c r="AU259" s="144" t="s">
        <v>86</v>
      </c>
      <c r="AY259" s="16" t="s">
        <v>140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6" t="s">
        <v>86</v>
      </c>
      <c r="BK259" s="145">
        <f>ROUND(I259*H259,2)</f>
        <v>0</v>
      </c>
      <c r="BL259" s="16" t="s">
        <v>221</v>
      </c>
      <c r="BM259" s="144" t="s">
        <v>427</v>
      </c>
    </row>
    <row r="260" spans="2:51" s="12" customFormat="1" ht="10.2">
      <c r="B260" s="146"/>
      <c r="D260" s="147" t="s">
        <v>148</v>
      </c>
      <c r="F260" s="149" t="s">
        <v>428</v>
      </c>
      <c r="H260" s="150">
        <v>30.03</v>
      </c>
      <c r="I260" s="151"/>
      <c r="L260" s="146"/>
      <c r="M260" s="152"/>
      <c r="T260" s="153"/>
      <c r="AT260" s="148" t="s">
        <v>148</v>
      </c>
      <c r="AU260" s="148" t="s">
        <v>86</v>
      </c>
      <c r="AV260" s="12" t="s">
        <v>86</v>
      </c>
      <c r="AW260" s="12" t="s">
        <v>4</v>
      </c>
      <c r="AX260" s="12" t="s">
        <v>84</v>
      </c>
      <c r="AY260" s="148" t="s">
        <v>140</v>
      </c>
    </row>
    <row r="261" spans="2:65" s="1" customFormat="1" ht="24.15" customHeight="1">
      <c r="B261" s="31"/>
      <c r="C261" s="132" t="s">
        <v>429</v>
      </c>
      <c r="D261" s="132" t="s">
        <v>142</v>
      </c>
      <c r="E261" s="133" t="s">
        <v>430</v>
      </c>
      <c r="F261" s="134" t="s">
        <v>431</v>
      </c>
      <c r="G261" s="135" t="s">
        <v>206</v>
      </c>
      <c r="H261" s="136">
        <v>28.6</v>
      </c>
      <c r="I261" s="137"/>
      <c r="J261" s="138">
        <f>ROUND(I261*H261,2)</f>
        <v>0</v>
      </c>
      <c r="K261" s="139"/>
      <c r="L261" s="31"/>
      <c r="M261" s="140" t="s">
        <v>1</v>
      </c>
      <c r="N261" s="141" t="s">
        <v>42</v>
      </c>
      <c r="P261" s="142">
        <f>O261*H261</f>
        <v>0</v>
      </c>
      <c r="Q261" s="142">
        <v>0</v>
      </c>
      <c r="R261" s="142">
        <f>Q261*H261</f>
        <v>0</v>
      </c>
      <c r="S261" s="142">
        <v>0</v>
      </c>
      <c r="T261" s="143">
        <f>S261*H261</f>
        <v>0</v>
      </c>
      <c r="AR261" s="144" t="s">
        <v>221</v>
      </c>
      <c r="AT261" s="144" t="s">
        <v>142</v>
      </c>
      <c r="AU261" s="144" t="s">
        <v>86</v>
      </c>
      <c r="AY261" s="16" t="s">
        <v>140</v>
      </c>
      <c r="BE261" s="145">
        <f>IF(N261="základní",J261,0)</f>
        <v>0</v>
      </c>
      <c r="BF261" s="145">
        <f>IF(N261="snížená",J261,0)</f>
        <v>0</v>
      </c>
      <c r="BG261" s="145">
        <f>IF(N261="zákl. přenesená",J261,0)</f>
        <v>0</v>
      </c>
      <c r="BH261" s="145">
        <f>IF(N261="sníž. přenesená",J261,0)</f>
        <v>0</v>
      </c>
      <c r="BI261" s="145">
        <f>IF(N261="nulová",J261,0)</f>
        <v>0</v>
      </c>
      <c r="BJ261" s="16" t="s">
        <v>86</v>
      </c>
      <c r="BK261" s="145">
        <f>ROUND(I261*H261,2)</f>
        <v>0</v>
      </c>
      <c r="BL261" s="16" t="s">
        <v>221</v>
      </c>
      <c r="BM261" s="144" t="s">
        <v>432</v>
      </c>
    </row>
    <row r="262" spans="2:65" s="1" customFormat="1" ht="24.15" customHeight="1">
      <c r="B262" s="31"/>
      <c r="C262" s="154" t="s">
        <v>433</v>
      </c>
      <c r="D262" s="154" t="s">
        <v>182</v>
      </c>
      <c r="E262" s="155" t="s">
        <v>434</v>
      </c>
      <c r="F262" s="156" t="s">
        <v>435</v>
      </c>
      <c r="G262" s="157" t="s">
        <v>206</v>
      </c>
      <c r="H262" s="158">
        <v>33.333</v>
      </c>
      <c r="I262" s="159"/>
      <c r="J262" s="160">
        <f>ROUND(I262*H262,2)</f>
        <v>0</v>
      </c>
      <c r="K262" s="161"/>
      <c r="L262" s="162"/>
      <c r="M262" s="163" t="s">
        <v>1</v>
      </c>
      <c r="N262" s="164" t="s">
        <v>42</v>
      </c>
      <c r="P262" s="142">
        <f>O262*H262</f>
        <v>0</v>
      </c>
      <c r="Q262" s="142">
        <v>0.0005</v>
      </c>
      <c r="R262" s="142">
        <f>Q262*H262</f>
        <v>0.0166665</v>
      </c>
      <c r="S262" s="142">
        <v>0</v>
      </c>
      <c r="T262" s="143">
        <f>S262*H262</f>
        <v>0</v>
      </c>
      <c r="AR262" s="144" t="s">
        <v>301</v>
      </c>
      <c r="AT262" s="144" t="s">
        <v>182</v>
      </c>
      <c r="AU262" s="144" t="s">
        <v>86</v>
      </c>
      <c r="AY262" s="16" t="s">
        <v>140</v>
      </c>
      <c r="BE262" s="145">
        <f>IF(N262="základní",J262,0)</f>
        <v>0</v>
      </c>
      <c r="BF262" s="145">
        <f>IF(N262="snížená",J262,0)</f>
        <v>0</v>
      </c>
      <c r="BG262" s="145">
        <f>IF(N262="zákl. přenesená",J262,0)</f>
        <v>0</v>
      </c>
      <c r="BH262" s="145">
        <f>IF(N262="sníž. přenesená",J262,0)</f>
        <v>0</v>
      </c>
      <c r="BI262" s="145">
        <f>IF(N262="nulová",J262,0)</f>
        <v>0</v>
      </c>
      <c r="BJ262" s="16" t="s">
        <v>86</v>
      </c>
      <c r="BK262" s="145">
        <f>ROUND(I262*H262,2)</f>
        <v>0</v>
      </c>
      <c r="BL262" s="16" t="s">
        <v>221</v>
      </c>
      <c r="BM262" s="144" t="s">
        <v>436</v>
      </c>
    </row>
    <row r="263" spans="2:51" s="12" customFormat="1" ht="10.2">
      <c r="B263" s="146"/>
      <c r="D263" s="147" t="s">
        <v>148</v>
      </c>
      <c r="F263" s="149" t="s">
        <v>437</v>
      </c>
      <c r="H263" s="150">
        <v>33.333</v>
      </c>
      <c r="I263" s="151"/>
      <c r="L263" s="146"/>
      <c r="M263" s="152"/>
      <c r="T263" s="153"/>
      <c r="AT263" s="148" t="s">
        <v>148</v>
      </c>
      <c r="AU263" s="148" t="s">
        <v>86</v>
      </c>
      <c r="AV263" s="12" t="s">
        <v>86</v>
      </c>
      <c r="AW263" s="12" t="s">
        <v>4</v>
      </c>
      <c r="AX263" s="12" t="s">
        <v>84</v>
      </c>
      <c r="AY263" s="148" t="s">
        <v>140</v>
      </c>
    </row>
    <row r="264" spans="2:65" s="1" customFormat="1" ht="24.15" customHeight="1">
      <c r="B264" s="31"/>
      <c r="C264" s="132" t="s">
        <v>438</v>
      </c>
      <c r="D264" s="132" t="s">
        <v>142</v>
      </c>
      <c r="E264" s="133" t="s">
        <v>439</v>
      </c>
      <c r="F264" s="134" t="s">
        <v>440</v>
      </c>
      <c r="G264" s="135" t="s">
        <v>169</v>
      </c>
      <c r="H264" s="136">
        <v>0.071</v>
      </c>
      <c r="I264" s="137"/>
      <c r="J264" s="138">
        <f>ROUND(I264*H264,2)</f>
        <v>0</v>
      </c>
      <c r="K264" s="139"/>
      <c r="L264" s="31"/>
      <c r="M264" s="140" t="s">
        <v>1</v>
      </c>
      <c r="N264" s="141" t="s">
        <v>42</v>
      </c>
      <c r="P264" s="142">
        <f>O264*H264</f>
        <v>0</v>
      </c>
      <c r="Q264" s="142">
        <v>0</v>
      </c>
      <c r="R264" s="142">
        <f>Q264*H264</f>
        <v>0</v>
      </c>
      <c r="S264" s="142">
        <v>0</v>
      </c>
      <c r="T264" s="143">
        <f>S264*H264</f>
        <v>0</v>
      </c>
      <c r="AR264" s="144" t="s">
        <v>221</v>
      </c>
      <c r="AT264" s="144" t="s">
        <v>142</v>
      </c>
      <c r="AU264" s="144" t="s">
        <v>86</v>
      </c>
      <c r="AY264" s="16" t="s">
        <v>140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6" t="s">
        <v>86</v>
      </c>
      <c r="BK264" s="145">
        <f>ROUND(I264*H264,2)</f>
        <v>0</v>
      </c>
      <c r="BL264" s="16" t="s">
        <v>221</v>
      </c>
      <c r="BM264" s="144" t="s">
        <v>441</v>
      </c>
    </row>
    <row r="265" spans="2:63" s="11" customFormat="1" ht="22.8" customHeight="1">
      <c r="B265" s="120"/>
      <c r="D265" s="121" t="s">
        <v>75</v>
      </c>
      <c r="E265" s="130" t="s">
        <v>442</v>
      </c>
      <c r="F265" s="130" t="s">
        <v>443</v>
      </c>
      <c r="I265" s="123"/>
      <c r="J265" s="131">
        <f>BK265</f>
        <v>0</v>
      </c>
      <c r="L265" s="120"/>
      <c r="M265" s="125"/>
      <c r="P265" s="126">
        <f>SUM(P266:P281)</f>
        <v>0</v>
      </c>
      <c r="R265" s="126">
        <f>SUM(R266:R281)</f>
        <v>0.01864</v>
      </c>
      <c r="T265" s="127">
        <f>SUM(T266:T281)</f>
        <v>0.04285</v>
      </c>
      <c r="AR265" s="121" t="s">
        <v>86</v>
      </c>
      <c r="AT265" s="128" t="s">
        <v>75</v>
      </c>
      <c r="AU265" s="128" t="s">
        <v>84</v>
      </c>
      <c r="AY265" s="121" t="s">
        <v>140</v>
      </c>
      <c r="BK265" s="129">
        <f>SUM(BK266:BK281)</f>
        <v>0</v>
      </c>
    </row>
    <row r="266" spans="2:65" s="1" customFormat="1" ht="21.75" customHeight="1">
      <c r="B266" s="31"/>
      <c r="C266" s="132" t="s">
        <v>444</v>
      </c>
      <c r="D266" s="132" t="s">
        <v>142</v>
      </c>
      <c r="E266" s="133" t="s">
        <v>445</v>
      </c>
      <c r="F266" s="134" t="s">
        <v>446</v>
      </c>
      <c r="G266" s="135" t="s">
        <v>218</v>
      </c>
      <c r="H266" s="136">
        <v>2</v>
      </c>
      <c r="I266" s="137"/>
      <c r="J266" s="138">
        <f aca="true" t="shared" si="0" ref="J266:J277">ROUND(I266*H266,2)</f>
        <v>0</v>
      </c>
      <c r="K266" s="139"/>
      <c r="L266" s="31"/>
      <c r="M266" s="140" t="s">
        <v>1</v>
      </c>
      <c r="N266" s="141" t="s">
        <v>42</v>
      </c>
      <c r="P266" s="142">
        <f aca="true" t="shared" si="1" ref="P266:P277">O266*H266</f>
        <v>0</v>
      </c>
      <c r="Q266" s="142">
        <v>0.00142</v>
      </c>
      <c r="R266" s="142">
        <f aca="true" t="shared" si="2" ref="R266:R277">Q266*H266</f>
        <v>0.00284</v>
      </c>
      <c r="S266" s="142">
        <v>0</v>
      </c>
      <c r="T266" s="143">
        <f aca="true" t="shared" si="3" ref="T266:T277">S266*H266</f>
        <v>0</v>
      </c>
      <c r="AR266" s="144" t="s">
        <v>221</v>
      </c>
      <c r="AT266" s="144" t="s">
        <v>142</v>
      </c>
      <c r="AU266" s="144" t="s">
        <v>86</v>
      </c>
      <c r="AY266" s="16" t="s">
        <v>140</v>
      </c>
      <c r="BE266" s="145">
        <f aca="true" t="shared" si="4" ref="BE266:BE277">IF(N266="základní",J266,0)</f>
        <v>0</v>
      </c>
      <c r="BF266" s="145">
        <f aca="true" t="shared" si="5" ref="BF266:BF277">IF(N266="snížená",J266,0)</f>
        <v>0</v>
      </c>
      <c r="BG266" s="145">
        <f aca="true" t="shared" si="6" ref="BG266:BG277">IF(N266="zákl. přenesená",J266,0)</f>
        <v>0</v>
      </c>
      <c r="BH266" s="145">
        <f aca="true" t="shared" si="7" ref="BH266:BH277">IF(N266="sníž. přenesená",J266,0)</f>
        <v>0</v>
      </c>
      <c r="BI266" s="145">
        <f aca="true" t="shared" si="8" ref="BI266:BI277">IF(N266="nulová",J266,0)</f>
        <v>0</v>
      </c>
      <c r="BJ266" s="16" t="s">
        <v>86</v>
      </c>
      <c r="BK266" s="145">
        <f aca="true" t="shared" si="9" ref="BK266:BK277">ROUND(I266*H266,2)</f>
        <v>0</v>
      </c>
      <c r="BL266" s="16" t="s">
        <v>221</v>
      </c>
      <c r="BM266" s="144" t="s">
        <v>447</v>
      </c>
    </row>
    <row r="267" spans="2:65" s="1" customFormat="1" ht="16.5" customHeight="1">
      <c r="B267" s="31"/>
      <c r="C267" s="154" t="s">
        <v>448</v>
      </c>
      <c r="D267" s="154" t="s">
        <v>182</v>
      </c>
      <c r="E267" s="155" t="s">
        <v>449</v>
      </c>
      <c r="F267" s="156" t="s">
        <v>450</v>
      </c>
      <c r="G267" s="157" t="s">
        <v>191</v>
      </c>
      <c r="H267" s="158">
        <v>1</v>
      </c>
      <c r="I267" s="159"/>
      <c r="J267" s="160">
        <f t="shared" si="0"/>
        <v>0</v>
      </c>
      <c r="K267" s="161"/>
      <c r="L267" s="162"/>
      <c r="M267" s="163" t="s">
        <v>1</v>
      </c>
      <c r="N267" s="164" t="s">
        <v>42</v>
      </c>
      <c r="P267" s="142">
        <f t="shared" si="1"/>
        <v>0</v>
      </c>
      <c r="Q267" s="142">
        <v>0.00062</v>
      </c>
      <c r="R267" s="142">
        <f t="shared" si="2"/>
        <v>0.00062</v>
      </c>
      <c r="S267" s="142">
        <v>0</v>
      </c>
      <c r="T267" s="143">
        <f t="shared" si="3"/>
        <v>0</v>
      </c>
      <c r="AR267" s="144" t="s">
        <v>301</v>
      </c>
      <c r="AT267" s="144" t="s">
        <v>182</v>
      </c>
      <c r="AU267" s="144" t="s">
        <v>86</v>
      </c>
      <c r="AY267" s="16" t="s">
        <v>140</v>
      </c>
      <c r="BE267" s="145">
        <f t="shared" si="4"/>
        <v>0</v>
      </c>
      <c r="BF267" s="145">
        <f t="shared" si="5"/>
        <v>0</v>
      </c>
      <c r="BG267" s="145">
        <f t="shared" si="6"/>
        <v>0</v>
      </c>
      <c r="BH267" s="145">
        <f t="shared" si="7"/>
        <v>0</v>
      </c>
      <c r="BI267" s="145">
        <f t="shared" si="8"/>
        <v>0</v>
      </c>
      <c r="BJ267" s="16" t="s">
        <v>86</v>
      </c>
      <c r="BK267" s="145">
        <f t="shared" si="9"/>
        <v>0</v>
      </c>
      <c r="BL267" s="16" t="s">
        <v>221</v>
      </c>
      <c r="BM267" s="144" t="s">
        <v>451</v>
      </c>
    </row>
    <row r="268" spans="2:65" s="1" customFormat="1" ht="16.5" customHeight="1">
      <c r="B268" s="31"/>
      <c r="C268" s="154" t="s">
        <v>452</v>
      </c>
      <c r="D268" s="154" t="s">
        <v>182</v>
      </c>
      <c r="E268" s="155" t="s">
        <v>453</v>
      </c>
      <c r="F268" s="156" t="s">
        <v>454</v>
      </c>
      <c r="G268" s="157" t="s">
        <v>191</v>
      </c>
      <c r="H268" s="158">
        <v>1</v>
      </c>
      <c r="I268" s="159"/>
      <c r="J268" s="160">
        <f t="shared" si="0"/>
        <v>0</v>
      </c>
      <c r="K268" s="161"/>
      <c r="L268" s="162"/>
      <c r="M268" s="163" t="s">
        <v>1</v>
      </c>
      <c r="N268" s="164" t="s">
        <v>42</v>
      </c>
      <c r="P268" s="142">
        <f t="shared" si="1"/>
        <v>0</v>
      </c>
      <c r="Q268" s="142">
        <v>0.00028</v>
      </c>
      <c r="R268" s="142">
        <f t="shared" si="2"/>
        <v>0.00028</v>
      </c>
      <c r="S268" s="142">
        <v>0</v>
      </c>
      <c r="T268" s="143">
        <f t="shared" si="3"/>
        <v>0</v>
      </c>
      <c r="AR268" s="144" t="s">
        <v>301</v>
      </c>
      <c r="AT268" s="144" t="s">
        <v>182</v>
      </c>
      <c r="AU268" s="144" t="s">
        <v>86</v>
      </c>
      <c r="AY268" s="16" t="s">
        <v>140</v>
      </c>
      <c r="BE268" s="145">
        <f t="shared" si="4"/>
        <v>0</v>
      </c>
      <c r="BF268" s="145">
        <f t="shared" si="5"/>
        <v>0</v>
      </c>
      <c r="BG268" s="145">
        <f t="shared" si="6"/>
        <v>0</v>
      </c>
      <c r="BH268" s="145">
        <f t="shared" si="7"/>
        <v>0</v>
      </c>
      <c r="BI268" s="145">
        <f t="shared" si="8"/>
        <v>0</v>
      </c>
      <c r="BJ268" s="16" t="s">
        <v>86</v>
      </c>
      <c r="BK268" s="145">
        <f t="shared" si="9"/>
        <v>0</v>
      </c>
      <c r="BL268" s="16" t="s">
        <v>221</v>
      </c>
      <c r="BM268" s="144" t="s">
        <v>455</v>
      </c>
    </row>
    <row r="269" spans="2:65" s="1" customFormat="1" ht="16.5" customHeight="1">
      <c r="B269" s="31"/>
      <c r="C269" s="132" t="s">
        <v>456</v>
      </c>
      <c r="D269" s="132" t="s">
        <v>142</v>
      </c>
      <c r="E269" s="133" t="s">
        <v>457</v>
      </c>
      <c r="F269" s="134" t="s">
        <v>458</v>
      </c>
      <c r="G269" s="135" t="s">
        <v>218</v>
      </c>
      <c r="H269" s="136">
        <v>3</v>
      </c>
      <c r="I269" s="137"/>
      <c r="J269" s="138">
        <f t="shared" si="0"/>
        <v>0</v>
      </c>
      <c r="K269" s="139"/>
      <c r="L269" s="31"/>
      <c r="M269" s="140" t="s">
        <v>1</v>
      </c>
      <c r="N269" s="141" t="s">
        <v>42</v>
      </c>
      <c r="P269" s="142">
        <f t="shared" si="1"/>
        <v>0</v>
      </c>
      <c r="Q269" s="142">
        <v>0.00041</v>
      </c>
      <c r="R269" s="142">
        <f t="shared" si="2"/>
        <v>0.00123</v>
      </c>
      <c r="S269" s="142">
        <v>0</v>
      </c>
      <c r="T269" s="143">
        <f t="shared" si="3"/>
        <v>0</v>
      </c>
      <c r="AR269" s="144" t="s">
        <v>221</v>
      </c>
      <c r="AT269" s="144" t="s">
        <v>142</v>
      </c>
      <c r="AU269" s="144" t="s">
        <v>86</v>
      </c>
      <c r="AY269" s="16" t="s">
        <v>140</v>
      </c>
      <c r="BE269" s="145">
        <f t="shared" si="4"/>
        <v>0</v>
      </c>
      <c r="BF269" s="145">
        <f t="shared" si="5"/>
        <v>0</v>
      </c>
      <c r="BG269" s="145">
        <f t="shared" si="6"/>
        <v>0</v>
      </c>
      <c r="BH269" s="145">
        <f t="shared" si="7"/>
        <v>0</v>
      </c>
      <c r="BI269" s="145">
        <f t="shared" si="8"/>
        <v>0</v>
      </c>
      <c r="BJ269" s="16" t="s">
        <v>86</v>
      </c>
      <c r="BK269" s="145">
        <f t="shared" si="9"/>
        <v>0</v>
      </c>
      <c r="BL269" s="16" t="s">
        <v>221</v>
      </c>
      <c r="BM269" s="144" t="s">
        <v>459</v>
      </c>
    </row>
    <row r="270" spans="2:65" s="1" customFormat="1" ht="16.5" customHeight="1">
      <c r="B270" s="31"/>
      <c r="C270" s="132" t="s">
        <v>460</v>
      </c>
      <c r="D270" s="132" t="s">
        <v>142</v>
      </c>
      <c r="E270" s="133" t="s">
        <v>461</v>
      </c>
      <c r="F270" s="134" t="s">
        <v>462</v>
      </c>
      <c r="G270" s="135" t="s">
        <v>218</v>
      </c>
      <c r="H270" s="136">
        <v>1</v>
      </c>
      <c r="I270" s="137"/>
      <c r="J270" s="138">
        <f t="shared" si="0"/>
        <v>0</v>
      </c>
      <c r="K270" s="139"/>
      <c r="L270" s="31"/>
      <c r="M270" s="140" t="s">
        <v>1</v>
      </c>
      <c r="N270" s="141" t="s">
        <v>42</v>
      </c>
      <c r="P270" s="142">
        <f t="shared" si="1"/>
        <v>0</v>
      </c>
      <c r="Q270" s="142">
        <v>0.00048</v>
      </c>
      <c r="R270" s="142">
        <f t="shared" si="2"/>
        <v>0.00048</v>
      </c>
      <c r="S270" s="142">
        <v>0</v>
      </c>
      <c r="T270" s="143">
        <f t="shared" si="3"/>
        <v>0</v>
      </c>
      <c r="AR270" s="144" t="s">
        <v>221</v>
      </c>
      <c r="AT270" s="144" t="s">
        <v>142</v>
      </c>
      <c r="AU270" s="144" t="s">
        <v>86</v>
      </c>
      <c r="AY270" s="16" t="s">
        <v>140</v>
      </c>
      <c r="BE270" s="145">
        <f t="shared" si="4"/>
        <v>0</v>
      </c>
      <c r="BF270" s="145">
        <f t="shared" si="5"/>
        <v>0</v>
      </c>
      <c r="BG270" s="145">
        <f t="shared" si="6"/>
        <v>0</v>
      </c>
      <c r="BH270" s="145">
        <f t="shared" si="7"/>
        <v>0</v>
      </c>
      <c r="BI270" s="145">
        <f t="shared" si="8"/>
        <v>0</v>
      </c>
      <c r="BJ270" s="16" t="s">
        <v>86</v>
      </c>
      <c r="BK270" s="145">
        <f t="shared" si="9"/>
        <v>0</v>
      </c>
      <c r="BL270" s="16" t="s">
        <v>221</v>
      </c>
      <c r="BM270" s="144" t="s">
        <v>463</v>
      </c>
    </row>
    <row r="271" spans="2:65" s="1" customFormat="1" ht="16.5" customHeight="1">
      <c r="B271" s="31"/>
      <c r="C271" s="132" t="s">
        <v>464</v>
      </c>
      <c r="D271" s="132" t="s">
        <v>142</v>
      </c>
      <c r="E271" s="133" t="s">
        <v>465</v>
      </c>
      <c r="F271" s="134" t="s">
        <v>466</v>
      </c>
      <c r="G271" s="135" t="s">
        <v>218</v>
      </c>
      <c r="H271" s="136">
        <v>3</v>
      </c>
      <c r="I271" s="137"/>
      <c r="J271" s="138">
        <f t="shared" si="0"/>
        <v>0</v>
      </c>
      <c r="K271" s="139"/>
      <c r="L271" s="31"/>
      <c r="M271" s="140" t="s">
        <v>1</v>
      </c>
      <c r="N271" s="141" t="s">
        <v>42</v>
      </c>
      <c r="P271" s="142">
        <f t="shared" si="1"/>
        <v>0</v>
      </c>
      <c r="Q271" s="142">
        <v>0.00224</v>
      </c>
      <c r="R271" s="142">
        <f t="shared" si="2"/>
        <v>0.006719999999999999</v>
      </c>
      <c r="S271" s="142">
        <v>0</v>
      </c>
      <c r="T271" s="143">
        <f t="shared" si="3"/>
        <v>0</v>
      </c>
      <c r="AR271" s="144" t="s">
        <v>221</v>
      </c>
      <c r="AT271" s="144" t="s">
        <v>142</v>
      </c>
      <c r="AU271" s="144" t="s">
        <v>86</v>
      </c>
      <c r="AY271" s="16" t="s">
        <v>140</v>
      </c>
      <c r="BE271" s="145">
        <f t="shared" si="4"/>
        <v>0</v>
      </c>
      <c r="BF271" s="145">
        <f t="shared" si="5"/>
        <v>0</v>
      </c>
      <c r="BG271" s="145">
        <f t="shared" si="6"/>
        <v>0</v>
      </c>
      <c r="BH271" s="145">
        <f t="shared" si="7"/>
        <v>0</v>
      </c>
      <c r="BI271" s="145">
        <f t="shared" si="8"/>
        <v>0</v>
      </c>
      <c r="BJ271" s="16" t="s">
        <v>86</v>
      </c>
      <c r="BK271" s="145">
        <f t="shared" si="9"/>
        <v>0</v>
      </c>
      <c r="BL271" s="16" t="s">
        <v>221</v>
      </c>
      <c r="BM271" s="144" t="s">
        <v>467</v>
      </c>
    </row>
    <row r="272" spans="2:65" s="1" customFormat="1" ht="16.5" customHeight="1">
      <c r="B272" s="31"/>
      <c r="C272" s="154" t="s">
        <v>468</v>
      </c>
      <c r="D272" s="154" t="s">
        <v>182</v>
      </c>
      <c r="E272" s="155" t="s">
        <v>469</v>
      </c>
      <c r="F272" s="156" t="s">
        <v>470</v>
      </c>
      <c r="G272" s="157" t="s">
        <v>191</v>
      </c>
      <c r="H272" s="158">
        <v>2</v>
      </c>
      <c r="I272" s="159"/>
      <c r="J272" s="160">
        <f t="shared" si="0"/>
        <v>0</v>
      </c>
      <c r="K272" s="161"/>
      <c r="L272" s="162"/>
      <c r="M272" s="163" t="s">
        <v>1</v>
      </c>
      <c r="N272" s="164" t="s">
        <v>42</v>
      </c>
      <c r="P272" s="142">
        <f t="shared" si="1"/>
        <v>0</v>
      </c>
      <c r="Q272" s="142">
        <v>0.0001</v>
      </c>
      <c r="R272" s="142">
        <f t="shared" si="2"/>
        <v>0.0002</v>
      </c>
      <c r="S272" s="142">
        <v>0</v>
      </c>
      <c r="T272" s="143">
        <f t="shared" si="3"/>
        <v>0</v>
      </c>
      <c r="AR272" s="144" t="s">
        <v>301</v>
      </c>
      <c r="AT272" s="144" t="s">
        <v>182</v>
      </c>
      <c r="AU272" s="144" t="s">
        <v>86</v>
      </c>
      <c r="AY272" s="16" t="s">
        <v>140</v>
      </c>
      <c r="BE272" s="145">
        <f t="shared" si="4"/>
        <v>0</v>
      </c>
      <c r="BF272" s="145">
        <f t="shared" si="5"/>
        <v>0</v>
      </c>
      <c r="BG272" s="145">
        <f t="shared" si="6"/>
        <v>0</v>
      </c>
      <c r="BH272" s="145">
        <f t="shared" si="7"/>
        <v>0</v>
      </c>
      <c r="BI272" s="145">
        <f t="shared" si="8"/>
        <v>0</v>
      </c>
      <c r="BJ272" s="16" t="s">
        <v>86</v>
      </c>
      <c r="BK272" s="145">
        <f t="shared" si="9"/>
        <v>0</v>
      </c>
      <c r="BL272" s="16" t="s">
        <v>221</v>
      </c>
      <c r="BM272" s="144" t="s">
        <v>471</v>
      </c>
    </row>
    <row r="273" spans="2:65" s="1" customFormat="1" ht="16.5" customHeight="1">
      <c r="B273" s="31"/>
      <c r="C273" s="154" t="s">
        <v>472</v>
      </c>
      <c r="D273" s="154" t="s">
        <v>182</v>
      </c>
      <c r="E273" s="155" t="s">
        <v>473</v>
      </c>
      <c r="F273" s="156" t="s">
        <v>474</v>
      </c>
      <c r="G273" s="157" t="s">
        <v>191</v>
      </c>
      <c r="H273" s="158">
        <v>1</v>
      </c>
      <c r="I273" s="159"/>
      <c r="J273" s="160">
        <f t="shared" si="0"/>
        <v>0</v>
      </c>
      <c r="K273" s="161"/>
      <c r="L273" s="162"/>
      <c r="M273" s="163" t="s">
        <v>1</v>
      </c>
      <c r="N273" s="164" t="s">
        <v>42</v>
      </c>
      <c r="P273" s="142">
        <f t="shared" si="1"/>
        <v>0</v>
      </c>
      <c r="Q273" s="142">
        <v>0.0001</v>
      </c>
      <c r="R273" s="142">
        <f t="shared" si="2"/>
        <v>0.0001</v>
      </c>
      <c r="S273" s="142">
        <v>0</v>
      </c>
      <c r="T273" s="143">
        <f t="shared" si="3"/>
        <v>0</v>
      </c>
      <c r="AR273" s="144" t="s">
        <v>301</v>
      </c>
      <c r="AT273" s="144" t="s">
        <v>182</v>
      </c>
      <c r="AU273" s="144" t="s">
        <v>86</v>
      </c>
      <c r="AY273" s="16" t="s">
        <v>140</v>
      </c>
      <c r="BE273" s="145">
        <f t="shared" si="4"/>
        <v>0</v>
      </c>
      <c r="BF273" s="145">
        <f t="shared" si="5"/>
        <v>0</v>
      </c>
      <c r="BG273" s="145">
        <f t="shared" si="6"/>
        <v>0</v>
      </c>
      <c r="BH273" s="145">
        <f t="shared" si="7"/>
        <v>0</v>
      </c>
      <c r="BI273" s="145">
        <f t="shared" si="8"/>
        <v>0</v>
      </c>
      <c r="BJ273" s="16" t="s">
        <v>86</v>
      </c>
      <c r="BK273" s="145">
        <f t="shared" si="9"/>
        <v>0</v>
      </c>
      <c r="BL273" s="16" t="s">
        <v>221</v>
      </c>
      <c r="BM273" s="144" t="s">
        <v>475</v>
      </c>
    </row>
    <row r="274" spans="2:65" s="1" customFormat="1" ht="16.5" customHeight="1">
      <c r="B274" s="31"/>
      <c r="C274" s="154" t="s">
        <v>476</v>
      </c>
      <c r="D274" s="154" t="s">
        <v>182</v>
      </c>
      <c r="E274" s="155" t="s">
        <v>477</v>
      </c>
      <c r="F274" s="156" t="s">
        <v>478</v>
      </c>
      <c r="G274" s="157" t="s">
        <v>191</v>
      </c>
      <c r="H274" s="158">
        <v>2</v>
      </c>
      <c r="I274" s="159"/>
      <c r="J274" s="160">
        <f t="shared" si="0"/>
        <v>0</v>
      </c>
      <c r="K274" s="161"/>
      <c r="L274" s="162"/>
      <c r="M274" s="163" t="s">
        <v>1</v>
      </c>
      <c r="N274" s="164" t="s">
        <v>42</v>
      </c>
      <c r="P274" s="142">
        <f t="shared" si="1"/>
        <v>0</v>
      </c>
      <c r="Q274" s="142">
        <v>0.0001</v>
      </c>
      <c r="R274" s="142">
        <f t="shared" si="2"/>
        <v>0.0002</v>
      </c>
      <c r="S274" s="142">
        <v>0</v>
      </c>
      <c r="T274" s="143">
        <f t="shared" si="3"/>
        <v>0</v>
      </c>
      <c r="AR274" s="144" t="s">
        <v>301</v>
      </c>
      <c r="AT274" s="144" t="s">
        <v>182</v>
      </c>
      <c r="AU274" s="144" t="s">
        <v>86</v>
      </c>
      <c r="AY274" s="16" t="s">
        <v>140</v>
      </c>
      <c r="BE274" s="145">
        <f t="shared" si="4"/>
        <v>0</v>
      </c>
      <c r="BF274" s="145">
        <f t="shared" si="5"/>
        <v>0</v>
      </c>
      <c r="BG274" s="145">
        <f t="shared" si="6"/>
        <v>0</v>
      </c>
      <c r="BH274" s="145">
        <f t="shared" si="7"/>
        <v>0</v>
      </c>
      <c r="BI274" s="145">
        <f t="shared" si="8"/>
        <v>0</v>
      </c>
      <c r="BJ274" s="16" t="s">
        <v>86</v>
      </c>
      <c r="BK274" s="145">
        <f t="shared" si="9"/>
        <v>0</v>
      </c>
      <c r="BL274" s="16" t="s">
        <v>221</v>
      </c>
      <c r="BM274" s="144" t="s">
        <v>479</v>
      </c>
    </row>
    <row r="275" spans="2:65" s="1" customFormat="1" ht="24.15" customHeight="1">
      <c r="B275" s="31"/>
      <c r="C275" s="132" t="s">
        <v>480</v>
      </c>
      <c r="D275" s="132" t="s">
        <v>142</v>
      </c>
      <c r="E275" s="133" t="s">
        <v>481</v>
      </c>
      <c r="F275" s="134" t="s">
        <v>482</v>
      </c>
      <c r="G275" s="135" t="s">
        <v>191</v>
      </c>
      <c r="H275" s="136">
        <v>1</v>
      </c>
      <c r="I275" s="137"/>
      <c r="J275" s="138">
        <f t="shared" si="0"/>
        <v>0</v>
      </c>
      <c r="K275" s="139"/>
      <c r="L275" s="31"/>
      <c r="M275" s="140" t="s">
        <v>1</v>
      </c>
      <c r="N275" s="141" t="s">
        <v>42</v>
      </c>
      <c r="P275" s="142">
        <f t="shared" si="1"/>
        <v>0</v>
      </c>
      <c r="Q275" s="142">
        <v>0</v>
      </c>
      <c r="R275" s="142">
        <f t="shared" si="2"/>
        <v>0</v>
      </c>
      <c r="S275" s="142">
        <v>0.04285</v>
      </c>
      <c r="T275" s="143">
        <f t="shared" si="3"/>
        <v>0.04285</v>
      </c>
      <c r="AR275" s="144" t="s">
        <v>221</v>
      </c>
      <c r="AT275" s="144" t="s">
        <v>142</v>
      </c>
      <c r="AU275" s="144" t="s">
        <v>86</v>
      </c>
      <c r="AY275" s="16" t="s">
        <v>140</v>
      </c>
      <c r="BE275" s="145">
        <f t="shared" si="4"/>
        <v>0</v>
      </c>
      <c r="BF275" s="145">
        <f t="shared" si="5"/>
        <v>0</v>
      </c>
      <c r="BG275" s="145">
        <f t="shared" si="6"/>
        <v>0</v>
      </c>
      <c r="BH275" s="145">
        <f t="shared" si="7"/>
        <v>0</v>
      </c>
      <c r="BI275" s="145">
        <f t="shared" si="8"/>
        <v>0</v>
      </c>
      <c r="BJ275" s="16" t="s">
        <v>86</v>
      </c>
      <c r="BK275" s="145">
        <f t="shared" si="9"/>
        <v>0</v>
      </c>
      <c r="BL275" s="16" t="s">
        <v>221</v>
      </c>
      <c r="BM275" s="144" t="s">
        <v>483</v>
      </c>
    </row>
    <row r="276" spans="2:65" s="1" customFormat="1" ht="24.15" customHeight="1">
      <c r="B276" s="31"/>
      <c r="C276" s="132" t="s">
        <v>484</v>
      </c>
      <c r="D276" s="132" t="s">
        <v>142</v>
      </c>
      <c r="E276" s="133" t="s">
        <v>485</v>
      </c>
      <c r="F276" s="134" t="s">
        <v>486</v>
      </c>
      <c r="G276" s="135" t="s">
        <v>191</v>
      </c>
      <c r="H276" s="136">
        <v>1</v>
      </c>
      <c r="I276" s="137"/>
      <c r="J276" s="138">
        <f t="shared" si="0"/>
        <v>0</v>
      </c>
      <c r="K276" s="139"/>
      <c r="L276" s="31"/>
      <c r="M276" s="140" t="s">
        <v>1</v>
      </c>
      <c r="N276" s="141" t="s">
        <v>42</v>
      </c>
      <c r="P276" s="142">
        <f t="shared" si="1"/>
        <v>0</v>
      </c>
      <c r="Q276" s="142">
        <v>0.00595</v>
      </c>
      <c r="R276" s="142">
        <f t="shared" si="2"/>
        <v>0.00595</v>
      </c>
      <c r="S276" s="142">
        <v>0</v>
      </c>
      <c r="T276" s="143">
        <f t="shared" si="3"/>
        <v>0</v>
      </c>
      <c r="AR276" s="144" t="s">
        <v>221</v>
      </c>
      <c r="AT276" s="144" t="s">
        <v>142</v>
      </c>
      <c r="AU276" s="144" t="s">
        <v>86</v>
      </c>
      <c r="AY276" s="16" t="s">
        <v>140</v>
      </c>
      <c r="BE276" s="145">
        <f t="shared" si="4"/>
        <v>0</v>
      </c>
      <c r="BF276" s="145">
        <f t="shared" si="5"/>
        <v>0</v>
      </c>
      <c r="BG276" s="145">
        <f t="shared" si="6"/>
        <v>0</v>
      </c>
      <c r="BH276" s="145">
        <f t="shared" si="7"/>
        <v>0</v>
      </c>
      <c r="BI276" s="145">
        <f t="shared" si="8"/>
        <v>0</v>
      </c>
      <c r="BJ276" s="16" t="s">
        <v>86</v>
      </c>
      <c r="BK276" s="145">
        <f t="shared" si="9"/>
        <v>0</v>
      </c>
      <c r="BL276" s="16" t="s">
        <v>221</v>
      </c>
      <c r="BM276" s="144" t="s">
        <v>487</v>
      </c>
    </row>
    <row r="277" spans="2:65" s="1" customFormat="1" ht="21.75" customHeight="1">
      <c r="B277" s="31"/>
      <c r="C277" s="132" t="s">
        <v>488</v>
      </c>
      <c r="D277" s="132" t="s">
        <v>142</v>
      </c>
      <c r="E277" s="133" t="s">
        <v>489</v>
      </c>
      <c r="F277" s="134" t="s">
        <v>490</v>
      </c>
      <c r="G277" s="135" t="s">
        <v>218</v>
      </c>
      <c r="H277" s="136">
        <v>7</v>
      </c>
      <c r="I277" s="137"/>
      <c r="J277" s="138">
        <f t="shared" si="0"/>
        <v>0</v>
      </c>
      <c r="K277" s="139"/>
      <c r="L277" s="31"/>
      <c r="M277" s="140" t="s">
        <v>1</v>
      </c>
      <c r="N277" s="141" t="s">
        <v>42</v>
      </c>
      <c r="P277" s="142">
        <f t="shared" si="1"/>
        <v>0</v>
      </c>
      <c r="Q277" s="142">
        <v>0</v>
      </c>
      <c r="R277" s="142">
        <f t="shared" si="2"/>
        <v>0</v>
      </c>
      <c r="S277" s="142">
        <v>0</v>
      </c>
      <c r="T277" s="143">
        <f t="shared" si="3"/>
        <v>0</v>
      </c>
      <c r="AR277" s="144" t="s">
        <v>221</v>
      </c>
      <c r="AT277" s="144" t="s">
        <v>142</v>
      </c>
      <c r="AU277" s="144" t="s">
        <v>86</v>
      </c>
      <c r="AY277" s="16" t="s">
        <v>140</v>
      </c>
      <c r="BE277" s="145">
        <f t="shared" si="4"/>
        <v>0</v>
      </c>
      <c r="BF277" s="145">
        <f t="shared" si="5"/>
        <v>0</v>
      </c>
      <c r="BG277" s="145">
        <f t="shared" si="6"/>
        <v>0</v>
      </c>
      <c r="BH277" s="145">
        <f t="shared" si="7"/>
        <v>0</v>
      </c>
      <c r="BI277" s="145">
        <f t="shared" si="8"/>
        <v>0</v>
      </c>
      <c r="BJ277" s="16" t="s">
        <v>86</v>
      </c>
      <c r="BK277" s="145">
        <f t="shared" si="9"/>
        <v>0</v>
      </c>
      <c r="BL277" s="16" t="s">
        <v>221</v>
      </c>
      <c r="BM277" s="144" t="s">
        <v>491</v>
      </c>
    </row>
    <row r="278" spans="2:51" s="12" customFormat="1" ht="10.2">
      <c r="B278" s="146"/>
      <c r="D278" s="147" t="s">
        <v>148</v>
      </c>
      <c r="E278" s="148" t="s">
        <v>1</v>
      </c>
      <c r="F278" s="149" t="s">
        <v>492</v>
      </c>
      <c r="H278" s="150">
        <v>7</v>
      </c>
      <c r="I278" s="151"/>
      <c r="L278" s="146"/>
      <c r="M278" s="152"/>
      <c r="T278" s="153"/>
      <c r="AT278" s="148" t="s">
        <v>148</v>
      </c>
      <c r="AU278" s="148" t="s">
        <v>86</v>
      </c>
      <c r="AV278" s="12" t="s">
        <v>86</v>
      </c>
      <c r="AW278" s="12" t="s">
        <v>32</v>
      </c>
      <c r="AX278" s="12" t="s">
        <v>84</v>
      </c>
      <c r="AY278" s="148" t="s">
        <v>140</v>
      </c>
    </row>
    <row r="279" spans="2:65" s="1" customFormat="1" ht="16.5" customHeight="1">
      <c r="B279" s="31"/>
      <c r="C279" s="132" t="s">
        <v>493</v>
      </c>
      <c r="D279" s="132" t="s">
        <v>142</v>
      </c>
      <c r="E279" s="133" t="s">
        <v>494</v>
      </c>
      <c r="F279" s="134" t="s">
        <v>495</v>
      </c>
      <c r="G279" s="135" t="s">
        <v>496</v>
      </c>
      <c r="H279" s="136">
        <v>1</v>
      </c>
      <c r="I279" s="137"/>
      <c r="J279" s="138">
        <f>ROUND(I279*H279,2)</f>
        <v>0</v>
      </c>
      <c r="K279" s="139"/>
      <c r="L279" s="31"/>
      <c r="M279" s="140" t="s">
        <v>1</v>
      </c>
      <c r="N279" s="141" t="s">
        <v>42</v>
      </c>
      <c r="P279" s="142">
        <f>O279*H279</f>
        <v>0</v>
      </c>
      <c r="Q279" s="142">
        <v>1E-05</v>
      </c>
      <c r="R279" s="142">
        <f>Q279*H279</f>
        <v>1E-05</v>
      </c>
      <c r="S279" s="142">
        <v>0</v>
      </c>
      <c r="T279" s="143">
        <f>S279*H279</f>
        <v>0</v>
      </c>
      <c r="AR279" s="144" t="s">
        <v>221</v>
      </c>
      <c r="AT279" s="144" t="s">
        <v>142</v>
      </c>
      <c r="AU279" s="144" t="s">
        <v>86</v>
      </c>
      <c r="AY279" s="16" t="s">
        <v>140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6" t="s">
        <v>86</v>
      </c>
      <c r="BK279" s="145">
        <f>ROUND(I279*H279,2)</f>
        <v>0</v>
      </c>
      <c r="BL279" s="16" t="s">
        <v>221</v>
      </c>
      <c r="BM279" s="144" t="s">
        <v>497</v>
      </c>
    </row>
    <row r="280" spans="2:65" s="1" customFormat="1" ht="16.5" customHeight="1">
      <c r="B280" s="31"/>
      <c r="C280" s="132" t="s">
        <v>498</v>
      </c>
      <c r="D280" s="132" t="s">
        <v>142</v>
      </c>
      <c r="E280" s="133" t="s">
        <v>499</v>
      </c>
      <c r="F280" s="134" t="s">
        <v>500</v>
      </c>
      <c r="G280" s="135" t="s">
        <v>496</v>
      </c>
      <c r="H280" s="136">
        <v>1</v>
      </c>
      <c r="I280" s="137"/>
      <c r="J280" s="138">
        <f>ROUND(I280*H280,2)</f>
        <v>0</v>
      </c>
      <c r="K280" s="139"/>
      <c r="L280" s="31"/>
      <c r="M280" s="140" t="s">
        <v>1</v>
      </c>
      <c r="N280" s="141" t="s">
        <v>42</v>
      </c>
      <c r="P280" s="142">
        <f>O280*H280</f>
        <v>0</v>
      </c>
      <c r="Q280" s="142">
        <v>1E-05</v>
      </c>
      <c r="R280" s="142">
        <f>Q280*H280</f>
        <v>1E-05</v>
      </c>
      <c r="S280" s="142">
        <v>0</v>
      </c>
      <c r="T280" s="143">
        <f>S280*H280</f>
        <v>0</v>
      </c>
      <c r="AR280" s="144" t="s">
        <v>221</v>
      </c>
      <c r="AT280" s="144" t="s">
        <v>142</v>
      </c>
      <c r="AU280" s="144" t="s">
        <v>86</v>
      </c>
      <c r="AY280" s="16" t="s">
        <v>140</v>
      </c>
      <c r="BE280" s="145">
        <f>IF(N280="základní",J280,0)</f>
        <v>0</v>
      </c>
      <c r="BF280" s="145">
        <f>IF(N280="snížená",J280,0)</f>
        <v>0</v>
      </c>
      <c r="BG280" s="145">
        <f>IF(N280="zákl. přenesená",J280,0)</f>
        <v>0</v>
      </c>
      <c r="BH280" s="145">
        <f>IF(N280="sníž. přenesená",J280,0)</f>
        <v>0</v>
      </c>
      <c r="BI280" s="145">
        <f>IF(N280="nulová",J280,0)</f>
        <v>0</v>
      </c>
      <c r="BJ280" s="16" t="s">
        <v>86</v>
      </c>
      <c r="BK280" s="145">
        <f>ROUND(I280*H280,2)</f>
        <v>0</v>
      </c>
      <c r="BL280" s="16" t="s">
        <v>221</v>
      </c>
      <c r="BM280" s="144" t="s">
        <v>501</v>
      </c>
    </row>
    <row r="281" spans="2:65" s="1" customFormat="1" ht="24.15" customHeight="1">
      <c r="B281" s="31"/>
      <c r="C281" s="132" t="s">
        <v>502</v>
      </c>
      <c r="D281" s="132" t="s">
        <v>142</v>
      </c>
      <c r="E281" s="133" t="s">
        <v>503</v>
      </c>
      <c r="F281" s="134" t="s">
        <v>504</v>
      </c>
      <c r="G281" s="135" t="s">
        <v>169</v>
      </c>
      <c r="H281" s="136">
        <v>0.019</v>
      </c>
      <c r="I281" s="137"/>
      <c r="J281" s="138">
        <f>ROUND(I281*H281,2)</f>
        <v>0</v>
      </c>
      <c r="K281" s="139"/>
      <c r="L281" s="31"/>
      <c r="M281" s="140" t="s">
        <v>1</v>
      </c>
      <c r="N281" s="141" t="s">
        <v>42</v>
      </c>
      <c r="P281" s="142">
        <f>O281*H281</f>
        <v>0</v>
      </c>
      <c r="Q281" s="142">
        <v>0</v>
      </c>
      <c r="R281" s="142">
        <f>Q281*H281</f>
        <v>0</v>
      </c>
      <c r="S281" s="142">
        <v>0</v>
      </c>
      <c r="T281" s="143">
        <f>S281*H281</f>
        <v>0</v>
      </c>
      <c r="AR281" s="144" t="s">
        <v>221</v>
      </c>
      <c r="AT281" s="144" t="s">
        <v>142</v>
      </c>
      <c r="AU281" s="144" t="s">
        <v>86</v>
      </c>
      <c r="AY281" s="16" t="s">
        <v>140</v>
      </c>
      <c r="BE281" s="145">
        <f>IF(N281="základní",J281,0)</f>
        <v>0</v>
      </c>
      <c r="BF281" s="145">
        <f>IF(N281="snížená",J281,0)</f>
        <v>0</v>
      </c>
      <c r="BG281" s="145">
        <f>IF(N281="zákl. přenesená",J281,0)</f>
        <v>0</v>
      </c>
      <c r="BH281" s="145">
        <f>IF(N281="sníž. přenesená",J281,0)</f>
        <v>0</v>
      </c>
      <c r="BI281" s="145">
        <f>IF(N281="nulová",J281,0)</f>
        <v>0</v>
      </c>
      <c r="BJ281" s="16" t="s">
        <v>86</v>
      </c>
      <c r="BK281" s="145">
        <f>ROUND(I281*H281,2)</f>
        <v>0</v>
      </c>
      <c r="BL281" s="16" t="s">
        <v>221</v>
      </c>
      <c r="BM281" s="144" t="s">
        <v>505</v>
      </c>
    </row>
    <row r="282" spans="2:63" s="11" customFormat="1" ht="22.8" customHeight="1">
      <c r="B282" s="120"/>
      <c r="D282" s="121" t="s">
        <v>75</v>
      </c>
      <c r="E282" s="130" t="s">
        <v>506</v>
      </c>
      <c r="F282" s="130" t="s">
        <v>507</v>
      </c>
      <c r="I282" s="123"/>
      <c r="J282" s="131">
        <f>BK282</f>
        <v>0</v>
      </c>
      <c r="L282" s="120"/>
      <c r="M282" s="125"/>
      <c r="P282" s="126">
        <f>SUM(P283:P295)</f>
        <v>0</v>
      </c>
      <c r="R282" s="126">
        <f>SUM(R283:R295)</f>
        <v>0.050539999999999995</v>
      </c>
      <c r="T282" s="127">
        <f>SUM(T283:T295)</f>
        <v>0</v>
      </c>
      <c r="AR282" s="121" t="s">
        <v>86</v>
      </c>
      <c r="AT282" s="128" t="s">
        <v>75</v>
      </c>
      <c r="AU282" s="128" t="s">
        <v>84</v>
      </c>
      <c r="AY282" s="121" t="s">
        <v>140</v>
      </c>
      <c r="BK282" s="129">
        <f>SUM(BK283:BK295)</f>
        <v>0</v>
      </c>
    </row>
    <row r="283" spans="2:65" s="1" customFormat="1" ht="24.15" customHeight="1">
      <c r="B283" s="31"/>
      <c r="C283" s="132" t="s">
        <v>508</v>
      </c>
      <c r="D283" s="132" t="s">
        <v>142</v>
      </c>
      <c r="E283" s="133" t="s">
        <v>509</v>
      </c>
      <c r="F283" s="134" t="s">
        <v>510</v>
      </c>
      <c r="G283" s="135" t="s">
        <v>218</v>
      </c>
      <c r="H283" s="136">
        <v>26</v>
      </c>
      <c r="I283" s="137"/>
      <c r="J283" s="138">
        <f aca="true" t="shared" si="10" ref="J283:J295">ROUND(I283*H283,2)</f>
        <v>0</v>
      </c>
      <c r="K283" s="139"/>
      <c r="L283" s="31"/>
      <c r="M283" s="140" t="s">
        <v>1</v>
      </c>
      <c r="N283" s="141" t="s">
        <v>42</v>
      </c>
      <c r="P283" s="142">
        <f aca="true" t="shared" si="11" ref="P283:P295">O283*H283</f>
        <v>0</v>
      </c>
      <c r="Q283" s="142">
        <v>0.00073</v>
      </c>
      <c r="R283" s="142">
        <f aca="true" t="shared" si="12" ref="R283:R295">Q283*H283</f>
        <v>0.01898</v>
      </c>
      <c r="S283" s="142">
        <v>0</v>
      </c>
      <c r="T283" s="143">
        <f aca="true" t="shared" si="13" ref="T283:T295">S283*H283</f>
        <v>0</v>
      </c>
      <c r="AR283" s="144" t="s">
        <v>221</v>
      </c>
      <c r="AT283" s="144" t="s">
        <v>142</v>
      </c>
      <c r="AU283" s="144" t="s">
        <v>86</v>
      </c>
      <c r="AY283" s="16" t="s">
        <v>140</v>
      </c>
      <c r="BE283" s="145">
        <f aca="true" t="shared" si="14" ref="BE283:BE295">IF(N283="základní",J283,0)</f>
        <v>0</v>
      </c>
      <c r="BF283" s="145">
        <f aca="true" t="shared" si="15" ref="BF283:BF295">IF(N283="snížená",J283,0)</f>
        <v>0</v>
      </c>
      <c r="BG283" s="145">
        <f aca="true" t="shared" si="16" ref="BG283:BG295">IF(N283="zákl. přenesená",J283,0)</f>
        <v>0</v>
      </c>
      <c r="BH283" s="145">
        <f aca="true" t="shared" si="17" ref="BH283:BH295">IF(N283="sníž. přenesená",J283,0)</f>
        <v>0</v>
      </c>
      <c r="BI283" s="145">
        <f aca="true" t="shared" si="18" ref="BI283:BI295">IF(N283="nulová",J283,0)</f>
        <v>0</v>
      </c>
      <c r="BJ283" s="16" t="s">
        <v>86</v>
      </c>
      <c r="BK283" s="145">
        <f aca="true" t="shared" si="19" ref="BK283:BK295">ROUND(I283*H283,2)</f>
        <v>0</v>
      </c>
      <c r="BL283" s="16" t="s">
        <v>221</v>
      </c>
      <c r="BM283" s="144" t="s">
        <v>511</v>
      </c>
    </row>
    <row r="284" spans="2:65" s="1" customFormat="1" ht="24.15" customHeight="1">
      <c r="B284" s="31"/>
      <c r="C284" s="132" t="s">
        <v>512</v>
      </c>
      <c r="D284" s="132" t="s">
        <v>142</v>
      </c>
      <c r="E284" s="133" t="s">
        <v>513</v>
      </c>
      <c r="F284" s="134" t="s">
        <v>514</v>
      </c>
      <c r="G284" s="135" t="s">
        <v>218</v>
      </c>
      <c r="H284" s="136">
        <v>16</v>
      </c>
      <c r="I284" s="137"/>
      <c r="J284" s="138">
        <f t="shared" si="10"/>
        <v>0</v>
      </c>
      <c r="K284" s="139"/>
      <c r="L284" s="31"/>
      <c r="M284" s="140" t="s">
        <v>1</v>
      </c>
      <c r="N284" s="141" t="s">
        <v>42</v>
      </c>
      <c r="P284" s="142">
        <f t="shared" si="11"/>
        <v>0</v>
      </c>
      <c r="Q284" s="142">
        <v>0.00098</v>
      </c>
      <c r="R284" s="142">
        <f t="shared" si="12"/>
        <v>0.01568</v>
      </c>
      <c r="S284" s="142">
        <v>0</v>
      </c>
      <c r="T284" s="143">
        <f t="shared" si="13"/>
        <v>0</v>
      </c>
      <c r="AR284" s="144" t="s">
        <v>221</v>
      </c>
      <c r="AT284" s="144" t="s">
        <v>142</v>
      </c>
      <c r="AU284" s="144" t="s">
        <v>86</v>
      </c>
      <c r="AY284" s="16" t="s">
        <v>140</v>
      </c>
      <c r="BE284" s="145">
        <f t="shared" si="14"/>
        <v>0</v>
      </c>
      <c r="BF284" s="145">
        <f t="shared" si="15"/>
        <v>0</v>
      </c>
      <c r="BG284" s="145">
        <f t="shared" si="16"/>
        <v>0</v>
      </c>
      <c r="BH284" s="145">
        <f t="shared" si="17"/>
        <v>0</v>
      </c>
      <c r="BI284" s="145">
        <f t="shared" si="18"/>
        <v>0</v>
      </c>
      <c r="BJ284" s="16" t="s">
        <v>86</v>
      </c>
      <c r="BK284" s="145">
        <f t="shared" si="19"/>
        <v>0</v>
      </c>
      <c r="BL284" s="16" t="s">
        <v>221</v>
      </c>
      <c r="BM284" s="144" t="s">
        <v>515</v>
      </c>
    </row>
    <row r="285" spans="2:65" s="1" customFormat="1" ht="37.8" customHeight="1">
      <c r="B285" s="31"/>
      <c r="C285" s="132" t="s">
        <v>516</v>
      </c>
      <c r="D285" s="132" t="s">
        <v>142</v>
      </c>
      <c r="E285" s="133" t="s">
        <v>517</v>
      </c>
      <c r="F285" s="134" t="s">
        <v>518</v>
      </c>
      <c r="G285" s="135" t="s">
        <v>218</v>
      </c>
      <c r="H285" s="136">
        <v>26</v>
      </c>
      <c r="I285" s="137"/>
      <c r="J285" s="138">
        <f t="shared" si="10"/>
        <v>0</v>
      </c>
      <c r="K285" s="139"/>
      <c r="L285" s="31"/>
      <c r="M285" s="140" t="s">
        <v>1</v>
      </c>
      <c r="N285" s="141" t="s">
        <v>42</v>
      </c>
      <c r="P285" s="142">
        <f t="shared" si="11"/>
        <v>0</v>
      </c>
      <c r="Q285" s="142">
        <v>7E-05</v>
      </c>
      <c r="R285" s="142">
        <f t="shared" si="12"/>
        <v>0.0018199999999999998</v>
      </c>
      <c r="S285" s="142">
        <v>0</v>
      </c>
      <c r="T285" s="143">
        <f t="shared" si="13"/>
        <v>0</v>
      </c>
      <c r="AR285" s="144" t="s">
        <v>221</v>
      </c>
      <c r="AT285" s="144" t="s">
        <v>142</v>
      </c>
      <c r="AU285" s="144" t="s">
        <v>86</v>
      </c>
      <c r="AY285" s="16" t="s">
        <v>140</v>
      </c>
      <c r="BE285" s="145">
        <f t="shared" si="14"/>
        <v>0</v>
      </c>
      <c r="BF285" s="145">
        <f t="shared" si="15"/>
        <v>0</v>
      </c>
      <c r="BG285" s="145">
        <f t="shared" si="16"/>
        <v>0</v>
      </c>
      <c r="BH285" s="145">
        <f t="shared" si="17"/>
        <v>0</v>
      </c>
      <c r="BI285" s="145">
        <f t="shared" si="18"/>
        <v>0</v>
      </c>
      <c r="BJ285" s="16" t="s">
        <v>86</v>
      </c>
      <c r="BK285" s="145">
        <f t="shared" si="19"/>
        <v>0</v>
      </c>
      <c r="BL285" s="16" t="s">
        <v>221</v>
      </c>
      <c r="BM285" s="144" t="s">
        <v>519</v>
      </c>
    </row>
    <row r="286" spans="2:65" s="1" customFormat="1" ht="37.8" customHeight="1">
      <c r="B286" s="31"/>
      <c r="C286" s="132" t="s">
        <v>520</v>
      </c>
      <c r="D286" s="132" t="s">
        <v>142</v>
      </c>
      <c r="E286" s="133" t="s">
        <v>521</v>
      </c>
      <c r="F286" s="134" t="s">
        <v>522</v>
      </c>
      <c r="G286" s="135" t="s">
        <v>218</v>
      </c>
      <c r="H286" s="136">
        <v>16</v>
      </c>
      <c r="I286" s="137"/>
      <c r="J286" s="138">
        <f t="shared" si="10"/>
        <v>0</v>
      </c>
      <c r="K286" s="139"/>
      <c r="L286" s="31"/>
      <c r="M286" s="140" t="s">
        <v>1</v>
      </c>
      <c r="N286" s="141" t="s">
        <v>42</v>
      </c>
      <c r="P286" s="142">
        <f t="shared" si="11"/>
        <v>0</v>
      </c>
      <c r="Q286" s="142">
        <v>9E-05</v>
      </c>
      <c r="R286" s="142">
        <f t="shared" si="12"/>
        <v>0.00144</v>
      </c>
      <c r="S286" s="142">
        <v>0</v>
      </c>
      <c r="T286" s="143">
        <f t="shared" si="13"/>
        <v>0</v>
      </c>
      <c r="AR286" s="144" t="s">
        <v>221</v>
      </c>
      <c r="AT286" s="144" t="s">
        <v>142</v>
      </c>
      <c r="AU286" s="144" t="s">
        <v>86</v>
      </c>
      <c r="AY286" s="16" t="s">
        <v>140</v>
      </c>
      <c r="BE286" s="145">
        <f t="shared" si="14"/>
        <v>0</v>
      </c>
      <c r="BF286" s="145">
        <f t="shared" si="15"/>
        <v>0</v>
      </c>
      <c r="BG286" s="145">
        <f t="shared" si="16"/>
        <v>0</v>
      </c>
      <c r="BH286" s="145">
        <f t="shared" si="17"/>
        <v>0</v>
      </c>
      <c r="BI286" s="145">
        <f t="shared" si="18"/>
        <v>0</v>
      </c>
      <c r="BJ286" s="16" t="s">
        <v>86</v>
      </c>
      <c r="BK286" s="145">
        <f t="shared" si="19"/>
        <v>0</v>
      </c>
      <c r="BL286" s="16" t="s">
        <v>221</v>
      </c>
      <c r="BM286" s="144" t="s">
        <v>523</v>
      </c>
    </row>
    <row r="287" spans="2:65" s="1" customFormat="1" ht="21.75" customHeight="1">
      <c r="B287" s="31"/>
      <c r="C287" s="132" t="s">
        <v>524</v>
      </c>
      <c r="D287" s="132" t="s">
        <v>142</v>
      </c>
      <c r="E287" s="133" t="s">
        <v>525</v>
      </c>
      <c r="F287" s="134" t="s">
        <v>526</v>
      </c>
      <c r="G287" s="135" t="s">
        <v>191</v>
      </c>
      <c r="H287" s="136">
        <v>2</v>
      </c>
      <c r="I287" s="137"/>
      <c r="J287" s="138">
        <f t="shared" si="10"/>
        <v>0</v>
      </c>
      <c r="K287" s="139"/>
      <c r="L287" s="31"/>
      <c r="M287" s="140" t="s">
        <v>1</v>
      </c>
      <c r="N287" s="141" t="s">
        <v>42</v>
      </c>
      <c r="P287" s="142">
        <f t="shared" si="11"/>
        <v>0</v>
      </c>
      <c r="Q287" s="142">
        <v>0.00049</v>
      </c>
      <c r="R287" s="142">
        <f t="shared" si="12"/>
        <v>0.00098</v>
      </c>
      <c r="S287" s="142">
        <v>0</v>
      </c>
      <c r="T287" s="143">
        <f t="shared" si="13"/>
        <v>0</v>
      </c>
      <c r="AR287" s="144" t="s">
        <v>221</v>
      </c>
      <c r="AT287" s="144" t="s">
        <v>142</v>
      </c>
      <c r="AU287" s="144" t="s">
        <v>86</v>
      </c>
      <c r="AY287" s="16" t="s">
        <v>140</v>
      </c>
      <c r="BE287" s="145">
        <f t="shared" si="14"/>
        <v>0</v>
      </c>
      <c r="BF287" s="145">
        <f t="shared" si="15"/>
        <v>0</v>
      </c>
      <c r="BG287" s="145">
        <f t="shared" si="16"/>
        <v>0</v>
      </c>
      <c r="BH287" s="145">
        <f t="shared" si="17"/>
        <v>0</v>
      </c>
      <c r="BI287" s="145">
        <f t="shared" si="18"/>
        <v>0</v>
      </c>
      <c r="BJ287" s="16" t="s">
        <v>86</v>
      </c>
      <c r="BK287" s="145">
        <f t="shared" si="19"/>
        <v>0</v>
      </c>
      <c r="BL287" s="16" t="s">
        <v>221</v>
      </c>
      <c r="BM287" s="144" t="s">
        <v>527</v>
      </c>
    </row>
    <row r="288" spans="2:65" s="1" customFormat="1" ht="21.75" customHeight="1">
      <c r="B288" s="31"/>
      <c r="C288" s="154" t="s">
        <v>528</v>
      </c>
      <c r="D288" s="154" t="s">
        <v>182</v>
      </c>
      <c r="E288" s="155" t="s">
        <v>529</v>
      </c>
      <c r="F288" s="156" t="s">
        <v>530</v>
      </c>
      <c r="G288" s="157" t="s">
        <v>191</v>
      </c>
      <c r="H288" s="158">
        <v>2</v>
      </c>
      <c r="I288" s="159"/>
      <c r="J288" s="160">
        <f t="shared" si="10"/>
        <v>0</v>
      </c>
      <c r="K288" s="161"/>
      <c r="L288" s="162"/>
      <c r="M288" s="163" t="s">
        <v>1</v>
      </c>
      <c r="N288" s="164" t="s">
        <v>42</v>
      </c>
      <c r="P288" s="142">
        <f t="shared" si="11"/>
        <v>0</v>
      </c>
      <c r="Q288" s="142">
        <v>0.00011</v>
      </c>
      <c r="R288" s="142">
        <f t="shared" si="12"/>
        <v>0.00022</v>
      </c>
      <c r="S288" s="142">
        <v>0</v>
      </c>
      <c r="T288" s="143">
        <f t="shared" si="13"/>
        <v>0</v>
      </c>
      <c r="AR288" s="144" t="s">
        <v>301</v>
      </c>
      <c r="AT288" s="144" t="s">
        <v>182</v>
      </c>
      <c r="AU288" s="144" t="s">
        <v>86</v>
      </c>
      <c r="AY288" s="16" t="s">
        <v>140</v>
      </c>
      <c r="BE288" s="145">
        <f t="shared" si="14"/>
        <v>0</v>
      </c>
      <c r="BF288" s="145">
        <f t="shared" si="15"/>
        <v>0</v>
      </c>
      <c r="BG288" s="145">
        <f t="shared" si="16"/>
        <v>0</v>
      </c>
      <c r="BH288" s="145">
        <f t="shared" si="17"/>
        <v>0</v>
      </c>
      <c r="BI288" s="145">
        <f t="shared" si="18"/>
        <v>0</v>
      </c>
      <c r="BJ288" s="16" t="s">
        <v>86</v>
      </c>
      <c r="BK288" s="145">
        <f t="shared" si="19"/>
        <v>0</v>
      </c>
      <c r="BL288" s="16" t="s">
        <v>221</v>
      </c>
      <c r="BM288" s="144" t="s">
        <v>531</v>
      </c>
    </row>
    <row r="289" spans="2:65" s="1" customFormat="1" ht="21.75" customHeight="1">
      <c r="B289" s="31"/>
      <c r="C289" s="132" t="s">
        <v>532</v>
      </c>
      <c r="D289" s="132" t="s">
        <v>142</v>
      </c>
      <c r="E289" s="133" t="s">
        <v>533</v>
      </c>
      <c r="F289" s="134" t="s">
        <v>534</v>
      </c>
      <c r="G289" s="135" t="s">
        <v>191</v>
      </c>
      <c r="H289" s="136">
        <v>4</v>
      </c>
      <c r="I289" s="137"/>
      <c r="J289" s="138">
        <f t="shared" si="10"/>
        <v>0</v>
      </c>
      <c r="K289" s="139"/>
      <c r="L289" s="31"/>
      <c r="M289" s="140" t="s">
        <v>1</v>
      </c>
      <c r="N289" s="141" t="s">
        <v>42</v>
      </c>
      <c r="P289" s="142">
        <f t="shared" si="11"/>
        <v>0</v>
      </c>
      <c r="Q289" s="142">
        <v>0.00061</v>
      </c>
      <c r="R289" s="142">
        <f t="shared" si="12"/>
        <v>0.00244</v>
      </c>
      <c r="S289" s="142">
        <v>0</v>
      </c>
      <c r="T289" s="143">
        <f t="shared" si="13"/>
        <v>0</v>
      </c>
      <c r="AR289" s="144" t="s">
        <v>221</v>
      </c>
      <c r="AT289" s="144" t="s">
        <v>142</v>
      </c>
      <c r="AU289" s="144" t="s">
        <v>86</v>
      </c>
      <c r="AY289" s="16" t="s">
        <v>140</v>
      </c>
      <c r="BE289" s="145">
        <f t="shared" si="14"/>
        <v>0</v>
      </c>
      <c r="BF289" s="145">
        <f t="shared" si="15"/>
        <v>0</v>
      </c>
      <c r="BG289" s="145">
        <f t="shared" si="16"/>
        <v>0</v>
      </c>
      <c r="BH289" s="145">
        <f t="shared" si="17"/>
        <v>0</v>
      </c>
      <c r="BI289" s="145">
        <f t="shared" si="18"/>
        <v>0</v>
      </c>
      <c r="BJ289" s="16" t="s">
        <v>86</v>
      </c>
      <c r="BK289" s="145">
        <f t="shared" si="19"/>
        <v>0</v>
      </c>
      <c r="BL289" s="16" t="s">
        <v>221</v>
      </c>
      <c r="BM289" s="144" t="s">
        <v>535</v>
      </c>
    </row>
    <row r="290" spans="2:65" s="1" customFormat="1" ht="16.5" customHeight="1">
      <c r="B290" s="31"/>
      <c r="C290" s="154" t="s">
        <v>536</v>
      </c>
      <c r="D290" s="154" t="s">
        <v>182</v>
      </c>
      <c r="E290" s="155" t="s">
        <v>537</v>
      </c>
      <c r="F290" s="156" t="s">
        <v>538</v>
      </c>
      <c r="G290" s="157" t="s">
        <v>191</v>
      </c>
      <c r="H290" s="158">
        <v>4</v>
      </c>
      <c r="I290" s="159"/>
      <c r="J290" s="160">
        <f t="shared" si="10"/>
        <v>0</v>
      </c>
      <c r="K290" s="161"/>
      <c r="L290" s="162"/>
      <c r="M290" s="163" t="s">
        <v>1</v>
      </c>
      <c r="N290" s="164" t="s">
        <v>42</v>
      </c>
      <c r="P290" s="142">
        <f t="shared" si="11"/>
        <v>0</v>
      </c>
      <c r="Q290" s="142">
        <v>0.00014</v>
      </c>
      <c r="R290" s="142">
        <f t="shared" si="12"/>
        <v>0.00056</v>
      </c>
      <c r="S290" s="142">
        <v>0</v>
      </c>
      <c r="T290" s="143">
        <f t="shared" si="13"/>
        <v>0</v>
      </c>
      <c r="AR290" s="144" t="s">
        <v>301</v>
      </c>
      <c r="AT290" s="144" t="s">
        <v>182</v>
      </c>
      <c r="AU290" s="144" t="s">
        <v>86</v>
      </c>
      <c r="AY290" s="16" t="s">
        <v>140</v>
      </c>
      <c r="BE290" s="145">
        <f t="shared" si="14"/>
        <v>0</v>
      </c>
      <c r="BF290" s="145">
        <f t="shared" si="15"/>
        <v>0</v>
      </c>
      <c r="BG290" s="145">
        <f t="shared" si="16"/>
        <v>0</v>
      </c>
      <c r="BH290" s="145">
        <f t="shared" si="17"/>
        <v>0</v>
      </c>
      <c r="BI290" s="145">
        <f t="shared" si="18"/>
        <v>0</v>
      </c>
      <c r="BJ290" s="16" t="s">
        <v>86</v>
      </c>
      <c r="BK290" s="145">
        <f t="shared" si="19"/>
        <v>0</v>
      </c>
      <c r="BL290" s="16" t="s">
        <v>221</v>
      </c>
      <c r="BM290" s="144" t="s">
        <v>539</v>
      </c>
    </row>
    <row r="291" spans="2:65" s="1" customFormat="1" ht="16.5" customHeight="1">
      <c r="B291" s="31"/>
      <c r="C291" s="132" t="s">
        <v>540</v>
      </c>
      <c r="D291" s="132" t="s">
        <v>142</v>
      </c>
      <c r="E291" s="133" t="s">
        <v>541</v>
      </c>
      <c r="F291" s="134" t="s">
        <v>495</v>
      </c>
      <c r="G291" s="135" t="s">
        <v>496</v>
      </c>
      <c r="H291" s="136">
        <v>1</v>
      </c>
      <c r="I291" s="137"/>
      <c r="J291" s="138">
        <f t="shared" si="10"/>
        <v>0</v>
      </c>
      <c r="K291" s="139"/>
      <c r="L291" s="31"/>
      <c r="M291" s="140" t="s">
        <v>1</v>
      </c>
      <c r="N291" s="141" t="s">
        <v>42</v>
      </c>
      <c r="P291" s="142">
        <f t="shared" si="11"/>
        <v>0</v>
      </c>
      <c r="Q291" s="142">
        <v>1E-05</v>
      </c>
      <c r="R291" s="142">
        <f t="shared" si="12"/>
        <v>1E-05</v>
      </c>
      <c r="S291" s="142">
        <v>0</v>
      </c>
      <c r="T291" s="143">
        <f t="shared" si="13"/>
        <v>0</v>
      </c>
      <c r="AR291" s="144" t="s">
        <v>221</v>
      </c>
      <c r="AT291" s="144" t="s">
        <v>142</v>
      </c>
      <c r="AU291" s="144" t="s">
        <v>86</v>
      </c>
      <c r="AY291" s="16" t="s">
        <v>140</v>
      </c>
      <c r="BE291" s="145">
        <f t="shared" si="14"/>
        <v>0</v>
      </c>
      <c r="BF291" s="145">
        <f t="shared" si="15"/>
        <v>0</v>
      </c>
      <c r="BG291" s="145">
        <f t="shared" si="16"/>
        <v>0</v>
      </c>
      <c r="BH291" s="145">
        <f t="shared" si="17"/>
        <v>0</v>
      </c>
      <c r="BI291" s="145">
        <f t="shared" si="18"/>
        <v>0</v>
      </c>
      <c r="BJ291" s="16" t="s">
        <v>86</v>
      </c>
      <c r="BK291" s="145">
        <f t="shared" si="19"/>
        <v>0</v>
      </c>
      <c r="BL291" s="16" t="s">
        <v>221</v>
      </c>
      <c r="BM291" s="144" t="s">
        <v>542</v>
      </c>
    </row>
    <row r="292" spans="2:65" s="1" customFormat="1" ht="16.5" customHeight="1">
      <c r="B292" s="31"/>
      <c r="C292" s="132" t="s">
        <v>543</v>
      </c>
      <c r="D292" s="132" t="s">
        <v>142</v>
      </c>
      <c r="E292" s="133" t="s">
        <v>544</v>
      </c>
      <c r="F292" s="134" t="s">
        <v>500</v>
      </c>
      <c r="G292" s="135" t="s">
        <v>496</v>
      </c>
      <c r="H292" s="136">
        <v>1</v>
      </c>
      <c r="I292" s="137"/>
      <c r="J292" s="138">
        <f t="shared" si="10"/>
        <v>0</v>
      </c>
      <c r="K292" s="139"/>
      <c r="L292" s="31"/>
      <c r="M292" s="140" t="s">
        <v>1</v>
      </c>
      <c r="N292" s="141" t="s">
        <v>42</v>
      </c>
      <c r="P292" s="142">
        <f t="shared" si="11"/>
        <v>0</v>
      </c>
      <c r="Q292" s="142">
        <v>1E-05</v>
      </c>
      <c r="R292" s="142">
        <f t="shared" si="12"/>
        <v>1E-05</v>
      </c>
      <c r="S292" s="142">
        <v>0</v>
      </c>
      <c r="T292" s="143">
        <f t="shared" si="13"/>
        <v>0</v>
      </c>
      <c r="AR292" s="144" t="s">
        <v>221</v>
      </c>
      <c r="AT292" s="144" t="s">
        <v>142</v>
      </c>
      <c r="AU292" s="144" t="s">
        <v>86</v>
      </c>
      <c r="AY292" s="16" t="s">
        <v>140</v>
      </c>
      <c r="BE292" s="145">
        <f t="shared" si="14"/>
        <v>0</v>
      </c>
      <c r="BF292" s="145">
        <f t="shared" si="15"/>
        <v>0</v>
      </c>
      <c r="BG292" s="145">
        <f t="shared" si="16"/>
        <v>0</v>
      </c>
      <c r="BH292" s="145">
        <f t="shared" si="17"/>
        <v>0</v>
      </c>
      <c r="BI292" s="145">
        <f t="shared" si="18"/>
        <v>0</v>
      </c>
      <c r="BJ292" s="16" t="s">
        <v>86</v>
      </c>
      <c r="BK292" s="145">
        <f t="shared" si="19"/>
        <v>0</v>
      </c>
      <c r="BL292" s="16" t="s">
        <v>221</v>
      </c>
      <c r="BM292" s="144" t="s">
        <v>545</v>
      </c>
    </row>
    <row r="293" spans="2:65" s="1" customFormat="1" ht="24.15" customHeight="1">
      <c r="B293" s="31"/>
      <c r="C293" s="132" t="s">
        <v>546</v>
      </c>
      <c r="D293" s="132" t="s">
        <v>142</v>
      </c>
      <c r="E293" s="133" t="s">
        <v>547</v>
      </c>
      <c r="F293" s="134" t="s">
        <v>548</v>
      </c>
      <c r="G293" s="135" t="s">
        <v>218</v>
      </c>
      <c r="H293" s="136">
        <v>42</v>
      </c>
      <c r="I293" s="137"/>
      <c r="J293" s="138">
        <f t="shared" si="10"/>
        <v>0</v>
      </c>
      <c r="K293" s="139"/>
      <c r="L293" s="31"/>
      <c r="M293" s="140" t="s">
        <v>1</v>
      </c>
      <c r="N293" s="141" t="s">
        <v>42</v>
      </c>
      <c r="P293" s="142">
        <f t="shared" si="11"/>
        <v>0</v>
      </c>
      <c r="Q293" s="142">
        <v>0.00019</v>
      </c>
      <c r="R293" s="142">
        <f t="shared" si="12"/>
        <v>0.007980000000000001</v>
      </c>
      <c r="S293" s="142">
        <v>0</v>
      </c>
      <c r="T293" s="143">
        <f t="shared" si="13"/>
        <v>0</v>
      </c>
      <c r="AR293" s="144" t="s">
        <v>221</v>
      </c>
      <c r="AT293" s="144" t="s">
        <v>142</v>
      </c>
      <c r="AU293" s="144" t="s">
        <v>86</v>
      </c>
      <c r="AY293" s="16" t="s">
        <v>140</v>
      </c>
      <c r="BE293" s="145">
        <f t="shared" si="14"/>
        <v>0</v>
      </c>
      <c r="BF293" s="145">
        <f t="shared" si="15"/>
        <v>0</v>
      </c>
      <c r="BG293" s="145">
        <f t="shared" si="16"/>
        <v>0</v>
      </c>
      <c r="BH293" s="145">
        <f t="shared" si="17"/>
        <v>0</v>
      </c>
      <c r="BI293" s="145">
        <f t="shared" si="18"/>
        <v>0</v>
      </c>
      <c r="BJ293" s="16" t="s">
        <v>86</v>
      </c>
      <c r="BK293" s="145">
        <f t="shared" si="19"/>
        <v>0</v>
      </c>
      <c r="BL293" s="16" t="s">
        <v>221</v>
      </c>
      <c r="BM293" s="144" t="s">
        <v>549</v>
      </c>
    </row>
    <row r="294" spans="2:65" s="1" customFormat="1" ht="21.75" customHeight="1">
      <c r="B294" s="31"/>
      <c r="C294" s="132" t="s">
        <v>550</v>
      </c>
      <c r="D294" s="132" t="s">
        <v>142</v>
      </c>
      <c r="E294" s="133" t="s">
        <v>551</v>
      </c>
      <c r="F294" s="134" t="s">
        <v>552</v>
      </c>
      <c r="G294" s="135" t="s">
        <v>218</v>
      </c>
      <c r="H294" s="136">
        <v>42</v>
      </c>
      <c r="I294" s="137"/>
      <c r="J294" s="138">
        <f t="shared" si="10"/>
        <v>0</v>
      </c>
      <c r="K294" s="139"/>
      <c r="L294" s="31"/>
      <c r="M294" s="140" t="s">
        <v>1</v>
      </c>
      <c r="N294" s="141" t="s">
        <v>42</v>
      </c>
      <c r="P294" s="142">
        <f t="shared" si="11"/>
        <v>0</v>
      </c>
      <c r="Q294" s="142">
        <v>1E-05</v>
      </c>
      <c r="R294" s="142">
        <f t="shared" si="12"/>
        <v>0.00042</v>
      </c>
      <c r="S294" s="142">
        <v>0</v>
      </c>
      <c r="T294" s="143">
        <f t="shared" si="13"/>
        <v>0</v>
      </c>
      <c r="AR294" s="144" t="s">
        <v>221</v>
      </c>
      <c r="AT294" s="144" t="s">
        <v>142</v>
      </c>
      <c r="AU294" s="144" t="s">
        <v>86</v>
      </c>
      <c r="AY294" s="16" t="s">
        <v>140</v>
      </c>
      <c r="BE294" s="145">
        <f t="shared" si="14"/>
        <v>0</v>
      </c>
      <c r="BF294" s="145">
        <f t="shared" si="15"/>
        <v>0</v>
      </c>
      <c r="BG294" s="145">
        <f t="shared" si="16"/>
        <v>0</v>
      </c>
      <c r="BH294" s="145">
        <f t="shared" si="17"/>
        <v>0</v>
      </c>
      <c r="BI294" s="145">
        <f t="shared" si="18"/>
        <v>0</v>
      </c>
      <c r="BJ294" s="16" t="s">
        <v>86</v>
      </c>
      <c r="BK294" s="145">
        <f t="shared" si="19"/>
        <v>0</v>
      </c>
      <c r="BL294" s="16" t="s">
        <v>221</v>
      </c>
      <c r="BM294" s="144" t="s">
        <v>553</v>
      </c>
    </row>
    <row r="295" spans="2:65" s="1" customFormat="1" ht="24.15" customHeight="1">
      <c r="B295" s="31"/>
      <c r="C295" s="132" t="s">
        <v>554</v>
      </c>
      <c r="D295" s="132" t="s">
        <v>142</v>
      </c>
      <c r="E295" s="133" t="s">
        <v>555</v>
      </c>
      <c r="F295" s="134" t="s">
        <v>556</v>
      </c>
      <c r="G295" s="135" t="s">
        <v>169</v>
      </c>
      <c r="H295" s="136">
        <v>0.051</v>
      </c>
      <c r="I295" s="137"/>
      <c r="J295" s="138">
        <f t="shared" si="10"/>
        <v>0</v>
      </c>
      <c r="K295" s="139"/>
      <c r="L295" s="31"/>
      <c r="M295" s="140" t="s">
        <v>1</v>
      </c>
      <c r="N295" s="141" t="s">
        <v>42</v>
      </c>
      <c r="P295" s="142">
        <f t="shared" si="11"/>
        <v>0</v>
      </c>
      <c r="Q295" s="142">
        <v>0</v>
      </c>
      <c r="R295" s="142">
        <f t="shared" si="12"/>
        <v>0</v>
      </c>
      <c r="S295" s="142">
        <v>0</v>
      </c>
      <c r="T295" s="143">
        <f t="shared" si="13"/>
        <v>0</v>
      </c>
      <c r="AR295" s="144" t="s">
        <v>221</v>
      </c>
      <c r="AT295" s="144" t="s">
        <v>142</v>
      </c>
      <c r="AU295" s="144" t="s">
        <v>86</v>
      </c>
      <c r="AY295" s="16" t="s">
        <v>140</v>
      </c>
      <c r="BE295" s="145">
        <f t="shared" si="14"/>
        <v>0</v>
      </c>
      <c r="BF295" s="145">
        <f t="shared" si="15"/>
        <v>0</v>
      </c>
      <c r="BG295" s="145">
        <f t="shared" si="16"/>
        <v>0</v>
      </c>
      <c r="BH295" s="145">
        <f t="shared" si="17"/>
        <v>0</v>
      </c>
      <c r="BI295" s="145">
        <f t="shared" si="18"/>
        <v>0</v>
      </c>
      <c r="BJ295" s="16" t="s">
        <v>86</v>
      </c>
      <c r="BK295" s="145">
        <f t="shared" si="19"/>
        <v>0</v>
      </c>
      <c r="BL295" s="16" t="s">
        <v>221</v>
      </c>
      <c r="BM295" s="144" t="s">
        <v>557</v>
      </c>
    </row>
    <row r="296" spans="2:63" s="11" customFormat="1" ht="22.8" customHeight="1">
      <c r="B296" s="120"/>
      <c r="D296" s="121" t="s">
        <v>75</v>
      </c>
      <c r="E296" s="130" t="s">
        <v>558</v>
      </c>
      <c r="F296" s="130" t="s">
        <v>559</v>
      </c>
      <c r="I296" s="123"/>
      <c r="J296" s="131">
        <f>BK296</f>
        <v>0</v>
      </c>
      <c r="L296" s="120"/>
      <c r="M296" s="125"/>
      <c r="P296" s="126">
        <f>SUM(P297:P331)</f>
        <v>0</v>
      </c>
      <c r="R296" s="126">
        <f>SUM(R297:R331)</f>
        <v>0.11886999999999998</v>
      </c>
      <c r="T296" s="127">
        <f>SUM(T297:T331)</f>
        <v>0.15619000000000002</v>
      </c>
      <c r="AR296" s="121" t="s">
        <v>86</v>
      </c>
      <c r="AT296" s="128" t="s">
        <v>75</v>
      </c>
      <c r="AU296" s="128" t="s">
        <v>84</v>
      </c>
      <c r="AY296" s="121" t="s">
        <v>140</v>
      </c>
      <c r="BK296" s="129">
        <f>SUM(BK297:BK331)</f>
        <v>0</v>
      </c>
    </row>
    <row r="297" spans="2:65" s="1" customFormat="1" ht="16.5" customHeight="1">
      <c r="B297" s="31"/>
      <c r="C297" s="132" t="s">
        <v>560</v>
      </c>
      <c r="D297" s="132" t="s">
        <v>142</v>
      </c>
      <c r="E297" s="133" t="s">
        <v>561</v>
      </c>
      <c r="F297" s="134" t="s">
        <v>562</v>
      </c>
      <c r="G297" s="135" t="s">
        <v>563</v>
      </c>
      <c r="H297" s="136">
        <v>2</v>
      </c>
      <c r="I297" s="137"/>
      <c r="J297" s="138">
        <f aca="true" t="shared" si="20" ref="J297:J331">ROUND(I297*H297,2)</f>
        <v>0</v>
      </c>
      <c r="K297" s="139"/>
      <c r="L297" s="31"/>
      <c r="M297" s="140" t="s">
        <v>1</v>
      </c>
      <c r="N297" s="141" t="s">
        <v>42</v>
      </c>
      <c r="P297" s="142">
        <f aca="true" t="shared" si="21" ref="P297:P331">O297*H297</f>
        <v>0</v>
      </c>
      <c r="Q297" s="142">
        <v>0</v>
      </c>
      <c r="R297" s="142">
        <f aca="true" t="shared" si="22" ref="R297:R331">Q297*H297</f>
        <v>0</v>
      </c>
      <c r="S297" s="142">
        <v>0.0342</v>
      </c>
      <c r="T297" s="143">
        <f aca="true" t="shared" si="23" ref="T297:T331">S297*H297</f>
        <v>0.0684</v>
      </c>
      <c r="AR297" s="144" t="s">
        <v>221</v>
      </c>
      <c r="AT297" s="144" t="s">
        <v>142</v>
      </c>
      <c r="AU297" s="144" t="s">
        <v>86</v>
      </c>
      <c r="AY297" s="16" t="s">
        <v>140</v>
      </c>
      <c r="BE297" s="145">
        <f aca="true" t="shared" si="24" ref="BE297:BE331">IF(N297="základní",J297,0)</f>
        <v>0</v>
      </c>
      <c r="BF297" s="145">
        <f aca="true" t="shared" si="25" ref="BF297:BF331">IF(N297="snížená",J297,0)</f>
        <v>0</v>
      </c>
      <c r="BG297" s="145">
        <f aca="true" t="shared" si="26" ref="BG297:BG331">IF(N297="zákl. přenesená",J297,0)</f>
        <v>0</v>
      </c>
      <c r="BH297" s="145">
        <f aca="true" t="shared" si="27" ref="BH297:BH331">IF(N297="sníž. přenesená",J297,0)</f>
        <v>0</v>
      </c>
      <c r="BI297" s="145">
        <f aca="true" t="shared" si="28" ref="BI297:BI331">IF(N297="nulová",J297,0)</f>
        <v>0</v>
      </c>
      <c r="BJ297" s="16" t="s">
        <v>86</v>
      </c>
      <c r="BK297" s="145">
        <f aca="true" t="shared" si="29" ref="BK297:BK331">ROUND(I297*H297,2)</f>
        <v>0</v>
      </c>
      <c r="BL297" s="16" t="s">
        <v>221</v>
      </c>
      <c r="BM297" s="144" t="s">
        <v>564</v>
      </c>
    </row>
    <row r="298" spans="2:65" s="1" customFormat="1" ht="24.15" customHeight="1">
      <c r="B298" s="31"/>
      <c r="C298" s="132" t="s">
        <v>565</v>
      </c>
      <c r="D298" s="132" t="s">
        <v>142</v>
      </c>
      <c r="E298" s="133" t="s">
        <v>566</v>
      </c>
      <c r="F298" s="134" t="s">
        <v>567</v>
      </c>
      <c r="G298" s="135" t="s">
        <v>191</v>
      </c>
      <c r="H298" s="136">
        <v>1</v>
      </c>
      <c r="I298" s="137"/>
      <c r="J298" s="138">
        <f t="shared" si="20"/>
        <v>0</v>
      </c>
      <c r="K298" s="139"/>
      <c r="L298" s="31"/>
      <c r="M298" s="140" t="s">
        <v>1</v>
      </c>
      <c r="N298" s="141" t="s">
        <v>42</v>
      </c>
      <c r="P298" s="142">
        <f t="shared" si="21"/>
        <v>0</v>
      </c>
      <c r="Q298" s="142">
        <v>0.00087</v>
      </c>
      <c r="R298" s="142">
        <f t="shared" si="22"/>
        <v>0.00087</v>
      </c>
      <c r="S298" s="142">
        <v>0</v>
      </c>
      <c r="T298" s="143">
        <f t="shared" si="23"/>
        <v>0</v>
      </c>
      <c r="AR298" s="144" t="s">
        <v>221</v>
      </c>
      <c r="AT298" s="144" t="s">
        <v>142</v>
      </c>
      <c r="AU298" s="144" t="s">
        <v>86</v>
      </c>
      <c r="AY298" s="16" t="s">
        <v>140</v>
      </c>
      <c r="BE298" s="145">
        <f t="shared" si="24"/>
        <v>0</v>
      </c>
      <c r="BF298" s="145">
        <f t="shared" si="25"/>
        <v>0</v>
      </c>
      <c r="BG298" s="145">
        <f t="shared" si="26"/>
        <v>0</v>
      </c>
      <c r="BH298" s="145">
        <f t="shared" si="27"/>
        <v>0</v>
      </c>
      <c r="BI298" s="145">
        <f t="shared" si="28"/>
        <v>0</v>
      </c>
      <c r="BJ298" s="16" t="s">
        <v>86</v>
      </c>
      <c r="BK298" s="145">
        <f t="shared" si="29"/>
        <v>0</v>
      </c>
      <c r="BL298" s="16" t="s">
        <v>221</v>
      </c>
      <c r="BM298" s="144" t="s">
        <v>568</v>
      </c>
    </row>
    <row r="299" spans="2:65" s="1" customFormat="1" ht="16.5" customHeight="1">
      <c r="B299" s="31"/>
      <c r="C299" s="154" t="s">
        <v>569</v>
      </c>
      <c r="D299" s="154" t="s">
        <v>182</v>
      </c>
      <c r="E299" s="155" t="s">
        <v>570</v>
      </c>
      <c r="F299" s="156" t="s">
        <v>571</v>
      </c>
      <c r="G299" s="157" t="s">
        <v>191</v>
      </c>
      <c r="H299" s="158">
        <v>1</v>
      </c>
      <c r="I299" s="159"/>
      <c r="J299" s="160">
        <f t="shared" si="20"/>
        <v>0</v>
      </c>
      <c r="K299" s="161"/>
      <c r="L299" s="162"/>
      <c r="M299" s="163" t="s">
        <v>1</v>
      </c>
      <c r="N299" s="164" t="s">
        <v>42</v>
      </c>
      <c r="P299" s="142">
        <f t="shared" si="21"/>
        <v>0</v>
      </c>
      <c r="Q299" s="142">
        <v>0.00019</v>
      </c>
      <c r="R299" s="142">
        <f t="shared" si="22"/>
        <v>0.00019</v>
      </c>
      <c r="S299" s="142">
        <v>0</v>
      </c>
      <c r="T299" s="143">
        <f t="shared" si="23"/>
        <v>0</v>
      </c>
      <c r="AR299" s="144" t="s">
        <v>301</v>
      </c>
      <c r="AT299" s="144" t="s">
        <v>182</v>
      </c>
      <c r="AU299" s="144" t="s">
        <v>86</v>
      </c>
      <c r="AY299" s="16" t="s">
        <v>140</v>
      </c>
      <c r="BE299" s="145">
        <f t="shared" si="24"/>
        <v>0</v>
      </c>
      <c r="BF299" s="145">
        <f t="shared" si="25"/>
        <v>0</v>
      </c>
      <c r="BG299" s="145">
        <f t="shared" si="26"/>
        <v>0</v>
      </c>
      <c r="BH299" s="145">
        <f t="shared" si="27"/>
        <v>0</v>
      </c>
      <c r="BI299" s="145">
        <f t="shared" si="28"/>
        <v>0</v>
      </c>
      <c r="BJ299" s="16" t="s">
        <v>86</v>
      </c>
      <c r="BK299" s="145">
        <f t="shared" si="29"/>
        <v>0</v>
      </c>
      <c r="BL299" s="16" t="s">
        <v>221</v>
      </c>
      <c r="BM299" s="144" t="s">
        <v>572</v>
      </c>
    </row>
    <row r="300" spans="2:65" s="1" customFormat="1" ht="16.5" customHeight="1">
      <c r="B300" s="31"/>
      <c r="C300" s="132" t="s">
        <v>573</v>
      </c>
      <c r="D300" s="132" t="s">
        <v>142</v>
      </c>
      <c r="E300" s="133" t="s">
        <v>574</v>
      </c>
      <c r="F300" s="134" t="s">
        <v>575</v>
      </c>
      <c r="G300" s="135" t="s">
        <v>191</v>
      </c>
      <c r="H300" s="136">
        <v>1</v>
      </c>
      <c r="I300" s="137"/>
      <c r="J300" s="138">
        <f t="shared" si="20"/>
        <v>0</v>
      </c>
      <c r="K300" s="139"/>
      <c r="L300" s="31"/>
      <c r="M300" s="140" t="s">
        <v>1</v>
      </c>
      <c r="N300" s="141" t="s">
        <v>42</v>
      </c>
      <c r="P300" s="142">
        <f t="shared" si="21"/>
        <v>0</v>
      </c>
      <c r="Q300" s="142">
        <v>0.00055</v>
      </c>
      <c r="R300" s="142">
        <f t="shared" si="22"/>
        <v>0.00055</v>
      </c>
      <c r="S300" s="142">
        <v>0</v>
      </c>
      <c r="T300" s="143">
        <f t="shared" si="23"/>
        <v>0</v>
      </c>
      <c r="AR300" s="144" t="s">
        <v>221</v>
      </c>
      <c r="AT300" s="144" t="s">
        <v>142</v>
      </c>
      <c r="AU300" s="144" t="s">
        <v>86</v>
      </c>
      <c r="AY300" s="16" t="s">
        <v>140</v>
      </c>
      <c r="BE300" s="145">
        <f t="shared" si="24"/>
        <v>0</v>
      </c>
      <c r="BF300" s="145">
        <f t="shared" si="25"/>
        <v>0</v>
      </c>
      <c r="BG300" s="145">
        <f t="shared" si="26"/>
        <v>0</v>
      </c>
      <c r="BH300" s="145">
        <f t="shared" si="27"/>
        <v>0</v>
      </c>
      <c r="BI300" s="145">
        <f t="shared" si="28"/>
        <v>0</v>
      </c>
      <c r="BJ300" s="16" t="s">
        <v>86</v>
      </c>
      <c r="BK300" s="145">
        <f t="shared" si="29"/>
        <v>0</v>
      </c>
      <c r="BL300" s="16" t="s">
        <v>221</v>
      </c>
      <c r="BM300" s="144" t="s">
        <v>576</v>
      </c>
    </row>
    <row r="301" spans="2:65" s="1" customFormat="1" ht="16.5" customHeight="1">
      <c r="B301" s="31"/>
      <c r="C301" s="154" t="s">
        <v>577</v>
      </c>
      <c r="D301" s="154" t="s">
        <v>182</v>
      </c>
      <c r="E301" s="155" t="s">
        <v>578</v>
      </c>
      <c r="F301" s="156" t="s">
        <v>579</v>
      </c>
      <c r="G301" s="157" t="s">
        <v>191</v>
      </c>
      <c r="H301" s="158">
        <v>1</v>
      </c>
      <c r="I301" s="159"/>
      <c r="J301" s="160">
        <f t="shared" si="20"/>
        <v>0</v>
      </c>
      <c r="K301" s="161"/>
      <c r="L301" s="162"/>
      <c r="M301" s="163" t="s">
        <v>1</v>
      </c>
      <c r="N301" s="164" t="s">
        <v>42</v>
      </c>
      <c r="P301" s="142">
        <f t="shared" si="21"/>
        <v>0</v>
      </c>
      <c r="Q301" s="142">
        <v>0.0219</v>
      </c>
      <c r="R301" s="142">
        <f t="shared" si="22"/>
        <v>0.0219</v>
      </c>
      <c r="S301" s="142">
        <v>0</v>
      </c>
      <c r="T301" s="143">
        <f t="shared" si="23"/>
        <v>0</v>
      </c>
      <c r="AR301" s="144" t="s">
        <v>301</v>
      </c>
      <c r="AT301" s="144" t="s">
        <v>182</v>
      </c>
      <c r="AU301" s="144" t="s">
        <v>86</v>
      </c>
      <c r="AY301" s="16" t="s">
        <v>140</v>
      </c>
      <c r="BE301" s="145">
        <f t="shared" si="24"/>
        <v>0</v>
      </c>
      <c r="BF301" s="145">
        <f t="shared" si="25"/>
        <v>0</v>
      </c>
      <c r="BG301" s="145">
        <f t="shared" si="26"/>
        <v>0</v>
      </c>
      <c r="BH301" s="145">
        <f t="shared" si="27"/>
        <v>0</v>
      </c>
      <c r="BI301" s="145">
        <f t="shared" si="28"/>
        <v>0</v>
      </c>
      <c r="BJ301" s="16" t="s">
        <v>86</v>
      </c>
      <c r="BK301" s="145">
        <f t="shared" si="29"/>
        <v>0</v>
      </c>
      <c r="BL301" s="16" t="s">
        <v>221</v>
      </c>
      <c r="BM301" s="144" t="s">
        <v>580</v>
      </c>
    </row>
    <row r="302" spans="2:65" s="1" customFormat="1" ht="21.75" customHeight="1">
      <c r="B302" s="31"/>
      <c r="C302" s="132" t="s">
        <v>581</v>
      </c>
      <c r="D302" s="132" t="s">
        <v>142</v>
      </c>
      <c r="E302" s="133" t="s">
        <v>582</v>
      </c>
      <c r="F302" s="134" t="s">
        <v>583</v>
      </c>
      <c r="G302" s="135" t="s">
        <v>191</v>
      </c>
      <c r="H302" s="136">
        <v>1</v>
      </c>
      <c r="I302" s="137"/>
      <c r="J302" s="138">
        <f t="shared" si="20"/>
        <v>0</v>
      </c>
      <c r="K302" s="139"/>
      <c r="L302" s="31"/>
      <c r="M302" s="140" t="s">
        <v>1</v>
      </c>
      <c r="N302" s="141" t="s">
        <v>42</v>
      </c>
      <c r="P302" s="142">
        <f t="shared" si="21"/>
        <v>0</v>
      </c>
      <c r="Q302" s="142">
        <v>0.00119</v>
      </c>
      <c r="R302" s="142">
        <f t="shared" si="22"/>
        <v>0.00119</v>
      </c>
      <c r="S302" s="142">
        <v>0</v>
      </c>
      <c r="T302" s="143">
        <f t="shared" si="23"/>
        <v>0</v>
      </c>
      <c r="AR302" s="144" t="s">
        <v>221</v>
      </c>
      <c r="AT302" s="144" t="s">
        <v>142</v>
      </c>
      <c r="AU302" s="144" t="s">
        <v>86</v>
      </c>
      <c r="AY302" s="16" t="s">
        <v>140</v>
      </c>
      <c r="BE302" s="145">
        <f t="shared" si="24"/>
        <v>0</v>
      </c>
      <c r="BF302" s="145">
        <f t="shared" si="25"/>
        <v>0</v>
      </c>
      <c r="BG302" s="145">
        <f t="shared" si="26"/>
        <v>0</v>
      </c>
      <c r="BH302" s="145">
        <f t="shared" si="27"/>
        <v>0</v>
      </c>
      <c r="BI302" s="145">
        <f t="shared" si="28"/>
        <v>0</v>
      </c>
      <c r="BJ302" s="16" t="s">
        <v>86</v>
      </c>
      <c r="BK302" s="145">
        <f t="shared" si="29"/>
        <v>0</v>
      </c>
      <c r="BL302" s="16" t="s">
        <v>221</v>
      </c>
      <c r="BM302" s="144" t="s">
        <v>584</v>
      </c>
    </row>
    <row r="303" spans="2:65" s="1" customFormat="1" ht="16.5" customHeight="1">
      <c r="B303" s="31"/>
      <c r="C303" s="154" t="s">
        <v>585</v>
      </c>
      <c r="D303" s="154" t="s">
        <v>182</v>
      </c>
      <c r="E303" s="155" t="s">
        <v>586</v>
      </c>
      <c r="F303" s="156" t="s">
        <v>587</v>
      </c>
      <c r="G303" s="157" t="s">
        <v>191</v>
      </c>
      <c r="H303" s="158">
        <v>1</v>
      </c>
      <c r="I303" s="159"/>
      <c r="J303" s="160">
        <f t="shared" si="20"/>
        <v>0</v>
      </c>
      <c r="K303" s="161"/>
      <c r="L303" s="162"/>
      <c r="M303" s="163" t="s">
        <v>1</v>
      </c>
      <c r="N303" s="164" t="s">
        <v>42</v>
      </c>
      <c r="P303" s="142">
        <f t="shared" si="21"/>
        <v>0</v>
      </c>
      <c r="Q303" s="142">
        <v>0.0145</v>
      </c>
      <c r="R303" s="142">
        <f t="shared" si="22"/>
        <v>0.0145</v>
      </c>
      <c r="S303" s="142">
        <v>0</v>
      </c>
      <c r="T303" s="143">
        <f t="shared" si="23"/>
        <v>0</v>
      </c>
      <c r="AR303" s="144" t="s">
        <v>301</v>
      </c>
      <c r="AT303" s="144" t="s">
        <v>182</v>
      </c>
      <c r="AU303" s="144" t="s">
        <v>86</v>
      </c>
      <c r="AY303" s="16" t="s">
        <v>140</v>
      </c>
      <c r="BE303" s="145">
        <f t="shared" si="24"/>
        <v>0</v>
      </c>
      <c r="BF303" s="145">
        <f t="shared" si="25"/>
        <v>0</v>
      </c>
      <c r="BG303" s="145">
        <f t="shared" si="26"/>
        <v>0</v>
      </c>
      <c r="BH303" s="145">
        <f t="shared" si="27"/>
        <v>0</v>
      </c>
      <c r="BI303" s="145">
        <f t="shared" si="28"/>
        <v>0</v>
      </c>
      <c r="BJ303" s="16" t="s">
        <v>86</v>
      </c>
      <c r="BK303" s="145">
        <f t="shared" si="29"/>
        <v>0</v>
      </c>
      <c r="BL303" s="16" t="s">
        <v>221</v>
      </c>
      <c r="BM303" s="144" t="s">
        <v>588</v>
      </c>
    </row>
    <row r="304" spans="2:65" s="1" customFormat="1" ht="16.5" customHeight="1">
      <c r="B304" s="31"/>
      <c r="C304" s="132" t="s">
        <v>589</v>
      </c>
      <c r="D304" s="132" t="s">
        <v>142</v>
      </c>
      <c r="E304" s="133" t="s">
        <v>590</v>
      </c>
      <c r="F304" s="134" t="s">
        <v>591</v>
      </c>
      <c r="G304" s="135" t="s">
        <v>563</v>
      </c>
      <c r="H304" s="136">
        <v>2</v>
      </c>
      <c r="I304" s="137"/>
      <c r="J304" s="138">
        <f t="shared" si="20"/>
        <v>0</v>
      </c>
      <c r="K304" s="139"/>
      <c r="L304" s="31"/>
      <c r="M304" s="140" t="s">
        <v>1</v>
      </c>
      <c r="N304" s="141" t="s">
        <v>42</v>
      </c>
      <c r="P304" s="142">
        <f t="shared" si="21"/>
        <v>0</v>
      </c>
      <c r="Q304" s="142">
        <v>0.00326</v>
      </c>
      <c r="R304" s="142">
        <f t="shared" si="22"/>
        <v>0.00652</v>
      </c>
      <c r="S304" s="142">
        <v>0</v>
      </c>
      <c r="T304" s="143">
        <f t="shared" si="23"/>
        <v>0</v>
      </c>
      <c r="AR304" s="144" t="s">
        <v>221</v>
      </c>
      <c r="AT304" s="144" t="s">
        <v>142</v>
      </c>
      <c r="AU304" s="144" t="s">
        <v>86</v>
      </c>
      <c r="AY304" s="16" t="s">
        <v>140</v>
      </c>
      <c r="BE304" s="145">
        <f t="shared" si="24"/>
        <v>0</v>
      </c>
      <c r="BF304" s="145">
        <f t="shared" si="25"/>
        <v>0</v>
      </c>
      <c r="BG304" s="145">
        <f t="shared" si="26"/>
        <v>0</v>
      </c>
      <c r="BH304" s="145">
        <f t="shared" si="27"/>
        <v>0</v>
      </c>
      <c r="BI304" s="145">
        <f t="shared" si="28"/>
        <v>0</v>
      </c>
      <c r="BJ304" s="16" t="s">
        <v>86</v>
      </c>
      <c r="BK304" s="145">
        <f t="shared" si="29"/>
        <v>0</v>
      </c>
      <c r="BL304" s="16" t="s">
        <v>221</v>
      </c>
      <c r="BM304" s="144" t="s">
        <v>592</v>
      </c>
    </row>
    <row r="305" spans="2:65" s="1" customFormat="1" ht="16.5" customHeight="1">
      <c r="B305" s="31"/>
      <c r="C305" s="154" t="s">
        <v>593</v>
      </c>
      <c r="D305" s="154" t="s">
        <v>182</v>
      </c>
      <c r="E305" s="155" t="s">
        <v>594</v>
      </c>
      <c r="F305" s="156" t="s">
        <v>595</v>
      </c>
      <c r="G305" s="157" t="s">
        <v>191</v>
      </c>
      <c r="H305" s="158">
        <v>1</v>
      </c>
      <c r="I305" s="159"/>
      <c r="J305" s="160">
        <f t="shared" si="20"/>
        <v>0</v>
      </c>
      <c r="K305" s="161"/>
      <c r="L305" s="162"/>
      <c r="M305" s="163" t="s">
        <v>1</v>
      </c>
      <c r="N305" s="164" t="s">
        <v>42</v>
      </c>
      <c r="P305" s="142">
        <f t="shared" si="21"/>
        <v>0</v>
      </c>
      <c r="Q305" s="142">
        <v>0.012</v>
      </c>
      <c r="R305" s="142">
        <f t="shared" si="22"/>
        <v>0.012</v>
      </c>
      <c r="S305" s="142">
        <v>0</v>
      </c>
      <c r="T305" s="143">
        <f t="shared" si="23"/>
        <v>0</v>
      </c>
      <c r="AR305" s="144" t="s">
        <v>301</v>
      </c>
      <c r="AT305" s="144" t="s">
        <v>182</v>
      </c>
      <c r="AU305" s="144" t="s">
        <v>86</v>
      </c>
      <c r="AY305" s="16" t="s">
        <v>140</v>
      </c>
      <c r="BE305" s="145">
        <f t="shared" si="24"/>
        <v>0</v>
      </c>
      <c r="BF305" s="145">
        <f t="shared" si="25"/>
        <v>0</v>
      </c>
      <c r="BG305" s="145">
        <f t="shared" si="26"/>
        <v>0</v>
      </c>
      <c r="BH305" s="145">
        <f t="shared" si="27"/>
        <v>0</v>
      </c>
      <c r="BI305" s="145">
        <f t="shared" si="28"/>
        <v>0</v>
      </c>
      <c r="BJ305" s="16" t="s">
        <v>86</v>
      </c>
      <c r="BK305" s="145">
        <f t="shared" si="29"/>
        <v>0</v>
      </c>
      <c r="BL305" s="16" t="s">
        <v>221</v>
      </c>
      <c r="BM305" s="144" t="s">
        <v>596</v>
      </c>
    </row>
    <row r="306" spans="2:65" s="1" customFormat="1" ht="16.5" customHeight="1">
      <c r="B306" s="31"/>
      <c r="C306" s="154" t="s">
        <v>597</v>
      </c>
      <c r="D306" s="154" t="s">
        <v>182</v>
      </c>
      <c r="E306" s="155" t="s">
        <v>598</v>
      </c>
      <c r="F306" s="156" t="s">
        <v>599</v>
      </c>
      <c r="G306" s="157" t="s">
        <v>191</v>
      </c>
      <c r="H306" s="158">
        <v>1</v>
      </c>
      <c r="I306" s="159"/>
      <c r="J306" s="160">
        <f t="shared" si="20"/>
        <v>0</v>
      </c>
      <c r="K306" s="161"/>
      <c r="L306" s="162"/>
      <c r="M306" s="163" t="s">
        <v>1</v>
      </c>
      <c r="N306" s="164" t="s">
        <v>42</v>
      </c>
      <c r="P306" s="142">
        <f t="shared" si="21"/>
        <v>0</v>
      </c>
      <c r="Q306" s="142">
        <v>0.012</v>
      </c>
      <c r="R306" s="142">
        <f t="shared" si="22"/>
        <v>0.012</v>
      </c>
      <c r="S306" s="142">
        <v>0</v>
      </c>
      <c r="T306" s="143">
        <f t="shared" si="23"/>
        <v>0</v>
      </c>
      <c r="AR306" s="144" t="s">
        <v>301</v>
      </c>
      <c r="AT306" s="144" t="s">
        <v>182</v>
      </c>
      <c r="AU306" s="144" t="s">
        <v>86</v>
      </c>
      <c r="AY306" s="16" t="s">
        <v>140</v>
      </c>
      <c r="BE306" s="145">
        <f t="shared" si="24"/>
        <v>0</v>
      </c>
      <c r="BF306" s="145">
        <f t="shared" si="25"/>
        <v>0</v>
      </c>
      <c r="BG306" s="145">
        <f t="shared" si="26"/>
        <v>0</v>
      </c>
      <c r="BH306" s="145">
        <f t="shared" si="27"/>
        <v>0</v>
      </c>
      <c r="BI306" s="145">
        <f t="shared" si="28"/>
        <v>0</v>
      </c>
      <c r="BJ306" s="16" t="s">
        <v>86</v>
      </c>
      <c r="BK306" s="145">
        <f t="shared" si="29"/>
        <v>0</v>
      </c>
      <c r="BL306" s="16" t="s">
        <v>221</v>
      </c>
      <c r="BM306" s="144" t="s">
        <v>600</v>
      </c>
    </row>
    <row r="307" spans="2:65" s="1" customFormat="1" ht="16.5" customHeight="1">
      <c r="B307" s="31"/>
      <c r="C307" s="132" t="s">
        <v>601</v>
      </c>
      <c r="D307" s="132" t="s">
        <v>142</v>
      </c>
      <c r="E307" s="133" t="s">
        <v>602</v>
      </c>
      <c r="F307" s="134" t="s">
        <v>603</v>
      </c>
      <c r="G307" s="135" t="s">
        <v>563</v>
      </c>
      <c r="H307" s="136">
        <v>1</v>
      </c>
      <c r="I307" s="137"/>
      <c r="J307" s="138">
        <f t="shared" si="20"/>
        <v>0</v>
      </c>
      <c r="K307" s="139"/>
      <c r="L307" s="31"/>
      <c r="M307" s="140" t="s">
        <v>1</v>
      </c>
      <c r="N307" s="141" t="s">
        <v>42</v>
      </c>
      <c r="P307" s="142">
        <f t="shared" si="21"/>
        <v>0</v>
      </c>
      <c r="Q307" s="142">
        <v>0</v>
      </c>
      <c r="R307" s="142">
        <f t="shared" si="22"/>
        <v>0</v>
      </c>
      <c r="S307" s="142">
        <v>0.0225</v>
      </c>
      <c r="T307" s="143">
        <f t="shared" si="23"/>
        <v>0.0225</v>
      </c>
      <c r="AR307" s="144" t="s">
        <v>221</v>
      </c>
      <c r="AT307" s="144" t="s">
        <v>142</v>
      </c>
      <c r="AU307" s="144" t="s">
        <v>86</v>
      </c>
      <c r="AY307" s="16" t="s">
        <v>140</v>
      </c>
      <c r="BE307" s="145">
        <f t="shared" si="24"/>
        <v>0</v>
      </c>
      <c r="BF307" s="145">
        <f t="shared" si="25"/>
        <v>0</v>
      </c>
      <c r="BG307" s="145">
        <f t="shared" si="26"/>
        <v>0</v>
      </c>
      <c r="BH307" s="145">
        <f t="shared" si="27"/>
        <v>0</v>
      </c>
      <c r="BI307" s="145">
        <f t="shared" si="28"/>
        <v>0</v>
      </c>
      <c r="BJ307" s="16" t="s">
        <v>86</v>
      </c>
      <c r="BK307" s="145">
        <f t="shared" si="29"/>
        <v>0</v>
      </c>
      <c r="BL307" s="16" t="s">
        <v>221</v>
      </c>
      <c r="BM307" s="144" t="s">
        <v>604</v>
      </c>
    </row>
    <row r="308" spans="2:65" s="1" customFormat="1" ht="21.75" customHeight="1">
      <c r="B308" s="31"/>
      <c r="C308" s="132" t="s">
        <v>605</v>
      </c>
      <c r="D308" s="132" t="s">
        <v>142</v>
      </c>
      <c r="E308" s="133" t="s">
        <v>606</v>
      </c>
      <c r="F308" s="134" t="s">
        <v>607</v>
      </c>
      <c r="G308" s="135" t="s">
        <v>563</v>
      </c>
      <c r="H308" s="136">
        <v>1</v>
      </c>
      <c r="I308" s="137"/>
      <c r="J308" s="138">
        <f t="shared" si="20"/>
        <v>0</v>
      </c>
      <c r="K308" s="139"/>
      <c r="L308" s="31"/>
      <c r="M308" s="140" t="s">
        <v>1</v>
      </c>
      <c r="N308" s="141" t="s">
        <v>42</v>
      </c>
      <c r="P308" s="142">
        <f t="shared" si="21"/>
        <v>0</v>
      </c>
      <c r="Q308" s="142">
        <v>0.00157</v>
      </c>
      <c r="R308" s="142">
        <f t="shared" si="22"/>
        <v>0.00157</v>
      </c>
      <c r="S308" s="142">
        <v>0</v>
      </c>
      <c r="T308" s="143">
        <f t="shared" si="23"/>
        <v>0</v>
      </c>
      <c r="AR308" s="144" t="s">
        <v>221</v>
      </c>
      <c r="AT308" s="144" t="s">
        <v>142</v>
      </c>
      <c r="AU308" s="144" t="s">
        <v>86</v>
      </c>
      <c r="AY308" s="16" t="s">
        <v>140</v>
      </c>
      <c r="BE308" s="145">
        <f t="shared" si="24"/>
        <v>0</v>
      </c>
      <c r="BF308" s="145">
        <f t="shared" si="25"/>
        <v>0</v>
      </c>
      <c r="BG308" s="145">
        <f t="shared" si="26"/>
        <v>0</v>
      </c>
      <c r="BH308" s="145">
        <f t="shared" si="27"/>
        <v>0</v>
      </c>
      <c r="BI308" s="145">
        <f t="shared" si="28"/>
        <v>0</v>
      </c>
      <c r="BJ308" s="16" t="s">
        <v>86</v>
      </c>
      <c r="BK308" s="145">
        <f t="shared" si="29"/>
        <v>0</v>
      </c>
      <c r="BL308" s="16" t="s">
        <v>221</v>
      </c>
      <c r="BM308" s="144" t="s">
        <v>608</v>
      </c>
    </row>
    <row r="309" spans="2:65" s="1" customFormat="1" ht="16.5" customHeight="1">
      <c r="B309" s="31"/>
      <c r="C309" s="154" t="s">
        <v>609</v>
      </c>
      <c r="D309" s="154" t="s">
        <v>182</v>
      </c>
      <c r="E309" s="155" t="s">
        <v>610</v>
      </c>
      <c r="F309" s="156" t="s">
        <v>611</v>
      </c>
      <c r="G309" s="157" t="s">
        <v>191</v>
      </c>
      <c r="H309" s="158">
        <v>1</v>
      </c>
      <c r="I309" s="159"/>
      <c r="J309" s="160">
        <f t="shared" si="20"/>
        <v>0</v>
      </c>
      <c r="K309" s="161"/>
      <c r="L309" s="162"/>
      <c r="M309" s="163" t="s">
        <v>1</v>
      </c>
      <c r="N309" s="164" t="s">
        <v>42</v>
      </c>
      <c r="P309" s="142">
        <f t="shared" si="21"/>
        <v>0</v>
      </c>
      <c r="Q309" s="142">
        <v>0.015</v>
      </c>
      <c r="R309" s="142">
        <f t="shared" si="22"/>
        <v>0.015</v>
      </c>
      <c r="S309" s="142">
        <v>0</v>
      </c>
      <c r="T309" s="143">
        <f t="shared" si="23"/>
        <v>0</v>
      </c>
      <c r="AR309" s="144" t="s">
        <v>301</v>
      </c>
      <c r="AT309" s="144" t="s">
        <v>182</v>
      </c>
      <c r="AU309" s="144" t="s">
        <v>86</v>
      </c>
      <c r="AY309" s="16" t="s">
        <v>140</v>
      </c>
      <c r="BE309" s="145">
        <f t="shared" si="24"/>
        <v>0</v>
      </c>
      <c r="BF309" s="145">
        <f t="shared" si="25"/>
        <v>0</v>
      </c>
      <c r="BG309" s="145">
        <f t="shared" si="26"/>
        <v>0</v>
      </c>
      <c r="BH309" s="145">
        <f t="shared" si="27"/>
        <v>0</v>
      </c>
      <c r="BI309" s="145">
        <f t="shared" si="28"/>
        <v>0</v>
      </c>
      <c r="BJ309" s="16" t="s">
        <v>86</v>
      </c>
      <c r="BK309" s="145">
        <f t="shared" si="29"/>
        <v>0</v>
      </c>
      <c r="BL309" s="16" t="s">
        <v>221</v>
      </c>
      <c r="BM309" s="144" t="s">
        <v>612</v>
      </c>
    </row>
    <row r="310" spans="2:65" s="1" customFormat="1" ht="16.5" customHeight="1">
      <c r="B310" s="31"/>
      <c r="C310" s="132" t="s">
        <v>613</v>
      </c>
      <c r="D310" s="132" t="s">
        <v>142</v>
      </c>
      <c r="E310" s="133" t="s">
        <v>614</v>
      </c>
      <c r="F310" s="134" t="s">
        <v>615</v>
      </c>
      <c r="G310" s="135" t="s">
        <v>563</v>
      </c>
      <c r="H310" s="136">
        <v>1</v>
      </c>
      <c r="I310" s="137"/>
      <c r="J310" s="138">
        <f t="shared" si="20"/>
        <v>0</v>
      </c>
      <c r="K310" s="139"/>
      <c r="L310" s="31"/>
      <c r="M310" s="140" t="s">
        <v>1</v>
      </c>
      <c r="N310" s="141" t="s">
        <v>42</v>
      </c>
      <c r="P310" s="142">
        <f t="shared" si="21"/>
        <v>0</v>
      </c>
      <c r="Q310" s="142">
        <v>0</v>
      </c>
      <c r="R310" s="142">
        <f t="shared" si="22"/>
        <v>0</v>
      </c>
      <c r="S310" s="142">
        <v>0.0176</v>
      </c>
      <c r="T310" s="143">
        <f t="shared" si="23"/>
        <v>0.0176</v>
      </c>
      <c r="AR310" s="144" t="s">
        <v>221</v>
      </c>
      <c r="AT310" s="144" t="s">
        <v>142</v>
      </c>
      <c r="AU310" s="144" t="s">
        <v>86</v>
      </c>
      <c r="AY310" s="16" t="s">
        <v>140</v>
      </c>
      <c r="BE310" s="145">
        <f t="shared" si="24"/>
        <v>0</v>
      </c>
      <c r="BF310" s="145">
        <f t="shared" si="25"/>
        <v>0</v>
      </c>
      <c r="BG310" s="145">
        <f t="shared" si="26"/>
        <v>0</v>
      </c>
      <c r="BH310" s="145">
        <f t="shared" si="27"/>
        <v>0</v>
      </c>
      <c r="BI310" s="145">
        <f t="shared" si="28"/>
        <v>0</v>
      </c>
      <c r="BJ310" s="16" t="s">
        <v>86</v>
      </c>
      <c r="BK310" s="145">
        <f t="shared" si="29"/>
        <v>0</v>
      </c>
      <c r="BL310" s="16" t="s">
        <v>221</v>
      </c>
      <c r="BM310" s="144" t="s">
        <v>616</v>
      </c>
    </row>
    <row r="311" spans="2:65" s="1" customFormat="1" ht="24.15" customHeight="1">
      <c r="B311" s="31"/>
      <c r="C311" s="132" t="s">
        <v>617</v>
      </c>
      <c r="D311" s="132" t="s">
        <v>142</v>
      </c>
      <c r="E311" s="133" t="s">
        <v>618</v>
      </c>
      <c r="F311" s="134" t="s">
        <v>619</v>
      </c>
      <c r="G311" s="135" t="s">
        <v>563</v>
      </c>
      <c r="H311" s="136">
        <v>2</v>
      </c>
      <c r="I311" s="137"/>
      <c r="J311" s="138">
        <f t="shared" si="20"/>
        <v>0</v>
      </c>
      <c r="K311" s="139"/>
      <c r="L311" s="31"/>
      <c r="M311" s="140" t="s">
        <v>1</v>
      </c>
      <c r="N311" s="141" t="s">
        <v>42</v>
      </c>
      <c r="P311" s="142">
        <f t="shared" si="21"/>
        <v>0</v>
      </c>
      <c r="Q311" s="142">
        <v>0.00052</v>
      </c>
      <c r="R311" s="142">
        <f t="shared" si="22"/>
        <v>0.00104</v>
      </c>
      <c r="S311" s="142">
        <v>0</v>
      </c>
      <c r="T311" s="143">
        <f t="shared" si="23"/>
        <v>0</v>
      </c>
      <c r="AR311" s="144" t="s">
        <v>221</v>
      </c>
      <c r="AT311" s="144" t="s">
        <v>142</v>
      </c>
      <c r="AU311" s="144" t="s">
        <v>86</v>
      </c>
      <c r="AY311" s="16" t="s">
        <v>140</v>
      </c>
      <c r="BE311" s="145">
        <f t="shared" si="24"/>
        <v>0</v>
      </c>
      <c r="BF311" s="145">
        <f t="shared" si="25"/>
        <v>0</v>
      </c>
      <c r="BG311" s="145">
        <f t="shared" si="26"/>
        <v>0</v>
      </c>
      <c r="BH311" s="145">
        <f t="shared" si="27"/>
        <v>0</v>
      </c>
      <c r="BI311" s="145">
        <f t="shared" si="28"/>
        <v>0</v>
      </c>
      <c r="BJ311" s="16" t="s">
        <v>86</v>
      </c>
      <c r="BK311" s="145">
        <f t="shared" si="29"/>
        <v>0</v>
      </c>
      <c r="BL311" s="16" t="s">
        <v>221</v>
      </c>
      <c r="BM311" s="144" t="s">
        <v>620</v>
      </c>
    </row>
    <row r="312" spans="2:65" s="1" customFormat="1" ht="16.5" customHeight="1">
      <c r="B312" s="31"/>
      <c r="C312" s="132" t="s">
        <v>621</v>
      </c>
      <c r="D312" s="132" t="s">
        <v>142</v>
      </c>
      <c r="E312" s="133" t="s">
        <v>622</v>
      </c>
      <c r="F312" s="134" t="s">
        <v>623</v>
      </c>
      <c r="G312" s="135" t="s">
        <v>563</v>
      </c>
      <c r="H312" s="136">
        <v>1</v>
      </c>
      <c r="I312" s="137"/>
      <c r="J312" s="138">
        <f t="shared" si="20"/>
        <v>0</v>
      </c>
      <c r="K312" s="139"/>
      <c r="L312" s="31"/>
      <c r="M312" s="140" t="s">
        <v>1</v>
      </c>
      <c r="N312" s="141" t="s">
        <v>42</v>
      </c>
      <c r="P312" s="142">
        <f t="shared" si="21"/>
        <v>0</v>
      </c>
      <c r="Q312" s="142">
        <v>0.00052</v>
      </c>
      <c r="R312" s="142">
        <f t="shared" si="22"/>
        <v>0.00052</v>
      </c>
      <c r="S312" s="142">
        <v>0</v>
      </c>
      <c r="T312" s="143">
        <f t="shared" si="23"/>
        <v>0</v>
      </c>
      <c r="AR312" s="144" t="s">
        <v>221</v>
      </c>
      <c r="AT312" s="144" t="s">
        <v>142</v>
      </c>
      <c r="AU312" s="144" t="s">
        <v>86</v>
      </c>
      <c r="AY312" s="16" t="s">
        <v>140</v>
      </c>
      <c r="BE312" s="145">
        <f t="shared" si="24"/>
        <v>0</v>
      </c>
      <c r="BF312" s="145">
        <f t="shared" si="25"/>
        <v>0</v>
      </c>
      <c r="BG312" s="145">
        <f t="shared" si="26"/>
        <v>0</v>
      </c>
      <c r="BH312" s="145">
        <f t="shared" si="27"/>
        <v>0</v>
      </c>
      <c r="BI312" s="145">
        <f t="shared" si="28"/>
        <v>0</v>
      </c>
      <c r="BJ312" s="16" t="s">
        <v>86</v>
      </c>
      <c r="BK312" s="145">
        <f t="shared" si="29"/>
        <v>0</v>
      </c>
      <c r="BL312" s="16" t="s">
        <v>221</v>
      </c>
      <c r="BM312" s="144" t="s">
        <v>624</v>
      </c>
    </row>
    <row r="313" spans="2:65" s="1" customFormat="1" ht="24.15" customHeight="1">
      <c r="B313" s="31"/>
      <c r="C313" s="132" t="s">
        <v>625</v>
      </c>
      <c r="D313" s="132" t="s">
        <v>142</v>
      </c>
      <c r="E313" s="133" t="s">
        <v>626</v>
      </c>
      <c r="F313" s="134" t="s">
        <v>627</v>
      </c>
      <c r="G313" s="135" t="s">
        <v>563</v>
      </c>
      <c r="H313" s="136">
        <v>3</v>
      </c>
      <c r="I313" s="137"/>
      <c r="J313" s="138">
        <f t="shared" si="20"/>
        <v>0</v>
      </c>
      <c r="K313" s="139"/>
      <c r="L313" s="31"/>
      <c r="M313" s="140" t="s">
        <v>1</v>
      </c>
      <c r="N313" s="141" t="s">
        <v>42</v>
      </c>
      <c r="P313" s="142">
        <f t="shared" si="21"/>
        <v>0</v>
      </c>
      <c r="Q313" s="142">
        <v>0.00052</v>
      </c>
      <c r="R313" s="142">
        <f t="shared" si="22"/>
        <v>0.0015599999999999998</v>
      </c>
      <c r="S313" s="142">
        <v>0</v>
      </c>
      <c r="T313" s="143">
        <f t="shared" si="23"/>
        <v>0</v>
      </c>
      <c r="AR313" s="144" t="s">
        <v>221</v>
      </c>
      <c r="AT313" s="144" t="s">
        <v>142</v>
      </c>
      <c r="AU313" s="144" t="s">
        <v>86</v>
      </c>
      <c r="AY313" s="16" t="s">
        <v>140</v>
      </c>
      <c r="BE313" s="145">
        <f t="shared" si="24"/>
        <v>0</v>
      </c>
      <c r="BF313" s="145">
        <f t="shared" si="25"/>
        <v>0</v>
      </c>
      <c r="BG313" s="145">
        <f t="shared" si="26"/>
        <v>0</v>
      </c>
      <c r="BH313" s="145">
        <f t="shared" si="27"/>
        <v>0</v>
      </c>
      <c r="BI313" s="145">
        <f t="shared" si="28"/>
        <v>0</v>
      </c>
      <c r="BJ313" s="16" t="s">
        <v>86</v>
      </c>
      <c r="BK313" s="145">
        <f t="shared" si="29"/>
        <v>0</v>
      </c>
      <c r="BL313" s="16" t="s">
        <v>221</v>
      </c>
      <c r="BM313" s="144" t="s">
        <v>628</v>
      </c>
    </row>
    <row r="314" spans="2:65" s="1" customFormat="1" ht="24.15" customHeight="1">
      <c r="B314" s="31"/>
      <c r="C314" s="132" t="s">
        <v>629</v>
      </c>
      <c r="D314" s="132" t="s">
        <v>142</v>
      </c>
      <c r="E314" s="133" t="s">
        <v>630</v>
      </c>
      <c r="F314" s="134" t="s">
        <v>631</v>
      </c>
      <c r="G314" s="135" t="s">
        <v>563</v>
      </c>
      <c r="H314" s="136">
        <v>4</v>
      </c>
      <c r="I314" s="137"/>
      <c r="J314" s="138">
        <f t="shared" si="20"/>
        <v>0</v>
      </c>
      <c r="K314" s="139"/>
      <c r="L314" s="31"/>
      <c r="M314" s="140" t="s">
        <v>1</v>
      </c>
      <c r="N314" s="141" t="s">
        <v>42</v>
      </c>
      <c r="P314" s="142">
        <f t="shared" si="21"/>
        <v>0</v>
      </c>
      <c r="Q314" s="142">
        <v>0.0011</v>
      </c>
      <c r="R314" s="142">
        <f t="shared" si="22"/>
        <v>0.0044</v>
      </c>
      <c r="S314" s="142">
        <v>0</v>
      </c>
      <c r="T314" s="143">
        <f t="shared" si="23"/>
        <v>0</v>
      </c>
      <c r="AR314" s="144" t="s">
        <v>221</v>
      </c>
      <c r="AT314" s="144" t="s">
        <v>142</v>
      </c>
      <c r="AU314" s="144" t="s">
        <v>86</v>
      </c>
      <c r="AY314" s="16" t="s">
        <v>140</v>
      </c>
      <c r="BE314" s="145">
        <f t="shared" si="24"/>
        <v>0</v>
      </c>
      <c r="BF314" s="145">
        <f t="shared" si="25"/>
        <v>0</v>
      </c>
      <c r="BG314" s="145">
        <f t="shared" si="26"/>
        <v>0</v>
      </c>
      <c r="BH314" s="145">
        <f t="shared" si="27"/>
        <v>0</v>
      </c>
      <c r="BI314" s="145">
        <f t="shared" si="28"/>
        <v>0</v>
      </c>
      <c r="BJ314" s="16" t="s">
        <v>86</v>
      </c>
      <c r="BK314" s="145">
        <f t="shared" si="29"/>
        <v>0</v>
      </c>
      <c r="BL314" s="16" t="s">
        <v>221</v>
      </c>
      <c r="BM314" s="144" t="s">
        <v>632</v>
      </c>
    </row>
    <row r="315" spans="2:65" s="1" customFormat="1" ht="24.15" customHeight="1">
      <c r="B315" s="31"/>
      <c r="C315" s="132" t="s">
        <v>633</v>
      </c>
      <c r="D315" s="132" t="s">
        <v>142</v>
      </c>
      <c r="E315" s="133" t="s">
        <v>634</v>
      </c>
      <c r="F315" s="134" t="s">
        <v>635</v>
      </c>
      <c r="G315" s="135" t="s">
        <v>563</v>
      </c>
      <c r="H315" s="136">
        <v>1</v>
      </c>
      <c r="I315" s="137"/>
      <c r="J315" s="138">
        <f t="shared" si="20"/>
        <v>0</v>
      </c>
      <c r="K315" s="139"/>
      <c r="L315" s="31"/>
      <c r="M315" s="140" t="s">
        <v>1</v>
      </c>
      <c r="N315" s="141" t="s">
        <v>42</v>
      </c>
      <c r="P315" s="142">
        <f t="shared" si="21"/>
        <v>0</v>
      </c>
      <c r="Q315" s="142">
        <v>0.0013</v>
      </c>
      <c r="R315" s="142">
        <f t="shared" si="22"/>
        <v>0.0013</v>
      </c>
      <c r="S315" s="142">
        <v>0</v>
      </c>
      <c r="T315" s="143">
        <f t="shared" si="23"/>
        <v>0</v>
      </c>
      <c r="AR315" s="144" t="s">
        <v>221</v>
      </c>
      <c r="AT315" s="144" t="s">
        <v>142</v>
      </c>
      <c r="AU315" s="144" t="s">
        <v>86</v>
      </c>
      <c r="AY315" s="16" t="s">
        <v>140</v>
      </c>
      <c r="BE315" s="145">
        <f t="shared" si="24"/>
        <v>0</v>
      </c>
      <c r="BF315" s="145">
        <f t="shared" si="25"/>
        <v>0</v>
      </c>
      <c r="BG315" s="145">
        <f t="shared" si="26"/>
        <v>0</v>
      </c>
      <c r="BH315" s="145">
        <f t="shared" si="27"/>
        <v>0</v>
      </c>
      <c r="BI315" s="145">
        <f t="shared" si="28"/>
        <v>0</v>
      </c>
      <c r="BJ315" s="16" t="s">
        <v>86</v>
      </c>
      <c r="BK315" s="145">
        <f t="shared" si="29"/>
        <v>0</v>
      </c>
      <c r="BL315" s="16" t="s">
        <v>221</v>
      </c>
      <c r="BM315" s="144" t="s">
        <v>636</v>
      </c>
    </row>
    <row r="316" spans="2:65" s="1" customFormat="1" ht="24.15" customHeight="1">
      <c r="B316" s="31"/>
      <c r="C316" s="132" t="s">
        <v>637</v>
      </c>
      <c r="D316" s="132" t="s">
        <v>142</v>
      </c>
      <c r="E316" s="133" t="s">
        <v>638</v>
      </c>
      <c r="F316" s="134" t="s">
        <v>639</v>
      </c>
      <c r="G316" s="135" t="s">
        <v>563</v>
      </c>
      <c r="H316" s="136">
        <v>1</v>
      </c>
      <c r="I316" s="137"/>
      <c r="J316" s="138">
        <f t="shared" si="20"/>
        <v>0</v>
      </c>
      <c r="K316" s="139"/>
      <c r="L316" s="31"/>
      <c r="M316" s="140" t="s">
        <v>1</v>
      </c>
      <c r="N316" s="141" t="s">
        <v>42</v>
      </c>
      <c r="P316" s="142">
        <f t="shared" si="21"/>
        <v>0</v>
      </c>
      <c r="Q316" s="142">
        <v>0.00075</v>
      </c>
      <c r="R316" s="142">
        <f t="shared" si="22"/>
        <v>0.00075</v>
      </c>
      <c r="S316" s="142">
        <v>0</v>
      </c>
      <c r="T316" s="143">
        <f t="shared" si="23"/>
        <v>0</v>
      </c>
      <c r="AR316" s="144" t="s">
        <v>221</v>
      </c>
      <c r="AT316" s="144" t="s">
        <v>142</v>
      </c>
      <c r="AU316" s="144" t="s">
        <v>86</v>
      </c>
      <c r="AY316" s="16" t="s">
        <v>140</v>
      </c>
      <c r="BE316" s="145">
        <f t="shared" si="24"/>
        <v>0</v>
      </c>
      <c r="BF316" s="145">
        <f t="shared" si="25"/>
        <v>0</v>
      </c>
      <c r="BG316" s="145">
        <f t="shared" si="26"/>
        <v>0</v>
      </c>
      <c r="BH316" s="145">
        <f t="shared" si="27"/>
        <v>0</v>
      </c>
      <c r="BI316" s="145">
        <f t="shared" si="28"/>
        <v>0</v>
      </c>
      <c r="BJ316" s="16" t="s">
        <v>86</v>
      </c>
      <c r="BK316" s="145">
        <f t="shared" si="29"/>
        <v>0</v>
      </c>
      <c r="BL316" s="16" t="s">
        <v>221</v>
      </c>
      <c r="BM316" s="144" t="s">
        <v>640</v>
      </c>
    </row>
    <row r="317" spans="2:65" s="1" customFormat="1" ht="16.5" customHeight="1">
      <c r="B317" s="31"/>
      <c r="C317" s="132" t="s">
        <v>641</v>
      </c>
      <c r="D317" s="132" t="s">
        <v>142</v>
      </c>
      <c r="E317" s="133" t="s">
        <v>642</v>
      </c>
      <c r="F317" s="134" t="s">
        <v>643</v>
      </c>
      <c r="G317" s="135" t="s">
        <v>563</v>
      </c>
      <c r="H317" s="136">
        <v>1</v>
      </c>
      <c r="I317" s="137"/>
      <c r="J317" s="138">
        <f t="shared" si="20"/>
        <v>0</v>
      </c>
      <c r="K317" s="139"/>
      <c r="L317" s="31"/>
      <c r="M317" s="140" t="s">
        <v>1</v>
      </c>
      <c r="N317" s="141" t="s">
        <v>42</v>
      </c>
      <c r="P317" s="142">
        <f t="shared" si="21"/>
        <v>0</v>
      </c>
      <c r="Q317" s="142">
        <v>0</v>
      </c>
      <c r="R317" s="142">
        <f t="shared" si="22"/>
        <v>0</v>
      </c>
      <c r="S317" s="142">
        <v>0.0347</v>
      </c>
      <c r="T317" s="143">
        <f t="shared" si="23"/>
        <v>0.0347</v>
      </c>
      <c r="AR317" s="144" t="s">
        <v>221</v>
      </c>
      <c r="AT317" s="144" t="s">
        <v>142</v>
      </c>
      <c r="AU317" s="144" t="s">
        <v>86</v>
      </c>
      <c r="AY317" s="16" t="s">
        <v>140</v>
      </c>
      <c r="BE317" s="145">
        <f t="shared" si="24"/>
        <v>0</v>
      </c>
      <c r="BF317" s="145">
        <f t="shared" si="25"/>
        <v>0</v>
      </c>
      <c r="BG317" s="145">
        <f t="shared" si="26"/>
        <v>0</v>
      </c>
      <c r="BH317" s="145">
        <f t="shared" si="27"/>
        <v>0</v>
      </c>
      <c r="BI317" s="145">
        <f t="shared" si="28"/>
        <v>0</v>
      </c>
      <c r="BJ317" s="16" t="s">
        <v>86</v>
      </c>
      <c r="BK317" s="145">
        <f t="shared" si="29"/>
        <v>0</v>
      </c>
      <c r="BL317" s="16" t="s">
        <v>221</v>
      </c>
      <c r="BM317" s="144" t="s">
        <v>644</v>
      </c>
    </row>
    <row r="318" spans="2:65" s="1" customFormat="1" ht="16.5" customHeight="1">
      <c r="B318" s="31"/>
      <c r="C318" s="132" t="s">
        <v>645</v>
      </c>
      <c r="D318" s="132" t="s">
        <v>142</v>
      </c>
      <c r="E318" s="133" t="s">
        <v>646</v>
      </c>
      <c r="F318" s="134" t="s">
        <v>647</v>
      </c>
      <c r="G318" s="135" t="s">
        <v>563</v>
      </c>
      <c r="H318" s="136">
        <v>1</v>
      </c>
      <c r="I318" s="137"/>
      <c r="J318" s="138">
        <f t="shared" si="20"/>
        <v>0</v>
      </c>
      <c r="K318" s="139"/>
      <c r="L318" s="31"/>
      <c r="M318" s="140" t="s">
        <v>1</v>
      </c>
      <c r="N318" s="141" t="s">
        <v>42</v>
      </c>
      <c r="P318" s="142">
        <f t="shared" si="21"/>
        <v>0</v>
      </c>
      <c r="Q318" s="142">
        <v>0.00064</v>
      </c>
      <c r="R318" s="142">
        <f t="shared" si="22"/>
        <v>0.00064</v>
      </c>
      <c r="S318" s="142">
        <v>0</v>
      </c>
      <c r="T318" s="143">
        <f t="shared" si="23"/>
        <v>0</v>
      </c>
      <c r="AR318" s="144" t="s">
        <v>221</v>
      </c>
      <c r="AT318" s="144" t="s">
        <v>142</v>
      </c>
      <c r="AU318" s="144" t="s">
        <v>86</v>
      </c>
      <c r="AY318" s="16" t="s">
        <v>140</v>
      </c>
      <c r="BE318" s="145">
        <f t="shared" si="24"/>
        <v>0</v>
      </c>
      <c r="BF318" s="145">
        <f t="shared" si="25"/>
        <v>0</v>
      </c>
      <c r="BG318" s="145">
        <f t="shared" si="26"/>
        <v>0</v>
      </c>
      <c r="BH318" s="145">
        <f t="shared" si="27"/>
        <v>0</v>
      </c>
      <c r="BI318" s="145">
        <f t="shared" si="28"/>
        <v>0</v>
      </c>
      <c r="BJ318" s="16" t="s">
        <v>86</v>
      </c>
      <c r="BK318" s="145">
        <f t="shared" si="29"/>
        <v>0</v>
      </c>
      <c r="BL318" s="16" t="s">
        <v>221</v>
      </c>
      <c r="BM318" s="144" t="s">
        <v>648</v>
      </c>
    </row>
    <row r="319" spans="2:65" s="1" customFormat="1" ht="16.5" customHeight="1">
      <c r="B319" s="31"/>
      <c r="C319" s="154" t="s">
        <v>649</v>
      </c>
      <c r="D319" s="154" t="s">
        <v>182</v>
      </c>
      <c r="E319" s="155" t="s">
        <v>650</v>
      </c>
      <c r="F319" s="156" t="s">
        <v>651</v>
      </c>
      <c r="G319" s="157" t="s">
        <v>191</v>
      </c>
      <c r="H319" s="158">
        <v>1</v>
      </c>
      <c r="I319" s="159"/>
      <c r="J319" s="160">
        <f t="shared" si="20"/>
        <v>0</v>
      </c>
      <c r="K319" s="161"/>
      <c r="L319" s="162"/>
      <c r="M319" s="163" t="s">
        <v>1</v>
      </c>
      <c r="N319" s="164" t="s">
        <v>42</v>
      </c>
      <c r="P319" s="142">
        <f t="shared" si="21"/>
        <v>0</v>
      </c>
      <c r="Q319" s="142">
        <v>0.014</v>
      </c>
      <c r="R319" s="142">
        <f t="shared" si="22"/>
        <v>0.014</v>
      </c>
      <c r="S319" s="142">
        <v>0</v>
      </c>
      <c r="T319" s="143">
        <f t="shared" si="23"/>
        <v>0</v>
      </c>
      <c r="AR319" s="144" t="s">
        <v>301</v>
      </c>
      <c r="AT319" s="144" t="s">
        <v>182</v>
      </c>
      <c r="AU319" s="144" t="s">
        <v>86</v>
      </c>
      <c r="AY319" s="16" t="s">
        <v>140</v>
      </c>
      <c r="BE319" s="145">
        <f t="shared" si="24"/>
        <v>0</v>
      </c>
      <c r="BF319" s="145">
        <f t="shared" si="25"/>
        <v>0</v>
      </c>
      <c r="BG319" s="145">
        <f t="shared" si="26"/>
        <v>0</v>
      </c>
      <c r="BH319" s="145">
        <f t="shared" si="27"/>
        <v>0</v>
      </c>
      <c r="BI319" s="145">
        <f t="shared" si="28"/>
        <v>0</v>
      </c>
      <c r="BJ319" s="16" t="s">
        <v>86</v>
      </c>
      <c r="BK319" s="145">
        <f t="shared" si="29"/>
        <v>0</v>
      </c>
      <c r="BL319" s="16" t="s">
        <v>221</v>
      </c>
      <c r="BM319" s="144" t="s">
        <v>652</v>
      </c>
    </row>
    <row r="320" spans="2:65" s="1" customFormat="1" ht="16.5" customHeight="1">
      <c r="B320" s="31"/>
      <c r="C320" s="132" t="s">
        <v>653</v>
      </c>
      <c r="D320" s="132" t="s">
        <v>142</v>
      </c>
      <c r="E320" s="133" t="s">
        <v>654</v>
      </c>
      <c r="F320" s="134" t="s">
        <v>655</v>
      </c>
      <c r="G320" s="135" t="s">
        <v>563</v>
      </c>
      <c r="H320" s="136">
        <v>2</v>
      </c>
      <c r="I320" s="137"/>
      <c r="J320" s="138">
        <f t="shared" si="20"/>
        <v>0</v>
      </c>
      <c r="K320" s="139"/>
      <c r="L320" s="31"/>
      <c r="M320" s="140" t="s">
        <v>1</v>
      </c>
      <c r="N320" s="141" t="s">
        <v>42</v>
      </c>
      <c r="P320" s="142">
        <f t="shared" si="21"/>
        <v>0</v>
      </c>
      <c r="Q320" s="142">
        <v>0</v>
      </c>
      <c r="R320" s="142">
        <f t="shared" si="22"/>
        <v>0</v>
      </c>
      <c r="S320" s="142">
        <v>0.00156</v>
      </c>
      <c r="T320" s="143">
        <f t="shared" si="23"/>
        <v>0.00312</v>
      </c>
      <c r="AR320" s="144" t="s">
        <v>221</v>
      </c>
      <c r="AT320" s="144" t="s">
        <v>142</v>
      </c>
      <c r="AU320" s="144" t="s">
        <v>86</v>
      </c>
      <c r="AY320" s="16" t="s">
        <v>140</v>
      </c>
      <c r="BE320" s="145">
        <f t="shared" si="24"/>
        <v>0</v>
      </c>
      <c r="BF320" s="145">
        <f t="shared" si="25"/>
        <v>0</v>
      </c>
      <c r="BG320" s="145">
        <f t="shared" si="26"/>
        <v>0</v>
      </c>
      <c r="BH320" s="145">
        <f t="shared" si="27"/>
        <v>0</v>
      </c>
      <c r="BI320" s="145">
        <f t="shared" si="28"/>
        <v>0</v>
      </c>
      <c r="BJ320" s="16" t="s">
        <v>86</v>
      </c>
      <c r="BK320" s="145">
        <f t="shared" si="29"/>
        <v>0</v>
      </c>
      <c r="BL320" s="16" t="s">
        <v>221</v>
      </c>
      <c r="BM320" s="144" t="s">
        <v>656</v>
      </c>
    </row>
    <row r="321" spans="2:65" s="1" customFormat="1" ht="24.15" customHeight="1">
      <c r="B321" s="31"/>
      <c r="C321" s="132" t="s">
        <v>657</v>
      </c>
      <c r="D321" s="132" t="s">
        <v>142</v>
      </c>
      <c r="E321" s="133" t="s">
        <v>658</v>
      </c>
      <c r="F321" s="134" t="s">
        <v>659</v>
      </c>
      <c r="G321" s="135" t="s">
        <v>191</v>
      </c>
      <c r="H321" s="136">
        <v>3</v>
      </c>
      <c r="I321" s="137"/>
      <c r="J321" s="138">
        <f t="shared" si="20"/>
        <v>0</v>
      </c>
      <c r="K321" s="139"/>
      <c r="L321" s="31"/>
      <c r="M321" s="140" t="s">
        <v>1</v>
      </c>
      <c r="N321" s="141" t="s">
        <v>42</v>
      </c>
      <c r="P321" s="142">
        <f t="shared" si="21"/>
        <v>0</v>
      </c>
      <c r="Q321" s="142">
        <v>4E-05</v>
      </c>
      <c r="R321" s="142">
        <f t="shared" si="22"/>
        <v>0.00012000000000000002</v>
      </c>
      <c r="S321" s="142">
        <v>0</v>
      </c>
      <c r="T321" s="143">
        <f t="shared" si="23"/>
        <v>0</v>
      </c>
      <c r="AR321" s="144" t="s">
        <v>221</v>
      </c>
      <c r="AT321" s="144" t="s">
        <v>142</v>
      </c>
      <c r="AU321" s="144" t="s">
        <v>86</v>
      </c>
      <c r="AY321" s="16" t="s">
        <v>140</v>
      </c>
      <c r="BE321" s="145">
        <f t="shared" si="24"/>
        <v>0</v>
      </c>
      <c r="BF321" s="145">
        <f t="shared" si="25"/>
        <v>0</v>
      </c>
      <c r="BG321" s="145">
        <f t="shared" si="26"/>
        <v>0</v>
      </c>
      <c r="BH321" s="145">
        <f t="shared" si="27"/>
        <v>0</v>
      </c>
      <c r="BI321" s="145">
        <f t="shared" si="28"/>
        <v>0</v>
      </c>
      <c r="BJ321" s="16" t="s">
        <v>86</v>
      </c>
      <c r="BK321" s="145">
        <f t="shared" si="29"/>
        <v>0</v>
      </c>
      <c r="BL321" s="16" t="s">
        <v>221</v>
      </c>
      <c r="BM321" s="144" t="s">
        <v>660</v>
      </c>
    </row>
    <row r="322" spans="2:65" s="1" customFormat="1" ht="16.5" customHeight="1">
      <c r="B322" s="31"/>
      <c r="C322" s="154" t="s">
        <v>661</v>
      </c>
      <c r="D322" s="154" t="s">
        <v>182</v>
      </c>
      <c r="E322" s="155" t="s">
        <v>662</v>
      </c>
      <c r="F322" s="156" t="s">
        <v>663</v>
      </c>
      <c r="G322" s="157" t="s">
        <v>191</v>
      </c>
      <c r="H322" s="158">
        <v>1</v>
      </c>
      <c r="I322" s="159"/>
      <c r="J322" s="160">
        <f t="shared" si="20"/>
        <v>0</v>
      </c>
      <c r="K322" s="161"/>
      <c r="L322" s="162"/>
      <c r="M322" s="163" t="s">
        <v>1</v>
      </c>
      <c r="N322" s="164" t="s">
        <v>42</v>
      </c>
      <c r="P322" s="142">
        <f t="shared" si="21"/>
        <v>0</v>
      </c>
      <c r="Q322" s="142">
        <v>0.00147</v>
      </c>
      <c r="R322" s="142">
        <f t="shared" si="22"/>
        <v>0.00147</v>
      </c>
      <c r="S322" s="142">
        <v>0</v>
      </c>
      <c r="T322" s="143">
        <f t="shared" si="23"/>
        <v>0</v>
      </c>
      <c r="AR322" s="144" t="s">
        <v>301</v>
      </c>
      <c r="AT322" s="144" t="s">
        <v>182</v>
      </c>
      <c r="AU322" s="144" t="s">
        <v>86</v>
      </c>
      <c r="AY322" s="16" t="s">
        <v>140</v>
      </c>
      <c r="BE322" s="145">
        <f t="shared" si="24"/>
        <v>0</v>
      </c>
      <c r="BF322" s="145">
        <f t="shared" si="25"/>
        <v>0</v>
      </c>
      <c r="BG322" s="145">
        <f t="shared" si="26"/>
        <v>0</v>
      </c>
      <c r="BH322" s="145">
        <f t="shared" si="27"/>
        <v>0</v>
      </c>
      <c r="BI322" s="145">
        <f t="shared" si="28"/>
        <v>0</v>
      </c>
      <c r="BJ322" s="16" t="s">
        <v>86</v>
      </c>
      <c r="BK322" s="145">
        <f t="shared" si="29"/>
        <v>0</v>
      </c>
      <c r="BL322" s="16" t="s">
        <v>221</v>
      </c>
      <c r="BM322" s="144" t="s">
        <v>664</v>
      </c>
    </row>
    <row r="323" spans="2:65" s="1" customFormat="1" ht="21.75" customHeight="1">
      <c r="B323" s="31"/>
      <c r="C323" s="154" t="s">
        <v>665</v>
      </c>
      <c r="D323" s="154" t="s">
        <v>182</v>
      </c>
      <c r="E323" s="155" t="s">
        <v>666</v>
      </c>
      <c r="F323" s="156" t="s">
        <v>667</v>
      </c>
      <c r="G323" s="157" t="s">
        <v>191</v>
      </c>
      <c r="H323" s="158">
        <v>1</v>
      </c>
      <c r="I323" s="159"/>
      <c r="J323" s="160">
        <f t="shared" si="20"/>
        <v>0</v>
      </c>
      <c r="K323" s="161"/>
      <c r="L323" s="162"/>
      <c r="M323" s="163" t="s">
        <v>1</v>
      </c>
      <c r="N323" s="164" t="s">
        <v>42</v>
      </c>
      <c r="P323" s="142">
        <f t="shared" si="21"/>
        <v>0</v>
      </c>
      <c r="Q323" s="142">
        <v>0.00147</v>
      </c>
      <c r="R323" s="142">
        <f t="shared" si="22"/>
        <v>0.00147</v>
      </c>
      <c r="S323" s="142">
        <v>0</v>
      </c>
      <c r="T323" s="143">
        <f t="shared" si="23"/>
        <v>0</v>
      </c>
      <c r="AR323" s="144" t="s">
        <v>301</v>
      </c>
      <c r="AT323" s="144" t="s">
        <v>182</v>
      </c>
      <c r="AU323" s="144" t="s">
        <v>86</v>
      </c>
      <c r="AY323" s="16" t="s">
        <v>140</v>
      </c>
      <c r="BE323" s="145">
        <f t="shared" si="24"/>
        <v>0</v>
      </c>
      <c r="BF323" s="145">
        <f t="shared" si="25"/>
        <v>0</v>
      </c>
      <c r="BG323" s="145">
        <f t="shared" si="26"/>
        <v>0</v>
      </c>
      <c r="BH323" s="145">
        <f t="shared" si="27"/>
        <v>0</v>
      </c>
      <c r="BI323" s="145">
        <f t="shared" si="28"/>
        <v>0</v>
      </c>
      <c r="BJ323" s="16" t="s">
        <v>86</v>
      </c>
      <c r="BK323" s="145">
        <f t="shared" si="29"/>
        <v>0</v>
      </c>
      <c r="BL323" s="16" t="s">
        <v>221</v>
      </c>
      <c r="BM323" s="144" t="s">
        <v>668</v>
      </c>
    </row>
    <row r="324" spans="2:65" s="1" customFormat="1" ht="16.5" customHeight="1">
      <c r="B324" s="31"/>
      <c r="C324" s="154" t="s">
        <v>669</v>
      </c>
      <c r="D324" s="154" t="s">
        <v>182</v>
      </c>
      <c r="E324" s="155" t="s">
        <v>670</v>
      </c>
      <c r="F324" s="156" t="s">
        <v>671</v>
      </c>
      <c r="G324" s="157" t="s">
        <v>191</v>
      </c>
      <c r="H324" s="158">
        <v>1</v>
      </c>
      <c r="I324" s="159"/>
      <c r="J324" s="160">
        <f t="shared" si="20"/>
        <v>0</v>
      </c>
      <c r="K324" s="161"/>
      <c r="L324" s="162"/>
      <c r="M324" s="163" t="s">
        <v>1</v>
      </c>
      <c r="N324" s="164" t="s">
        <v>42</v>
      </c>
      <c r="P324" s="142">
        <f t="shared" si="21"/>
        <v>0</v>
      </c>
      <c r="Q324" s="142">
        <v>0.00147</v>
      </c>
      <c r="R324" s="142">
        <f t="shared" si="22"/>
        <v>0.00147</v>
      </c>
      <c r="S324" s="142">
        <v>0</v>
      </c>
      <c r="T324" s="143">
        <f t="shared" si="23"/>
        <v>0</v>
      </c>
      <c r="AR324" s="144" t="s">
        <v>301</v>
      </c>
      <c r="AT324" s="144" t="s">
        <v>182</v>
      </c>
      <c r="AU324" s="144" t="s">
        <v>86</v>
      </c>
      <c r="AY324" s="16" t="s">
        <v>140</v>
      </c>
      <c r="BE324" s="145">
        <f t="shared" si="24"/>
        <v>0</v>
      </c>
      <c r="BF324" s="145">
        <f t="shared" si="25"/>
        <v>0</v>
      </c>
      <c r="BG324" s="145">
        <f t="shared" si="26"/>
        <v>0</v>
      </c>
      <c r="BH324" s="145">
        <f t="shared" si="27"/>
        <v>0</v>
      </c>
      <c r="BI324" s="145">
        <f t="shared" si="28"/>
        <v>0</v>
      </c>
      <c r="BJ324" s="16" t="s">
        <v>86</v>
      </c>
      <c r="BK324" s="145">
        <f t="shared" si="29"/>
        <v>0</v>
      </c>
      <c r="BL324" s="16" t="s">
        <v>221</v>
      </c>
      <c r="BM324" s="144" t="s">
        <v>672</v>
      </c>
    </row>
    <row r="325" spans="2:65" s="1" customFormat="1" ht="16.5" customHeight="1">
      <c r="B325" s="31"/>
      <c r="C325" s="132" t="s">
        <v>673</v>
      </c>
      <c r="D325" s="132" t="s">
        <v>142</v>
      </c>
      <c r="E325" s="133" t="s">
        <v>674</v>
      </c>
      <c r="F325" s="134" t="s">
        <v>675</v>
      </c>
      <c r="G325" s="135" t="s">
        <v>563</v>
      </c>
      <c r="H325" s="136">
        <v>1</v>
      </c>
      <c r="I325" s="137"/>
      <c r="J325" s="138">
        <f t="shared" si="20"/>
        <v>0</v>
      </c>
      <c r="K325" s="139"/>
      <c r="L325" s="31"/>
      <c r="M325" s="140" t="s">
        <v>1</v>
      </c>
      <c r="N325" s="141" t="s">
        <v>42</v>
      </c>
      <c r="P325" s="142">
        <f t="shared" si="21"/>
        <v>0</v>
      </c>
      <c r="Q325" s="142">
        <v>0.00012</v>
      </c>
      <c r="R325" s="142">
        <f t="shared" si="22"/>
        <v>0.00012</v>
      </c>
      <c r="S325" s="142">
        <v>0</v>
      </c>
      <c r="T325" s="143">
        <f t="shared" si="23"/>
        <v>0</v>
      </c>
      <c r="AR325" s="144" t="s">
        <v>221</v>
      </c>
      <c r="AT325" s="144" t="s">
        <v>142</v>
      </c>
      <c r="AU325" s="144" t="s">
        <v>86</v>
      </c>
      <c r="AY325" s="16" t="s">
        <v>140</v>
      </c>
      <c r="BE325" s="145">
        <f t="shared" si="24"/>
        <v>0</v>
      </c>
      <c r="BF325" s="145">
        <f t="shared" si="25"/>
        <v>0</v>
      </c>
      <c r="BG325" s="145">
        <f t="shared" si="26"/>
        <v>0</v>
      </c>
      <c r="BH325" s="145">
        <f t="shared" si="27"/>
        <v>0</v>
      </c>
      <c r="BI325" s="145">
        <f t="shared" si="28"/>
        <v>0</v>
      </c>
      <c r="BJ325" s="16" t="s">
        <v>86</v>
      </c>
      <c r="BK325" s="145">
        <f t="shared" si="29"/>
        <v>0</v>
      </c>
      <c r="BL325" s="16" t="s">
        <v>221</v>
      </c>
      <c r="BM325" s="144" t="s">
        <v>676</v>
      </c>
    </row>
    <row r="326" spans="2:65" s="1" customFormat="1" ht="16.5" customHeight="1">
      <c r="B326" s="31"/>
      <c r="C326" s="154" t="s">
        <v>677</v>
      </c>
      <c r="D326" s="154" t="s">
        <v>182</v>
      </c>
      <c r="E326" s="155" t="s">
        <v>678</v>
      </c>
      <c r="F326" s="156" t="s">
        <v>679</v>
      </c>
      <c r="G326" s="157" t="s">
        <v>191</v>
      </c>
      <c r="H326" s="158">
        <v>1</v>
      </c>
      <c r="I326" s="159"/>
      <c r="J326" s="160">
        <f t="shared" si="20"/>
        <v>0</v>
      </c>
      <c r="K326" s="161"/>
      <c r="L326" s="162"/>
      <c r="M326" s="163" t="s">
        <v>1</v>
      </c>
      <c r="N326" s="164" t="s">
        <v>42</v>
      </c>
      <c r="P326" s="142">
        <f t="shared" si="21"/>
        <v>0</v>
      </c>
      <c r="Q326" s="142">
        <v>0.0018</v>
      </c>
      <c r="R326" s="142">
        <f t="shared" si="22"/>
        <v>0.0018</v>
      </c>
      <c r="S326" s="142">
        <v>0</v>
      </c>
      <c r="T326" s="143">
        <f t="shared" si="23"/>
        <v>0</v>
      </c>
      <c r="AR326" s="144" t="s">
        <v>301</v>
      </c>
      <c r="AT326" s="144" t="s">
        <v>182</v>
      </c>
      <c r="AU326" s="144" t="s">
        <v>86</v>
      </c>
      <c r="AY326" s="16" t="s">
        <v>140</v>
      </c>
      <c r="BE326" s="145">
        <f t="shared" si="24"/>
        <v>0</v>
      </c>
      <c r="BF326" s="145">
        <f t="shared" si="25"/>
        <v>0</v>
      </c>
      <c r="BG326" s="145">
        <f t="shared" si="26"/>
        <v>0</v>
      </c>
      <c r="BH326" s="145">
        <f t="shared" si="27"/>
        <v>0</v>
      </c>
      <c r="BI326" s="145">
        <f t="shared" si="28"/>
        <v>0</v>
      </c>
      <c r="BJ326" s="16" t="s">
        <v>86</v>
      </c>
      <c r="BK326" s="145">
        <f t="shared" si="29"/>
        <v>0</v>
      </c>
      <c r="BL326" s="16" t="s">
        <v>221</v>
      </c>
      <c r="BM326" s="144" t="s">
        <v>680</v>
      </c>
    </row>
    <row r="327" spans="2:65" s="1" customFormat="1" ht="16.5" customHeight="1">
      <c r="B327" s="31"/>
      <c r="C327" s="132" t="s">
        <v>681</v>
      </c>
      <c r="D327" s="132" t="s">
        <v>142</v>
      </c>
      <c r="E327" s="133" t="s">
        <v>682</v>
      </c>
      <c r="F327" s="134" t="s">
        <v>683</v>
      </c>
      <c r="G327" s="135" t="s">
        <v>191</v>
      </c>
      <c r="H327" s="136">
        <v>1</v>
      </c>
      <c r="I327" s="137"/>
      <c r="J327" s="138">
        <f t="shared" si="20"/>
        <v>0</v>
      </c>
      <c r="K327" s="139"/>
      <c r="L327" s="31"/>
      <c r="M327" s="140" t="s">
        <v>1</v>
      </c>
      <c r="N327" s="141" t="s">
        <v>42</v>
      </c>
      <c r="P327" s="142">
        <f t="shared" si="21"/>
        <v>0</v>
      </c>
      <c r="Q327" s="142">
        <v>0</v>
      </c>
      <c r="R327" s="142">
        <f t="shared" si="22"/>
        <v>0</v>
      </c>
      <c r="S327" s="142">
        <v>0.00225</v>
      </c>
      <c r="T327" s="143">
        <f t="shared" si="23"/>
        <v>0.00225</v>
      </c>
      <c r="AR327" s="144" t="s">
        <v>221</v>
      </c>
      <c r="AT327" s="144" t="s">
        <v>142</v>
      </c>
      <c r="AU327" s="144" t="s">
        <v>86</v>
      </c>
      <c r="AY327" s="16" t="s">
        <v>140</v>
      </c>
      <c r="BE327" s="145">
        <f t="shared" si="24"/>
        <v>0</v>
      </c>
      <c r="BF327" s="145">
        <f t="shared" si="25"/>
        <v>0</v>
      </c>
      <c r="BG327" s="145">
        <f t="shared" si="26"/>
        <v>0</v>
      </c>
      <c r="BH327" s="145">
        <f t="shared" si="27"/>
        <v>0</v>
      </c>
      <c r="BI327" s="145">
        <f t="shared" si="28"/>
        <v>0</v>
      </c>
      <c r="BJ327" s="16" t="s">
        <v>86</v>
      </c>
      <c r="BK327" s="145">
        <f t="shared" si="29"/>
        <v>0</v>
      </c>
      <c r="BL327" s="16" t="s">
        <v>221</v>
      </c>
      <c r="BM327" s="144" t="s">
        <v>684</v>
      </c>
    </row>
    <row r="328" spans="2:65" s="1" customFormat="1" ht="16.5" customHeight="1">
      <c r="B328" s="31"/>
      <c r="C328" s="132" t="s">
        <v>685</v>
      </c>
      <c r="D328" s="132" t="s">
        <v>142</v>
      </c>
      <c r="E328" s="133" t="s">
        <v>686</v>
      </c>
      <c r="F328" s="134" t="s">
        <v>687</v>
      </c>
      <c r="G328" s="135" t="s">
        <v>496</v>
      </c>
      <c r="H328" s="136">
        <v>1</v>
      </c>
      <c r="I328" s="137"/>
      <c r="J328" s="138">
        <f t="shared" si="20"/>
        <v>0</v>
      </c>
      <c r="K328" s="139"/>
      <c r="L328" s="31"/>
      <c r="M328" s="140" t="s">
        <v>1</v>
      </c>
      <c r="N328" s="141" t="s">
        <v>42</v>
      </c>
      <c r="P328" s="142">
        <f t="shared" si="21"/>
        <v>0</v>
      </c>
      <c r="Q328" s="142">
        <v>0</v>
      </c>
      <c r="R328" s="142">
        <f t="shared" si="22"/>
        <v>0</v>
      </c>
      <c r="S328" s="142">
        <v>0.00762</v>
      </c>
      <c r="T328" s="143">
        <f t="shared" si="23"/>
        <v>0.00762</v>
      </c>
      <c r="AR328" s="144" t="s">
        <v>221</v>
      </c>
      <c r="AT328" s="144" t="s">
        <v>142</v>
      </c>
      <c r="AU328" s="144" t="s">
        <v>86</v>
      </c>
      <c r="AY328" s="16" t="s">
        <v>140</v>
      </c>
      <c r="BE328" s="145">
        <f t="shared" si="24"/>
        <v>0</v>
      </c>
      <c r="BF328" s="145">
        <f t="shared" si="25"/>
        <v>0</v>
      </c>
      <c r="BG328" s="145">
        <f t="shared" si="26"/>
        <v>0</v>
      </c>
      <c r="BH328" s="145">
        <f t="shared" si="27"/>
        <v>0</v>
      </c>
      <c r="BI328" s="145">
        <f t="shared" si="28"/>
        <v>0</v>
      </c>
      <c r="BJ328" s="16" t="s">
        <v>86</v>
      </c>
      <c r="BK328" s="145">
        <f t="shared" si="29"/>
        <v>0</v>
      </c>
      <c r="BL328" s="16" t="s">
        <v>221</v>
      </c>
      <c r="BM328" s="144" t="s">
        <v>688</v>
      </c>
    </row>
    <row r="329" spans="2:65" s="1" customFormat="1" ht="24.15" customHeight="1">
      <c r="B329" s="31"/>
      <c r="C329" s="132" t="s">
        <v>689</v>
      </c>
      <c r="D329" s="132" t="s">
        <v>142</v>
      </c>
      <c r="E329" s="133" t="s">
        <v>690</v>
      </c>
      <c r="F329" s="134" t="s">
        <v>691</v>
      </c>
      <c r="G329" s="135" t="s">
        <v>191</v>
      </c>
      <c r="H329" s="136">
        <v>1</v>
      </c>
      <c r="I329" s="137"/>
      <c r="J329" s="138">
        <f t="shared" si="20"/>
        <v>0</v>
      </c>
      <c r="K329" s="139"/>
      <c r="L329" s="31"/>
      <c r="M329" s="140" t="s">
        <v>1</v>
      </c>
      <c r="N329" s="141" t="s">
        <v>42</v>
      </c>
      <c r="P329" s="142">
        <f t="shared" si="21"/>
        <v>0</v>
      </c>
      <c r="Q329" s="142">
        <v>0.00012</v>
      </c>
      <c r="R329" s="142">
        <f t="shared" si="22"/>
        <v>0.00012</v>
      </c>
      <c r="S329" s="142">
        <v>0</v>
      </c>
      <c r="T329" s="143">
        <f t="shared" si="23"/>
        <v>0</v>
      </c>
      <c r="AR329" s="144" t="s">
        <v>221</v>
      </c>
      <c r="AT329" s="144" t="s">
        <v>142</v>
      </c>
      <c r="AU329" s="144" t="s">
        <v>86</v>
      </c>
      <c r="AY329" s="16" t="s">
        <v>140</v>
      </c>
      <c r="BE329" s="145">
        <f t="shared" si="24"/>
        <v>0</v>
      </c>
      <c r="BF329" s="145">
        <f t="shared" si="25"/>
        <v>0</v>
      </c>
      <c r="BG329" s="145">
        <f t="shared" si="26"/>
        <v>0</v>
      </c>
      <c r="BH329" s="145">
        <f t="shared" si="27"/>
        <v>0</v>
      </c>
      <c r="BI329" s="145">
        <f t="shared" si="28"/>
        <v>0</v>
      </c>
      <c r="BJ329" s="16" t="s">
        <v>86</v>
      </c>
      <c r="BK329" s="145">
        <f t="shared" si="29"/>
        <v>0</v>
      </c>
      <c r="BL329" s="16" t="s">
        <v>221</v>
      </c>
      <c r="BM329" s="144" t="s">
        <v>692</v>
      </c>
    </row>
    <row r="330" spans="2:65" s="1" customFormat="1" ht="16.5" customHeight="1">
      <c r="B330" s="31"/>
      <c r="C330" s="154" t="s">
        <v>693</v>
      </c>
      <c r="D330" s="154" t="s">
        <v>182</v>
      </c>
      <c r="E330" s="155" t="s">
        <v>694</v>
      </c>
      <c r="F330" s="156" t="s">
        <v>695</v>
      </c>
      <c r="G330" s="157" t="s">
        <v>191</v>
      </c>
      <c r="H330" s="158">
        <v>1</v>
      </c>
      <c r="I330" s="159"/>
      <c r="J330" s="160">
        <f t="shared" si="20"/>
        <v>0</v>
      </c>
      <c r="K330" s="161"/>
      <c r="L330" s="162"/>
      <c r="M330" s="163" t="s">
        <v>1</v>
      </c>
      <c r="N330" s="164" t="s">
        <v>42</v>
      </c>
      <c r="P330" s="142">
        <f t="shared" si="21"/>
        <v>0</v>
      </c>
      <c r="Q330" s="142">
        <v>0.0018</v>
      </c>
      <c r="R330" s="142">
        <f t="shared" si="22"/>
        <v>0.0018</v>
      </c>
      <c r="S330" s="142">
        <v>0</v>
      </c>
      <c r="T330" s="143">
        <f t="shared" si="23"/>
        <v>0</v>
      </c>
      <c r="AR330" s="144" t="s">
        <v>301</v>
      </c>
      <c r="AT330" s="144" t="s">
        <v>182</v>
      </c>
      <c r="AU330" s="144" t="s">
        <v>86</v>
      </c>
      <c r="AY330" s="16" t="s">
        <v>140</v>
      </c>
      <c r="BE330" s="145">
        <f t="shared" si="24"/>
        <v>0</v>
      </c>
      <c r="BF330" s="145">
        <f t="shared" si="25"/>
        <v>0</v>
      </c>
      <c r="BG330" s="145">
        <f t="shared" si="26"/>
        <v>0</v>
      </c>
      <c r="BH330" s="145">
        <f t="shared" si="27"/>
        <v>0</v>
      </c>
      <c r="BI330" s="145">
        <f t="shared" si="28"/>
        <v>0</v>
      </c>
      <c r="BJ330" s="16" t="s">
        <v>86</v>
      </c>
      <c r="BK330" s="145">
        <f t="shared" si="29"/>
        <v>0</v>
      </c>
      <c r="BL330" s="16" t="s">
        <v>221</v>
      </c>
      <c r="BM330" s="144" t="s">
        <v>696</v>
      </c>
    </row>
    <row r="331" spans="2:65" s="1" customFormat="1" ht="24.15" customHeight="1">
      <c r="B331" s="31"/>
      <c r="C331" s="132" t="s">
        <v>697</v>
      </c>
      <c r="D331" s="132" t="s">
        <v>142</v>
      </c>
      <c r="E331" s="133" t="s">
        <v>698</v>
      </c>
      <c r="F331" s="134" t="s">
        <v>699</v>
      </c>
      <c r="G331" s="135" t="s">
        <v>169</v>
      </c>
      <c r="H331" s="136">
        <v>0.119</v>
      </c>
      <c r="I331" s="137"/>
      <c r="J331" s="138">
        <f t="shared" si="20"/>
        <v>0</v>
      </c>
      <c r="K331" s="139"/>
      <c r="L331" s="31"/>
      <c r="M331" s="140" t="s">
        <v>1</v>
      </c>
      <c r="N331" s="141" t="s">
        <v>42</v>
      </c>
      <c r="P331" s="142">
        <f t="shared" si="21"/>
        <v>0</v>
      </c>
      <c r="Q331" s="142">
        <v>0</v>
      </c>
      <c r="R331" s="142">
        <f t="shared" si="22"/>
        <v>0</v>
      </c>
      <c r="S331" s="142">
        <v>0</v>
      </c>
      <c r="T331" s="143">
        <f t="shared" si="23"/>
        <v>0</v>
      </c>
      <c r="AR331" s="144" t="s">
        <v>221</v>
      </c>
      <c r="AT331" s="144" t="s">
        <v>142</v>
      </c>
      <c r="AU331" s="144" t="s">
        <v>86</v>
      </c>
      <c r="AY331" s="16" t="s">
        <v>140</v>
      </c>
      <c r="BE331" s="145">
        <f t="shared" si="24"/>
        <v>0</v>
      </c>
      <c r="BF331" s="145">
        <f t="shared" si="25"/>
        <v>0</v>
      </c>
      <c r="BG331" s="145">
        <f t="shared" si="26"/>
        <v>0</v>
      </c>
      <c r="BH331" s="145">
        <f t="shared" si="27"/>
        <v>0</v>
      </c>
      <c r="BI331" s="145">
        <f t="shared" si="28"/>
        <v>0</v>
      </c>
      <c r="BJ331" s="16" t="s">
        <v>86</v>
      </c>
      <c r="BK331" s="145">
        <f t="shared" si="29"/>
        <v>0</v>
      </c>
      <c r="BL331" s="16" t="s">
        <v>221</v>
      </c>
      <c r="BM331" s="144" t="s">
        <v>700</v>
      </c>
    </row>
    <row r="332" spans="2:63" s="11" customFormat="1" ht="22.8" customHeight="1">
      <c r="B332" s="120"/>
      <c r="D332" s="121" t="s">
        <v>75</v>
      </c>
      <c r="E332" s="130" t="s">
        <v>701</v>
      </c>
      <c r="F332" s="130" t="s">
        <v>702</v>
      </c>
      <c r="I332" s="123"/>
      <c r="J332" s="131">
        <f>BK332</f>
        <v>0</v>
      </c>
      <c r="L332" s="120"/>
      <c r="M332" s="125"/>
      <c r="P332" s="126">
        <f>SUM(P333:P334)</f>
        <v>0</v>
      </c>
      <c r="R332" s="126">
        <f>SUM(R333:R334)</f>
        <v>0.0092</v>
      </c>
      <c r="T332" s="127">
        <f>SUM(T333:T334)</f>
        <v>0</v>
      </c>
      <c r="AR332" s="121" t="s">
        <v>86</v>
      </c>
      <c r="AT332" s="128" t="s">
        <v>75</v>
      </c>
      <c r="AU332" s="128" t="s">
        <v>84</v>
      </c>
      <c r="AY332" s="121" t="s">
        <v>140</v>
      </c>
      <c r="BK332" s="129">
        <f>SUM(BK333:BK334)</f>
        <v>0</v>
      </c>
    </row>
    <row r="333" spans="2:65" s="1" customFormat="1" ht="33" customHeight="1">
      <c r="B333" s="31"/>
      <c r="C333" s="132" t="s">
        <v>703</v>
      </c>
      <c r="D333" s="132" t="s">
        <v>142</v>
      </c>
      <c r="E333" s="133" t="s">
        <v>704</v>
      </c>
      <c r="F333" s="134" t="s">
        <v>705</v>
      </c>
      <c r="G333" s="135" t="s">
        <v>563</v>
      </c>
      <c r="H333" s="136">
        <v>1</v>
      </c>
      <c r="I333" s="137"/>
      <c r="J333" s="138">
        <f>ROUND(I333*H333,2)</f>
        <v>0</v>
      </c>
      <c r="K333" s="139"/>
      <c r="L333" s="31"/>
      <c r="M333" s="140" t="s">
        <v>1</v>
      </c>
      <c r="N333" s="141" t="s">
        <v>42</v>
      </c>
      <c r="P333" s="142">
        <f>O333*H333</f>
        <v>0</v>
      </c>
      <c r="Q333" s="142">
        <v>0.0092</v>
      </c>
      <c r="R333" s="142">
        <f>Q333*H333</f>
        <v>0.0092</v>
      </c>
      <c r="S333" s="142">
        <v>0</v>
      </c>
      <c r="T333" s="143">
        <f>S333*H333</f>
        <v>0</v>
      </c>
      <c r="AR333" s="144" t="s">
        <v>221</v>
      </c>
      <c r="AT333" s="144" t="s">
        <v>142</v>
      </c>
      <c r="AU333" s="144" t="s">
        <v>86</v>
      </c>
      <c r="AY333" s="16" t="s">
        <v>140</v>
      </c>
      <c r="BE333" s="145">
        <f>IF(N333="základní",J333,0)</f>
        <v>0</v>
      </c>
      <c r="BF333" s="145">
        <f>IF(N333="snížená",J333,0)</f>
        <v>0</v>
      </c>
      <c r="BG333" s="145">
        <f>IF(N333="zákl. přenesená",J333,0)</f>
        <v>0</v>
      </c>
      <c r="BH333" s="145">
        <f>IF(N333="sníž. přenesená",J333,0)</f>
        <v>0</v>
      </c>
      <c r="BI333" s="145">
        <f>IF(N333="nulová",J333,0)</f>
        <v>0</v>
      </c>
      <c r="BJ333" s="16" t="s">
        <v>86</v>
      </c>
      <c r="BK333" s="145">
        <f>ROUND(I333*H333,2)</f>
        <v>0</v>
      </c>
      <c r="BL333" s="16" t="s">
        <v>221</v>
      </c>
      <c r="BM333" s="144" t="s">
        <v>706</v>
      </c>
    </row>
    <row r="334" spans="2:65" s="1" customFormat="1" ht="24.15" customHeight="1">
      <c r="B334" s="31"/>
      <c r="C334" s="132" t="s">
        <v>707</v>
      </c>
      <c r="D334" s="132" t="s">
        <v>142</v>
      </c>
      <c r="E334" s="133" t="s">
        <v>708</v>
      </c>
      <c r="F334" s="134" t="s">
        <v>709</v>
      </c>
      <c r="G334" s="135" t="s">
        <v>169</v>
      </c>
      <c r="H334" s="136">
        <v>0.009</v>
      </c>
      <c r="I334" s="137"/>
      <c r="J334" s="138">
        <f>ROUND(I334*H334,2)</f>
        <v>0</v>
      </c>
      <c r="K334" s="139"/>
      <c r="L334" s="31"/>
      <c r="M334" s="140" t="s">
        <v>1</v>
      </c>
      <c r="N334" s="141" t="s">
        <v>42</v>
      </c>
      <c r="P334" s="142">
        <f>O334*H334</f>
        <v>0</v>
      </c>
      <c r="Q334" s="142">
        <v>0</v>
      </c>
      <c r="R334" s="142">
        <f>Q334*H334</f>
        <v>0</v>
      </c>
      <c r="S334" s="142">
        <v>0</v>
      </c>
      <c r="T334" s="143">
        <f>S334*H334</f>
        <v>0</v>
      </c>
      <c r="AR334" s="144" t="s">
        <v>221</v>
      </c>
      <c r="AT334" s="144" t="s">
        <v>142</v>
      </c>
      <c r="AU334" s="144" t="s">
        <v>86</v>
      </c>
      <c r="AY334" s="16" t="s">
        <v>140</v>
      </c>
      <c r="BE334" s="145">
        <f>IF(N334="základní",J334,0)</f>
        <v>0</v>
      </c>
      <c r="BF334" s="145">
        <f>IF(N334="snížená",J334,0)</f>
        <v>0</v>
      </c>
      <c r="BG334" s="145">
        <f>IF(N334="zákl. přenesená",J334,0)</f>
        <v>0</v>
      </c>
      <c r="BH334" s="145">
        <f>IF(N334="sníž. přenesená",J334,0)</f>
        <v>0</v>
      </c>
      <c r="BI334" s="145">
        <f>IF(N334="nulová",J334,0)</f>
        <v>0</v>
      </c>
      <c r="BJ334" s="16" t="s">
        <v>86</v>
      </c>
      <c r="BK334" s="145">
        <f>ROUND(I334*H334,2)</f>
        <v>0</v>
      </c>
      <c r="BL334" s="16" t="s">
        <v>221</v>
      </c>
      <c r="BM334" s="144" t="s">
        <v>710</v>
      </c>
    </row>
    <row r="335" spans="2:63" s="11" customFormat="1" ht="22.8" customHeight="1">
      <c r="B335" s="120"/>
      <c r="D335" s="121" t="s">
        <v>75</v>
      </c>
      <c r="E335" s="130" t="s">
        <v>711</v>
      </c>
      <c r="F335" s="130" t="s">
        <v>712</v>
      </c>
      <c r="I335" s="123"/>
      <c r="J335" s="131">
        <f>BK335</f>
        <v>0</v>
      </c>
      <c r="L335" s="120"/>
      <c r="M335" s="125"/>
      <c r="P335" s="126">
        <f>SUM(P336:P338)</f>
        <v>0</v>
      </c>
      <c r="R335" s="126">
        <f>SUM(R336:R338)</f>
        <v>0.00315</v>
      </c>
      <c r="T335" s="127">
        <f>SUM(T336:T338)</f>
        <v>0</v>
      </c>
      <c r="AR335" s="121" t="s">
        <v>86</v>
      </c>
      <c r="AT335" s="128" t="s">
        <v>75</v>
      </c>
      <c r="AU335" s="128" t="s">
        <v>84</v>
      </c>
      <c r="AY335" s="121" t="s">
        <v>140</v>
      </c>
      <c r="BK335" s="129">
        <f>SUM(BK336:BK338)</f>
        <v>0</v>
      </c>
    </row>
    <row r="336" spans="2:65" s="1" customFormat="1" ht="16.5" customHeight="1">
      <c r="B336" s="31"/>
      <c r="C336" s="132" t="s">
        <v>713</v>
      </c>
      <c r="D336" s="132" t="s">
        <v>142</v>
      </c>
      <c r="E336" s="133" t="s">
        <v>714</v>
      </c>
      <c r="F336" s="134" t="s">
        <v>715</v>
      </c>
      <c r="G336" s="135" t="s">
        <v>496</v>
      </c>
      <c r="H336" s="136">
        <v>1</v>
      </c>
      <c r="I336" s="137"/>
      <c r="J336" s="138">
        <f>ROUND(I336*H336,2)</f>
        <v>0</v>
      </c>
      <c r="K336" s="139"/>
      <c r="L336" s="31"/>
      <c r="M336" s="140" t="s">
        <v>1</v>
      </c>
      <c r="N336" s="141" t="s">
        <v>42</v>
      </c>
      <c r="P336" s="142">
        <f>O336*H336</f>
        <v>0</v>
      </c>
      <c r="Q336" s="142">
        <v>0.00105</v>
      </c>
      <c r="R336" s="142">
        <f>Q336*H336</f>
        <v>0.00105</v>
      </c>
      <c r="S336" s="142">
        <v>0</v>
      </c>
      <c r="T336" s="143">
        <f>S336*H336</f>
        <v>0</v>
      </c>
      <c r="AR336" s="144" t="s">
        <v>221</v>
      </c>
      <c r="AT336" s="144" t="s">
        <v>142</v>
      </c>
      <c r="AU336" s="144" t="s">
        <v>86</v>
      </c>
      <c r="AY336" s="16" t="s">
        <v>140</v>
      </c>
      <c r="BE336" s="145">
        <f>IF(N336="základní",J336,0)</f>
        <v>0</v>
      </c>
      <c r="BF336" s="145">
        <f>IF(N336="snížená",J336,0)</f>
        <v>0</v>
      </c>
      <c r="BG336" s="145">
        <f>IF(N336="zákl. přenesená",J336,0)</f>
        <v>0</v>
      </c>
      <c r="BH336" s="145">
        <f>IF(N336="sníž. přenesená",J336,0)</f>
        <v>0</v>
      </c>
      <c r="BI336" s="145">
        <f>IF(N336="nulová",J336,0)</f>
        <v>0</v>
      </c>
      <c r="BJ336" s="16" t="s">
        <v>86</v>
      </c>
      <c r="BK336" s="145">
        <f>ROUND(I336*H336,2)</f>
        <v>0</v>
      </c>
      <c r="BL336" s="16" t="s">
        <v>221</v>
      </c>
      <c r="BM336" s="144" t="s">
        <v>716</v>
      </c>
    </row>
    <row r="337" spans="2:65" s="1" customFormat="1" ht="21.75" customHeight="1">
      <c r="B337" s="31"/>
      <c r="C337" s="132" t="s">
        <v>717</v>
      </c>
      <c r="D337" s="132" t="s">
        <v>142</v>
      </c>
      <c r="E337" s="133" t="s">
        <v>718</v>
      </c>
      <c r="F337" s="134" t="s">
        <v>719</v>
      </c>
      <c r="G337" s="135" t="s">
        <v>496</v>
      </c>
      <c r="H337" s="136">
        <v>1</v>
      </c>
      <c r="I337" s="137"/>
      <c r="J337" s="138">
        <f>ROUND(I337*H337,2)</f>
        <v>0</v>
      </c>
      <c r="K337" s="139"/>
      <c r="L337" s="31"/>
      <c r="M337" s="140" t="s">
        <v>1</v>
      </c>
      <c r="N337" s="141" t="s">
        <v>42</v>
      </c>
      <c r="P337" s="142">
        <f>O337*H337</f>
        <v>0</v>
      </c>
      <c r="Q337" s="142">
        <v>0.00105</v>
      </c>
      <c r="R337" s="142">
        <f>Q337*H337</f>
        <v>0.00105</v>
      </c>
      <c r="S337" s="142">
        <v>0</v>
      </c>
      <c r="T337" s="143">
        <f>S337*H337</f>
        <v>0</v>
      </c>
      <c r="AR337" s="144" t="s">
        <v>221</v>
      </c>
      <c r="AT337" s="144" t="s">
        <v>142</v>
      </c>
      <c r="AU337" s="144" t="s">
        <v>86</v>
      </c>
      <c r="AY337" s="16" t="s">
        <v>140</v>
      </c>
      <c r="BE337" s="145">
        <f>IF(N337="základní",J337,0)</f>
        <v>0</v>
      </c>
      <c r="BF337" s="145">
        <f>IF(N337="snížená",J337,0)</f>
        <v>0</v>
      </c>
      <c r="BG337" s="145">
        <f>IF(N337="zákl. přenesená",J337,0)</f>
        <v>0</v>
      </c>
      <c r="BH337" s="145">
        <f>IF(N337="sníž. přenesená",J337,0)</f>
        <v>0</v>
      </c>
      <c r="BI337" s="145">
        <f>IF(N337="nulová",J337,0)</f>
        <v>0</v>
      </c>
      <c r="BJ337" s="16" t="s">
        <v>86</v>
      </c>
      <c r="BK337" s="145">
        <f>ROUND(I337*H337,2)</f>
        <v>0</v>
      </c>
      <c r="BL337" s="16" t="s">
        <v>221</v>
      </c>
      <c r="BM337" s="144" t="s">
        <v>720</v>
      </c>
    </row>
    <row r="338" spans="2:65" s="1" customFormat="1" ht="21.75" customHeight="1">
      <c r="B338" s="31"/>
      <c r="C338" s="132" t="s">
        <v>721</v>
      </c>
      <c r="D338" s="132" t="s">
        <v>142</v>
      </c>
      <c r="E338" s="133" t="s">
        <v>722</v>
      </c>
      <c r="F338" s="134" t="s">
        <v>723</v>
      </c>
      <c r="G338" s="135" t="s">
        <v>496</v>
      </c>
      <c r="H338" s="136">
        <v>1</v>
      </c>
      <c r="I338" s="137"/>
      <c r="J338" s="138">
        <f>ROUND(I338*H338,2)</f>
        <v>0</v>
      </c>
      <c r="K338" s="139"/>
      <c r="L338" s="31"/>
      <c r="M338" s="140" t="s">
        <v>1</v>
      </c>
      <c r="N338" s="141" t="s">
        <v>42</v>
      </c>
      <c r="P338" s="142">
        <f>O338*H338</f>
        <v>0</v>
      </c>
      <c r="Q338" s="142">
        <v>0.00105</v>
      </c>
      <c r="R338" s="142">
        <f>Q338*H338</f>
        <v>0.00105</v>
      </c>
      <c r="S338" s="142">
        <v>0</v>
      </c>
      <c r="T338" s="143">
        <f>S338*H338</f>
        <v>0</v>
      </c>
      <c r="AR338" s="144" t="s">
        <v>221</v>
      </c>
      <c r="AT338" s="144" t="s">
        <v>142</v>
      </c>
      <c r="AU338" s="144" t="s">
        <v>86</v>
      </c>
      <c r="AY338" s="16" t="s">
        <v>140</v>
      </c>
      <c r="BE338" s="145">
        <f>IF(N338="základní",J338,0)</f>
        <v>0</v>
      </c>
      <c r="BF338" s="145">
        <f>IF(N338="snížená",J338,0)</f>
        <v>0</v>
      </c>
      <c r="BG338" s="145">
        <f>IF(N338="zákl. přenesená",J338,0)</f>
        <v>0</v>
      </c>
      <c r="BH338" s="145">
        <f>IF(N338="sníž. přenesená",J338,0)</f>
        <v>0</v>
      </c>
      <c r="BI338" s="145">
        <f>IF(N338="nulová",J338,0)</f>
        <v>0</v>
      </c>
      <c r="BJ338" s="16" t="s">
        <v>86</v>
      </c>
      <c r="BK338" s="145">
        <f>ROUND(I338*H338,2)</f>
        <v>0</v>
      </c>
      <c r="BL338" s="16" t="s">
        <v>221</v>
      </c>
      <c r="BM338" s="144" t="s">
        <v>724</v>
      </c>
    </row>
    <row r="339" spans="2:63" s="11" customFormat="1" ht="22.8" customHeight="1">
      <c r="B339" s="120"/>
      <c r="D339" s="121" t="s">
        <v>75</v>
      </c>
      <c r="E339" s="130" t="s">
        <v>725</v>
      </c>
      <c r="F339" s="130" t="s">
        <v>726</v>
      </c>
      <c r="I339" s="123"/>
      <c r="J339" s="131">
        <f>BK339</f>
        <v>0</v>
      </c>
      <c r="L339" s="120"/>
      <c r="M339" s="125"/>
      <c r="P339" s="126">
        <f>SUM(P340:P370)</f>
        <v>0</v>
      </c>
      <c r="R339" s="126">
        <f>SUM(R340:R370)</f>
        <v>0</v>
      </c>
      <c r="T339" s="127">
        <f>SUM(T340:T370)</f>
        <v>0</v>
      </c>
      <c r="AR339" s="121" t="s">
        <v>86</v>
      </c>
      <c r="AT339" s="128" t="s">
        <v>75</v>
      </c>
      <c r="AU339" s="128" t="s">
        <v>84</v>
      </c>
      <c r="AY339" s="121" t="s">
        <v>140</v>
      </c>
      <c r="BK339" s="129">
        <f>SUM(BK340:BK370)</f>
        <v>0</v>
      </c>
    </row>
    <row r="340" spans="2:65" s="1" customFormat="1" ht="16.5" customHeight="1">
      <c r="B340" s="31"/>
      <c r="C340" s="154" t="s">
        <v>727</v>
      </c>
      <c r="D340" s="154" t="s">
        <v>182</v>
      </c>
      <c r="E340" s="155" t="s">
        <v>728</v>
      </c>
      <c r="F340" s="156" t="s">
        <v>729</v>
      </c>
      <c r="G340" s="157" t="s">
        <v>218</v>
      </c>
      <c r="H340" s="158">
        <v>65</v>
      </c>
      <c r="I340" s="159"/>
      <c r="J340" s="160">
        <f aca="true" t="shared" si="30" ref="J340:J370">ROUND(I340*H340,2)</f>
        <v>0</v>
      </c>
      <c r="K340" s="161"/>
      <c r="L340" s="162"/>
      <c r="M340" s="163" t="s">
        <v>1</v>
      </c>
      <c r="N340" s="164" t="s">
        <v>42</v>
      </c>
      <c r="P340" s="142">
        <f aca="true" t="shared" si="31" ref="P340:P370">O340*H340</f>
        <v>0</v>
      </c>
      <c r="Q340" s="142">
        <v>0</v>
      </c>
      <c r="R340" s="142">
        <f aca="true" t="shared" si="32" ref="R340:R370">Q340*H340</f>
        <v>0</v>
      </c>
      <c r="S340" s="142">
        <v>0</v>
      </c>
      <c r="T340" s="143">
        <f aca="true" t="shared" si="33" ref="T340:T370">S340*H340</f>
        <v>0</v>
      </c>
      <c r="AR340" s="144" t="s">
        <v>301</v>
      </c>
      <c r="AT340" s="144" t="s">
        <v>182</v>
      </c>
      <c r="AU340" s="144" t="s">
        <v>86</v>
      </c>
      <c r="AY340" s="16" t="s">
        <v>140</v>
      </c>
      <c r="BE340" s="145">
        <f aca="true" t="shared" si="34" ref="BE340:BE370">IF(N340="základní",J340,0)</f>
        <v>0</v>
      </c>
      <c r="BF340" s="145">
        <f aca="true" t="shared" si="35" ref="BF340:BF370">IF(N340="snížená",J340,0)</f>
        <v>0</v>
      </c>
      <c r="BG340" s="145">
        <f aca="true" t="shared" si="36" ref="BG340:BG370">IF(N340="zákl. přenesená",J340,0)</f>
        <v>0</v>
      </c>
      <c r="BH340" s="145">
        <f aca="true" t="shared" si="37" ref="BH340:BH370">IF(N340="sníž. přenesená",J340,0)</f>
        <v>0</v>
      </c>
      <c r="BI340" s="145">
        <f aca="true" t="shared" si="38" ref="BI340:BI370">IF(N340="nulová",J340,0)</f>
        <v>0</v>
      </c>
      <c r="BJ340" s="16" t="s">
        <v>86</v>
      </c>
      <c r="BK340" s="145">
        <f aca="true" t="shared" si="39" ref="BK340:BK370">ROUND(I340*H340,2)</f>
        <v>0</v>
      </c>
      <c r="BL340" s="16" t="s">
        <v>221</v>
      </c>
      <c r="BM340" s="144" t="s">
        <v>730</v>
      </c>
    </row>
    <row r="341" spans="2:65" s="1" customFormat="1" ht="16.5" customHeight="1">
      <c r="B341" s="31"/>
      <c r="C341" s="154" t="s">
        <v>731</v>
      </c>
      <c r="D341" s="154" t="s">
        <v>182</v>
      </c>
      <c r="E341" s="155" t="s">
        <v>732</v>
      </c>
      <c r="F341" s="156" t="s">
        <v>733</v>
      </c>
      <c r="G341" s="157" t="s">
        <v>218</v>
      </c>
      <c r="H341" s="158">
        <v>95</v>
      </c>
      <c r="I341" s="159"/>
      <c r="J341" s="160">
        <f t="shared" si="30"/>
        <v>0</v>
      </c>
      <c r="K341" s="161"/>
      <c r="L341" s="162"/>
      <c r="M341" s="163" t="s">
        <v>1</v>
      </c>
      <c r="N341" s="164" t="s">
        <v>42</v>
      </c>
      <c r="P341" s="142">
        <f t="shared" si="31"/>
        <v>0</v>
      </c>
      <c r="Q341" s="142">
        <v>0</v>
      </c>
      <c r="R341" s="142">
        <f t="shared" si="32"/>
        <v>0</v>
      </c>
      <c r="S341" s="142">
        <v>0</v>
      </c>
      <c r="T341" s="143">
        <f t="shared" si="33"/>
        <v>0</v>
      </c>
      <c r="AR341" s="144" t="s">
        <v>301</v>
      </c>
      <c r="AT341" s="144" t="s">
        <v>182</v>
      </c>
      <c r="AU341" s="144" t="s">
        <v>86</v>
      </c>
      <c r="AY341" s="16" t="s">
        <v>140</v>
      </c>
      <c r="BE341" s="145">
        <f t="shared" si="34"/>
        <v>0</v>
      </c>
      <c r="BF341" s="145">
        <f t="shared" si="35"/>
        <v>0</v>
      </c>
      <c r="BG341" s="145">
        <f t="shared" si="36"/>
        <v>0</v>
      </c>
      <c r="BH341" s="145">
        <f t="shared" si="37"/>
        <v>0</v>
      </c>
      <c r="BI341" s="145">
        <f t="shared" si="38"/>
        <v>0</v>
      </c>
      <c r="BJ341" s="16" t="s">
        <v>86</v>
      </c>
      <c r="BK341" s="145">
        <f t="shared" si="39"/>
        <v>0</v>
      </c>
      <c r="BL341" s="16" t="s">
        <v>221</v>
      </c>
      <c r="BM341" s="144" t="s">
        <v>734</v>
      </c>
    </row>
    <row r="342" spans="2:65" s="1" customFormat="1" ht="16.5" customHeight="1">
      <c r="B342" s="31"/>
      <c r="C342" s="154" t="s">
        <v>735</v>
      </c>
      <c r="D342" s="154" t="s">
        <v>182</v>
      </c>
      <c r="E342" s="155" t="s">
        <v>736</v>
      </c>
      <c r="F342" s="156" t="s">
        <v>737</v>
      </c>
      <c r="G342" s="157" t="s">
        <v>218</v>
      </c>
      <c r="H342" s="158">
        <v>15</v>
      </c>
      <c r="I342" s="159"/>
      <c r="J342" s="160">
        <f t="shared" si="30"/>
        <v>0</v>
      </c>
      <c r="K342" s="161"/>
      <c r="L342" s="162"/>
      <c r="M342" s="163" t="s">
        <v>1</v>
      </c>
      <c r="N342" s="164" t="s">
        <v>42</v>
      </c>
      <c r="P342" s="142">
        <f t="shared" si="31"/>
        <v>0</v>
      </c>
      <c r="Q342" s="142">
        <v>0</v>
      </c>
      <c r="R342" s="142">
        <f t="shared" si="32"/>
        <v>0</v>
      </c>
      <c r="S342" s="142">
        <v>0</v>
      </c>
      <c r="T342" s="143">
        <f t="shared" si="33"/>
        <v>0</v>
      </c>
      <c r="AR342" s="144" t="s">
        <v>301</v>
      </c>
      <c r="AT342" s="144" t="s">
        <v>182</v>
      </c>
      <c r="AU342" s="144" t="s">
        <v>86</v>
      </c>
      <c r="AY342" s="16" t="s">
        <v>140</v>
      </c>
      <c r="BE342" s="145">
        <f t="shared" si="34"/>
        <v>0</v>
      </c>
      <c r="BF342" s="145">
        <f t="shared" si="35"/>
        <v>0</v>
      </c>
      <c r="BG342" s="145">
        <f t="shared" si="36"/>
        <v>0</v>
      </c>
      <c r="BH342" s="145">
        <f t="shared" si="37"/>
        <v>0</v>
      </c>
      <c r="BI342" s="145">
        <f t="shared" si="38"/>
        <v>0</v>
      </c>
      <c r="BJ342" s="16" t="s">
        <v>86</v>
      </c>
      <c r="BK342" s="145">
        <f t="shared" si="39"/>
        <v>0</v>
      </c>
      <c r="BL342" s="16" t="s">
        <v>221</v>
      </c>
      <c r="BM342" s="144" t="s">
        <v>738</v>
      </c>
    </row>
    <row r="343" spans="2:65" s="1" customFormat="1" ht="16.5" customHeight="1">
      <c r="B343" s="31"/>
      <c r="C343" s="154" t="s">
        <v>739</v>
      </c>
      <c r="D343" s="154" t="s">
        <v>182</v>
      </c>
      <c r="E343" s="155" t="s">
        <v>740</v>
      </c>
      <c r="F343" s="156" t="s">
        <v>741</v>
      </c>
      <c r="G343" s="157" t="s">
        <v>742</v>
      </c>
      <c r="H343" s="158">
        <v>10</v>
      </c>
      <c r="I343" s="159"/>
      <c r="J343" s="160">
        <f t="shared" si="30"/>
        <v>0</v>
      </c>
      <c r="K343" s="161"/>
      <c r="L343" s="162"/>
      <c r="M343" s="163" t="s">
        <v>1</v>
      </c>
      <c r="N343" s="164" t="s">
        <v>42</v>
      </c>
      <c r="P343" s="142">
        <f t="shared" si="31"/>
        <v>0</v>
      </c>
      <c r="Q343" s="142">
        <v>0</v>
      </c>
      <c r="R343" s="142">
        <f t="shared" si="32"/>
        <v>0</v>
      </c>
      <c r="S343" s="142">
        <v>0</v>
      </c>
      <c r="T343" s="143">
        <f t="shared" si="33"/>
        <v>0</v>
      </c>
      <c r="AR343" s="144" t="s">
        <v>301</v>
      </c>
      <c r="AT343" s="144" t="s">
        <v>182</v>
      </c>
      <c r="AU343" s="144" t="s">
        <v>86</v>
      </c>
      <c r="AY343" s="16" t="s">
        <v>140</v>
      </c>
      <c r="BE343" s="145">
        <f t="shared" si="34"/>
        <v>0</v>
      </c>
      <c r="BF343" s="145">
        <f t="shared" si="35"/>
        <v>0</v>
      </c>
      <c r="BG343" s="145">
        <f t="shared" si="36"/>
        <v>0</v>
      </c>
      <c r="BH343" s="145">
        <f t="shared" si="37"/>
        <v>0</v>
      </c>
      <c r="BI343" s="145">
        <f t="shared" si="38"/>
        <v>0</v>
      </c>
      <c r="BJ343" s="16" t="s">
        <v>86</v>
      </c>
      <c r="BK343" s="145">
        <f t="shared" si="39"/>
        <v>0</v>
      </c>
      <c r="BL343" s="16" t="s">
        <v>221</v>
      </c>
      <c r="BM343" s="144" t="s">
        <v>743</v>
      </c>
    </row>
    <row r="344" spans="2:65" s="1" customFormat="1" ht="16.5" customHeight="1">
      <c r="B344" s="31"/>
      <c r="C344" s="154" t="s">
        <v>744</v>
      </c>
      <c r="D344" s="154" t="s">
        <v>182</v>
      </c>
      <c r="E344" s="155" t="s">
        <v>745</v>
      </c>
      <c r="F344" s="156" t="s">
        <v>746</v>
      </c>
      <c r="G344" s="157" t="s">
        <v>742</v>
      </c>
      <c r="H344" s="158">
        <v>8</v>
      </c>
      <c r="I344" s="159"/>
      <c r="J344" s="160">
        <f t="shared" si="30"/>
        <v>0</v>
      </c>
      <c r="K344" s="161"/>
      <c r="L344" s="162"/>
      <c r="M344" s="163" t="s">
        <v>1</v>
      </c>
      <c r="N344" s="164" t="s">
        <v>42</v>
      </c>
      <c r="P344" s="142">
        <f t="shared" si="31"/>
        <v>0</v>
      </c>
      <c r="Q344" s="142">
        <v>0</v>
      </c>
      <c r="R344" s="142">
        <f t="shared" si="32"/>
        <v>0</v>
      </c>
      <c r="S344" s="142">
        <v>0</v>
      </c>
      <c r="T344" s="143">
        <f t="shared" si="33"/>
        <v>0</v>
      </c>
      <c r="AR344" s="144" t="s">
        <v>301</v>
      </c>
      <c r="AT344" s="144" t="s">
        <v>182</v>
      </c>
      <c r="AU344" s="144" t="s">
        <v>86</v>
      </c>
      <c r="AY344" s="16" t="s">
        <v>140</v>
      </c>
      <c r="BE344" s="145">
        <f t="shared" si="34"/>
        <v>0</v>
      </c>
      <c r="BF344" s="145">
        <f t="shared" si="35"/>
        <v>0</v>
      </c>
      <c r="BG344" s="145">
        <f t="shared" si="36"/>
        <v>0</v>
      </c>
      <c r="BH344" s="145">
        <f t="shared" si="37"/>
        <v>0</v>
      </c>
      <c r="BI344" s="145">
        <f t="shared" si="38"/>
        <v>0</v>
      </c>
      <c r="BJ344" s="16" t="s">
        <v>86</v>
      </c>
      <c r="BK344" s="145">
        <f t="shared" si="39"/>
        <v>0</v>
      </c>
      <c r="BL344" s="16" t="s">
        <v>221</v>
      </c>
      <c r="BM344" s="144" t="s">
        <v>747</v>
      </c>
    </row>
    <row r="345" spans="2:65" s="1" customFormat="1" ht="16.5" customHeight="1">
      <c r="B345" s="31"/>
      <c r="C345" s="154" t="s">
        <v>748</v>
      </c>
      <c r="D345" s="154" t="s">
        <v>182</v>
      </c>
      <c r="E345" s="155" t="s">
        <v>749</v>
      </c>
      <c r="F345" s="156" t="s">
        <v>750</v>
      </c>
      <c r="G345" s="157" t="s">
        <v>742</v>
      </c>
      <c r="H345" s="158">
        <v>3</v>
      </c>
      <c r="I345" s="159"/>
      <c r="J345" s="160">
        <f t="shared" si="30"/>
        <v>0</v>
      </c>
      <c r="K345" s="161"/>
      <c r="L345" s="162"/>
      <c r="M345" s="163" t="s">
        <v>1</v>
      </c>
      <c r="N345" s="164" t="s">
        <v>42</v>
      </c>
      <c r="P345" s="142">
        <f t="shared" si="31"/>
        <v>0</v>
      </c>
      <c r="Q345" s="142">
        <v>0</v>
      </c>
      <c r="R345" s="142">
        <f t="shared" si="32"/>
        <v>0</v>
      </c>
      <c r="S345" s="142">
        <v>0</v>
      </c>
      <c r="T345" s="143">
        <f t="shared" si="33"/>
        <v>0</v>
      </c>
      <c r="AR345" s="144" t="s">
        <v>301</v>
      </c>
      <c r="AT345" s="144" t="s">
        <v>182</v>
      </c>
      <c r="AU345" s="144" t="s">
        <v>86</v>
      </c>
      <c r="AY345" s="16" t="s">
        <v>140</v>
      </c>
      <c r="BE345" s="145">
        <f t="shared" si="34"/>
        <v>0</v>
      </c>
      <c r="BF345" s="145">
        <f t="shared" si="35"/>
        <v>0</v>
      </c>
      <c r="BG345" s="145">
        <f t="shared" si="36"/>
        <v>0</v>
      </c>
      <c r="BH345" s="145">
        <f t="shared" si="37"/>
        <v>0</v>
      </c>
      <c r="BI345" s="145">
        <f t="shared" si="38"/>
        <v>0</v>
      </c>
      <c r="BJ345" s="16" t="s">
        <v>86</v>
      </c>
      <c r="BK345" s="145">
        <f t="shared" si="39"/>
        <v>0</v>
      </c>
      <c r="BL345" s="16" t="s">
        <v>221</v>
      </c>
      <c r="BM345" s="144" t="s">
        <v>751</v>
      </c>
    </row>
    <row r="346" spans="2:65" s="1" customFormat="1" ht="16.5" customHeight="1">
      <c r="B346" s="31"/>
      <c r="C346" s="154" t="s">
        <v>752</v>
      </c>
      <c r="D346" s="154" t="s">
        <v>182</v>
      </c>
      <c r="E346" s="155" t="s">
        <v>753</v>
      </c>
      <c r="F346" s="156" t="s">
        <v>754</v>
      </c>
      <c r="G346" s="157" t="s">
        <v>755</v>
      </c>
      <c r="H346" s="158">
        <v>1</v>
      </c>
      <c r="I346" s="159"/>
      <c r="J346" s="160">
        <f t="shared" si="30"/>
        <v>0</v>
      </c>
      <c r="K346" s="161"/>
      <c r="L346" s="162"/>
      <c r="M346" s="163" t="s">
        <v>1</v>
      </c>
      <c r="N346" s="164" t="s">
        <v>42</v>
      </c>
      <c r="P346" s="142">
        <f t="shared" si="31"/>
        <v>0</v>
      </c>
      <c r="Q346" s="142">
        <v>0</v>
      </c>
      <c r="R346" s="142">
        <f t="shared" si="32"/>
        <v>0</v>
      </c>
      <c r="S346" s="142">
        <v>0</v>
      </c>
      <c r="T346" s="143">
        <f t="shared" si="33"/>
        <v>0</v>
      </c>
      <c r="AR346" s="144" t="s">
        <v>301</v>
      </c>
      <c r="AT346" s="144" t="s">
        <v>182</v>
      </c>
      <c r="AU346" s="144" t="s">
        <v>86</v>
      </c>
      <c r="AY346" s="16" t="s">
        <v>140</v>
      </c>
      <c r="BE346" s="145">
        <f t="shared" si="34"/>
        <v>0</v>
      </c>
      <c r="BF346" s="145">
        <f t="shared" si="35"/>
        <v>0</v>
      </c>
      <c r="BG346" s="145">
        <f t="shared" si="36"/>
        <v>0</v>
      </c>
      <c r="BH346" s="145">
        <f t="shared" si="37"/>
        <v>0</v>
      </c>
      <c r="BI346" s="145">
        <f t="shared" si="38"/>
        <v>0</v>
      </c>
      <c r="BJ346" s="16" t="s">
        <v>86</v>
      </c>
      <c r="BK346" s="145">
        <f t="shared" si="39"/>
        <v>0</v>
      </c>
      <c r="BL346" s="16" t="s">
        <v>221</v>
      </c>
      <c r="BM346" s="144" t="s">
        <v>756</v>
      </c>
    </row>
    <row r="347" spans="2:65" s="1" customFormat="1" ht="16.5" customHeight="1">
      <c r="B347" s="31"/>
      <c r="C347" s="154" t="s">
        <v>757</v>
      </c>
      <c r="D347" s="154" t="s">
        <v>182</v>
      </c>
      <c r="E347" s="155" t="s">
        <v>758</v>
      </c>
      <c r="F347" s="156" t="s">
        <v>759</v>
      </c>
      <c r="G347" s="157" t="s">
        <v>742</v>
      </c>
      <c r="H347" s="158">
        <v>4</v>
      </c>
      <c r="I347" s="159"/>
      <c r="J347" s="160">
        <f t="shared" si="30"/>
        <v>0</v>
      </c>
      <c r="K347" s="161"/>
      <c r="L347" s="162"/>
      <c r="M347" s="163" t="s">
        <v>1</v>
      </c>
      <c r="N347" s="164" t="s">
        <v>42</v>
      </c>
      <c r="P347" s="142">
        <f t="shared" si="31"/>
        <v>0</v>
      </c>
      <c r="Q347" s="142">
        <v>0</v>
      </c>
      <c r="R347" s="142">
        <f t="shared" si="32"/>
        <v>0</v>
      </c>
      <c r="S347" s="142">
        <v>0</v>
      </c>
      <c r="T347" s="143">
        <f t="shared" si="33"/>
        <v>0</v>
      </c>
      <c r="AR347" s="144" t="s">
        <v>301</v>
      </c>
      <c r="AT347" s="144" t="s">
        <v>182</v>
      </c>
      <c r="AU347" s="144" t="s">
        <v>86</v>
      </c>
      <c r="AY347" s="16" t="s">
        <v>140</v>
      </c>
      <c r="BE347" s="145">
        <f t="shared" si="34"/>
        <v>0</v>
      </c>
      <c r="BF347" s="145">
        <f t="shared" si="35"/>
        <v>0</v>
      </c>
      <c r="BG347" s="145">
        <f t="shared" si="36"/>
        <v>0</v>
      </c>
      <c r="BH347" s="145">
        <f t="shared" si="37"/>
        <v>0</v>
      </c>
      <c r="BI347" s="145">
        <f t="shared" si="38"/>
        <v>0</v>
      </c>
      <c r="BJ347" s="16" t="s">
        <v>86</v>
      </c>
      <c r="BK347" s="145">
        <f t="shared" si="39"/>
        <v>0</v>
      </c>
      <c r="BL347" s="16" t="s">
        <v>221</v>
      </c>
      <c r="BM347" s="144" t="s">
        <v>760</v>
      </c>
    </row>
    <row r="348" spans="2:65" s="1" customFormat="1" ht="16.5" customHeight="1">
      <c r="B348" s="31"/>
      <c r="C348" s="154" t="s">
        <v>761</v>
      </c>
      <c r="D348" s="154" t="s">
        <v>182</v>
      </c>
      <c r="E348" s="155" t="s">
        <v>762</v>
      </c>
      <c r="F348" s="156" t="s">
        <v>763</v>
      </c>
      <c r="G348" s="157" t="s">
        <v>742</v>
      </c>
      <c r="H348" s="158">
        <v>2</v>
      </c>
      <c r="I348" s="159"/>
      <c r="J348" s="160">
        <f t="shared" si="30"/>
        <v>0</v>
      </c>
      <c r="K348" s="161"/>
      <c r="L348" s="162"/>
      <c r="M348" s="163" t="s">
        <v>1</v>
      </c>
      <c r="N348" s="164" t="s">
        <v>42</v>
      </c>
      <c r="P348" s="142">
        <f t="shared" si="31"/>
        <v>0</v>
      </c>
      <c r="Q348" s="142">
        <v>0</v>
      </c>
      <c r="R348" s="142">
        <f t="shared" si="32"/>
        <v>0</v>
      </c>
      <c r="S348" s="142">
        <v>0</v>
      </c>
      <c r="T348" s="143">
        <f t="shared" si="33"/>
        <v>0</v>
      </c>
      <c r="AR348" s="144" t="s">
        <v>301</v>
      </c>
      <c r="AT348" s="144" t="s">
        <v>182</v>
      </c>
      <c r="AU348" s="144" t="s">
        <v>86</v>
      </c>
      <c r="AY348" s="16" t="s">
        <v>140</v>
      </c>
      <c r="BE348" s="145">
        <f t="shared" si="34"/>
        <v>0</v>
      </c>
      <c r="BF348" s="145">
        <f t="shared" si="35"/>
        <v>0</v>
      </c>
      <c r="BG348" s="145">
        <f t="shared" si="36"/>
        <v>0</v>
      </c>
      <c r="BH348" s="145">
        <f t="shared" si="37"/>
        <v>0</v>
      </c>
      <c r="BI348" s="145">
        <f t="shared" si="38"/>
        <v>0</v>
      </c>
      <c r="BJ348" s="16" t="s">
        <v>86</v>
      </c>
      <c r="BK348" s="145">
        <f t="shared" si="39"/>
        <v>0</v>
      </c>
      <c r="BL348" s="16" t="s">
        <v>221</v>
      </c>
      <c r="BM348" s="144" t="s">
        <v>764</v>
      </c>
    </row>
    <row r="349" spans="2:65" s="1" customFormat="1" ht="16.5" customHeight="1">
      <c r="B349" s="31"/>
      <c r="C349" s="154" t="s">
        <v>765</v>
      </c>
      <c r="D349" s="154" t="s">
        <v>182</v>
      </c>
      <c r="E349" s="155" t="s">
        <v>766</v>
      </c>
      <c r="F349" s="156" t="s">
        <v>767</v>
      </c>
      <c r="G349" s="157" t="s">
        <v>742</v>
      </c>
      <c r="H349" s="158">
        <v>4</v>
      </c>
      <c r="I349" s="159"/>
      <c r="J349" s="160">
        <f t="shared" si="30"/>
        <v>0</v>
      </c>
      <c r="K349" s="161"/>
      <c r="L349" s="162"/>
      <c r="M349" s="163" t="s">
        <v>1</v>
      </c>
      <c r="N349" s="164" t="s">
        <v>42</v>
      </c>
      <c r="P349" s="142">
        <f t="shared" si="31"/>
        <v>0</v>
      </c>
      <c r="Q349" s="142">
        <v>0</v>
      </c>
      <c r="R349" s="142">
        <f t="shared" si="32"/>
        <v>0</v>
      </c>
      <c r="S349" s="142">
        <v>0</v>
      </c>
      <c r="T349" s="143">
        <f t="shared" si="33"/>
        <v>0</v>
      </c>
      <c r="AR349" s="144" t="s">
        <v>301</v>
      </c>
      <c r="AT349" s="144" t="s">
        <v>182</v>
      </c>
      <c r="AU349" s="144" t="s">
        <v>86</v>
      </c>
      <c r="AY349" s="16" t="s">
        <v>140</v>
      </c>
      <c r="BE349" s="145">
        <f t="shared" si="34"/>
        <v>0</v>
      </c>
      <c r="BF349" s="145">
        <f t="shared" si="35"/>
        <v>0</v>
      </c>
      <c r="BG349" s="145">
        <f t="shared" si="36"/>
        <v>0</v>
      </c>
      <c r="BH349" s="145">
        <f t="shared" si="37"/>
        <v>0</v>
      </c>
      <c r="BI349" s="145">
        <f t="shared" si="38"/>
        <v>0</v>
      </c>
      <c r="BJ349" s="16" t="s">
        <v>86</v>
      </c>
      <c r="BK349" s="145">
        <f t="shared" si="39"/>
        <v>0</v>
      </c>
      <c r="BL349" s="16" t="s">
        <v>221</v>
      </c>
      <c r="BM349" s="144" t="s">
        <v>768</v>
      </c>
    </row>
    <row r="350" spans="2:65" s="1" customFormat="1" ht="16.5" customHeight="1">
      <c r="B350" s="31"/>
      <c r="C350" s="154" t="s">
        <v>769</v>
      </c>
      <c r="D350" s="154" t="s">
        <v>182</v>
      </c>
      <c r="E350" s="155" t="s">
        <v>770</v>
      </c>
      <c r="F350" s="156" t="s">
        <v>771</v>
      </c>
      <c r="G350" s="157" t="s">
        <v>742</v>
      </c>
      <c r="H350" s="158">
        <v>3</v>
      </c>
      <c r="I350" s="159"/>
      <c r="J350" s="160">
        <f t="shared" si="30"/>
        <v>0</v>
      </c>
      <c r="K350" s="161"/>
      <c r="L350" s="162"/>
      <c r="M350" s="163" t="s">
        <v>1</v>
      </c>
      <c r="N350" s="164" t="s">
        <v>42</v>
      </c>
      <c r="P350" s="142">
        <f t="shared" si="31"/>
        <v>0</v>
      </c>
      <c r="Q350" s="142">
        <v>0</v>
      </c>
      <c r="R350" s="142">
        <f t="shared" si="32"/>
        <v>0</v>
      </c>
      <c r="S350" s="142">
        <v>0</v>
      </c>
      <c r="T350" s="143">
        <f t="shared" si="33"/>
        <v>0</v>
      </c>
      <c r="AR350" s="144" t="s">
        <v>301</v>
      </c>
      <c r="AT350" s="144" t="s">
        <v>182</v>
      </c>
      <c r="AU350" s="144" t="s">
        <v>86</v>
      </c>
      <c r="AY350" s="16" t="s">
        <v>140</v>
      </c>
      <c r="BE350" s="145">
        <f t="shared" si="34"/>
        <v>0</v>
      </c>
      <c r="BF350" s="145">
        <f t="shared" si="35"/>
        <v>0</v>
      </c>
      <c r="BG350" s="145">
        <f t="shared" si="36"/>
        <v>0</v>
      </c>
      <c r="BH350" s="145">
        <f t="shared" si="37"/>
        <v>0</v>
      </c>
      <c r="BI350" s="145">
        <f t="shared" si="38"/>
        <v>0</v>
      </c>
      <c r="BJ350" s="16" t="s">
        <v>86</v>
      </c>
      <c r="BK350" s="145">
        <f t="shared" si="39"/>
        <v>0</v>
      </c>
      <c r="BL350" s="16" t="s">
        <v>221</v>
      </c>
      <c r="BM350" s="144" t="s">
        <v>772</v>
      </c>
    </row>
    <row r="351" spans="2:65" s="1" customFormat="1" ht="16.5" customHeight="1">
      <c r="B351" s="31"/>
      <c r="C351" s="154" t="s">
        <v>773</v>
      </c>
      <c r="D351" s="154" t="s">
        <v>182</v>
      </c>
      <c r="E351" s="155" t="s">
        <v>774</v>
      </c>
      <c r="F351" s="156" t="s">
        <v>775</v>
      </c>
      <c r="G351" s="157" t="s">
        <v>742</v>
      </c>
      <c r="H351" s="158">
        <v>5</v>
      </c>
      <c r="I351" s="159"/>
      <c r="J351" s="160">
        <f t="shared" si="30"/>
        <v>0</v>
      </c>
      <c r="K351" s="161"/>
      <c r="L351" s="162"/>
      <c r="M351" s="163" t="s">
        <v>1</v>
      </c>
      <c r="N351" s="164" t="s">
        <v>42</v>
      </c>
      <c r="P351" s="142">
        <f t="shared" si="31"/>
        <v>0</v>
      </c>
      <c r="Q351" s="142">
        <v>0</v>
      </c>
      <c r="R351" s="142">
        <f t="shared" si="32"/>
        <v>0</v>
      </c>
      <c r="S351" s="142">
        <v>0</v>
      </c>
      <c r="T351" s="143">
        <f t="shared" si="33"/>
        <v>0</v>
      </c>
      <c r="AR351" s="144" t="s">
        <v>301</v>
      </c>
      <c r="AT351" s="144" t="s">
        <v>182</v>
      </c>
      <c r="AU351" s="144" t="s">
        <v>86</v>
      </c>
      <c r="AY351" s="16" t="s">
        <v>140</v>
      </c>
      <c r="BE351" s="145">
        <f t="shared" si="34"/>
        <v>0</v>
      </c>
      <c r="BF351" s="145">
        <f t="shared" si="35"/>
        <v>0</v>
      </c>
      <c r="BG351" s="145">
        <f t="shared" si="36"/>
        <v>0</v>
      </c>
      <c r="BH351" s="145">
        <f t="shared" si="37"/>
        <v>0</v>
      </c>
      <c r="BI351" s="145">
        <f t="shared" si="38"/>
        <v>0</v>
      </c>
      <c r="BJ351" s="16" t="s">
        <v>86</v>
      </c>
      <c r="BK351" s="145">
        <f t="shared" si="39"/>
        <v>0</v>
      </c>
      <c r="BL351" s="16" t="s">
        <v>221</v>
      </c>
      <c r="BM351" s="144" t="s">
        <v>776</v>
      </c>
    </row>
    <row r="352" spans="2:65" s="1" customFormat="1" ht="16.5" customHeight="1">
      <c r="B352" s="31"/>
      <c r="C352" s="154" t="s">
        <v>777</v>
      </c>
      <c r="D352" s="154" t="s">
        <v>182</v>
      </c>
      <c r="E352" s="155" t="s">
        <v>778</v>
      </c>
      <c r="F352" s="156" t="s">
        <v>779</v>
      </c>
      <c r="G352" s="157" t="s">
        <v>742</v>
      </c>
      <c r="H352" s="158">
        <v>3</v>
      </c>
      <c r="I352" s="159"/>
      <c r="J352" s="160">
        <f t="shared" si="30"/>
        <v>0</v>
      </c>
      <c r="K352" s="161"/>
      <c r="L352" s="162"/>
      <c r="M352" s="163" t="s">
        <v>1</v>
      </c>
      <c r="N352" s="164" t="s">
        <v>42</v>
      </c>
      <c r="P352" s="142">
        <f t="shared" si="31"/>
        <v>0</v>
      </c>
      <c r="Q352" s="142">
        <v>0</v>
      </c>
      <c r="R352" s="142">
        <f t="shared" si="32"/>
        <v>0</v>
      </c>
      <c r="S352" s="142">
        <v>0</v>
      </c>
      <c r="T352" s="143">
        <f t="shared" si="33"/>
        <v>0</v>
      </c>
      <c r="AR352" s="144" t="s">
        <v>301</v>
      </c>
      <c r="AT352" s="144" t="s">
        <v>182</v>
      </c>
      <c r="AU352" s="144" t="s">
        <v>86</v>
      </c>
      <c r="AY352" s="16" t="s">
        <v>140</v>
      </c>
      <c r="BE352" s="145">
        <f t="shared" si="34"/>
        <v>0</v>
      </c>
      <c r="BF352" s="145">
        <f t="shared" si="35"/>
        <v>0</v>
      </c>
      <c r="BG352" s="145">
        <f t="shared" si="36"/>
        <v>0</v>
      </c>
      <c r="BH352" s="145">
        <f t="shared" si="37"/>
        <v>0</v>
      </c>
      <c r="BI352" s="145">
        <f t="shared" si="38"/>
        <v>0</v>
      </c>
      <c r="BJ352" s="16" t="s">
        <v>86</v>
      </c>
      <c r="BK352" s="145">
        <f t="shared" si="39"/>
        <v>0</v>
      </c>
      <c r="BL352" s="16" t="s">
        <v>221</v>
      </c>
      <c r="BM352" s="144" t="s">
        <v>780</v>
      </c>
    </row>
    <row r="353" spans="2:65" s="1" customFormat="1" ht="16.5" customHeight="1">
      <c r="B353" s="31"/>
      <c r="C353" s="154" t="s">
        <v>781</v>
      </c>
      <c r="D353" s="154" t="s">
        <v>182</v>
      </c>
      <c r="E353" s="155" t="s">
        <v>782</v>
      </c>
      <c r="F353" s="156" t="s">
        <v>783</v>
      </c>
      <c r="G353" s="157" t="s">
        <v>742</v>
      </c>
      <c r="H353" s="158">
        <v>2</v>
      </c>
      <c r="I353" s="159"/>
      <c r="J353" s="160">
        <f t="shared" si="30"/>
        <v>0</v>
      </c>
      <c r="K353" s="161"/>
      <c r="L353" s="162"/>
      <c r="M353" s="163" t="s">
        <v>1</v>
      </c>
      <c r="N353" s="164" t="s">
        <v>42</v>
      </c>
      <c r="P353" s="142">
        <f t="shared" si="31"/>
        <v>0</v>
      </c>
      <c r="Q353" s="142">
        <v>0</v>
      </c>
      <c r="R353" s="142">
        <f t="shared" si="32"/>
        <v>0</v>
      </c>
      <c r="S353" s="142">
        <v>0</v>
      </c>
      <c r="T353" s="143">
        <f t="shared" si="33"/>
        <v>0</v>
      </c>
      <c r="AR353" s="144" t="s">
        <v>301</v>
      </c>
      <c r="AT353" s="144" t="s">
        <v>182</v>
      </c>
      <c r="AU353" s="144" t="s">
        <v>86</v>
      </c>
      <c r="AY353" s="16" t="s">
        <v>140</v>
      </c>
      <c r="BE353" s="145">
        <f t="shared" si="34"/>
        <v>0</v>
      </c>
      <c r="BF353" s="145">
        <f t="shared" si="35"/>
        <v>0</v>
      </c>
      <c r="BG353" s="145">
        <f t="shared" si="36"/>
        <v>0</v>
      </c>
      <c r="BH353" s="145">
        <f t="shared" si="37"/>
        <v>0</v>
      </c>
      <c r="BI353" s="145">
        <f t="shared" si="38"/>
        <v>0</v>
      </c>
      <c r="BJ353" s="16" t="s">
        <v>86</v>
      </c>
      <c r="BK353" s="145">
        <f t="shared" si="39"/>
        <v>0</v>
      </c>
      <c r="BL353" s="16" t="s">
        <v>221</v>
      </c>
      <c r="BM353" s="144" t="s">
        <v>784</v>
      </c>
    </row>
    <row r="354" spans="2:65" s="1" customFormat="1" ht="16.5" customHeight="1">
      <c r="B354" s="31"/>
      <c r="C354" s="154" t="s">
        <v>785</v>
      </c>
      <c r="D354" s="154" t="s">
        <v>182</v>
      </c>
      <c r="E354" s="155" t="s">
        <v>786</v>
      </c>
      <c r="F354" s="156" t="s">
        <v>787</v>
      </c>
      <c r="G354" s="157" t="s">
        <v>742</v>
      </c>
      <c r="H354" s="158">
        <v>2</v>
      </c>
      <c r="I354" s="159"/>
      <c r="J354" s="160">
        <f t="shared" si="30"/>
        <v>0</v>
      </c>
      <c r="K354" s="161"/>
      <c r="L354" s="162"/>
      <c r="M354" s="163" t="s">
        <v>1</v>
      </c>
      <c r="N354" s="164" t="s">
        <v>42</v>
      </c>
      <c r="P354" s="142">
        <f t="shared" si="31"/>
        <v>0</v>
      </c>
      <c r="Q354" s="142">
        <v>0</v>
      </c>
      <c r="R354" s="142">
        <f t="shared" si="32"/>
        <v>0</v>
      </c>
      <c r="S354" s="142">
        <v>0</v>
      </c>
      <c r="T354" s="143">
        <f t="shared" si="33"/>
        <v>0</v>
      </c>
      <c r="AR354" s="144" t="s">
        <v>301</v>
      </c>
      <c r="AT354" s="144" t="s">
        <v>182</v>
      </c>
      <c r="AU354" s="144" t="s">
        <v>86</v>
      </c>
      <c r="AY354" s="16" t="s">
        <v>140</v>
      </c>
      <c r="BE354" s="145">
        <f t="shared" si="34"/>
        <v>0</v>
      </c>
      <c r="BF354" s="145">
        <f t="shared" si="35"/>
        <v>0</v>
      </c>
      <c r="BG354" s="145">
        <f t="shared" si="36"/>
        <v>0</v>
      </c>
      <c r="BH354" s="145">
        <f t="shared" si="37"/>
        <v>0</v>
      </c>
      <c r="BI354" s="145">
        <f t="shared" si="38"/>
        <v>0</v>
      </c>
      <c r="BJ354" s="16" t="s">
        <v>86</v>
      </c>
      <c r="BK354" s="145">
        <f t="shared" si="39"/>
        <v>0</v>
      </c>
      <c r="BL354" s="16" t="s">
        <v>221</v>
      </c>
      <c r="BM354" s="144" t="s">
        <v>788</v>
      </c>
    </row>
    <row r="355" spans="2:65" s="1" customFormat="1" ht="16.5" customHeight="1">
      <c r="B355" s="31"/>
      <c r="C355" s="154" t="s">
        <v>789</v>
      </c>
      <c r="D355" s="154" t="s">
        <v>182</v>
      </c>
      <c r="E355" s="155" t="s">
        <v>790</v>
      </c>
      <c r="F355" s="156" t="s">
        <v>791</v>
      </c>
      <c r="G355" s="157" t="s">
        <v>742</v>
      </c>
      <c r="H355" s="158">
        <v>3</v>
      </c>
      <c r="I355" s="159"/>
      <c r="J355" s="160">
        <f t="shared" si="30"/>
        <v>0</v>
      </c>
      <c r="K355" s="161"/>
      <c r="L355" s="162"/>
      <c r="M355" s="163" t="s">
        <v>1</v>
      </c>
      <c r="N355" s="164" t="s">
        <v>42</v>
      </c>
      <c r="P355" s="142">
        <f t="shared" si="31"/>
        <v>0</v>
      </c>
      <c r="Q355" s="142">
        <v>0</v>
      </c>
      <c r="R355" s="142">
        <f t="shared" si="32"/>
        <v>0</v>
      </c>
      <c r="S355" s="142">
        <v>0</v>
      </c>
      <c r="T355" s="143">
        <f t="shared" si="33"/>
        <v>0</v>
      </c>
      <c r="AR355" s="144" t="s">
        <v>301</v>
      </c>
      <c r="AT355" s="144" t="s">
        <v>182</v>
      </c>
      <c r="AU355" s="144" t="s">
        <v>86</v>
      </c>
      <c r="AY355" s="16" t="s">
        <v>140</v>
      </c>
      <c r="BE355" s="145">
        <f t="shared" si="34"/>
        <v>0</v>
      </c>
      <c r="BF355" s="145">
        <f t="shared" si="35"/>
        <v>0</v>
      </c>
      <c r="BG355" s="145">
        <f t="shared" si="36"/>
        <v>0</v>
      </c>
      <c r="BH355" s="145">
        <f t="shared" si="37"/>
        <v>0</v>
      </c>
      <c r="BI355" s="145">
        <f t="shared" si="38"/>
        <v>0</v>
      </c>
      <c r="BJ355" s="16" t="s">
        <v>86</v>
      </c>
      <c r="BK355" s="145">
        <f t="shared" si="39"/>
        <v>0</v>
      </c>
      <c r="BL355" s="16" t="s">
        <v>221</v>
      </c>
      <c r="BM355" s="144" t="s">
        <v>792</v>
      </c>
    </row>
    <row r="356" spans="2:65" s="1" customFormat="1" ht="16.5" customHeight="1">
      <c r="B356" s="31"/>
      <c r="C356" s="154" t="s">
        <v>793</v>
      </c>
      <c r="D356" s="154" t="s">
        <v>182</v>
      </c>
      <c r="E356" s="155" t="s">
        <v>794</v>
      </c>
      <c r="F356" s="156" t="s">
        <v>795</v>
      </c>
      <c r="G356" s="157" t="s">
        <v>742</v>
      </c>
      <c r="H356" s="158">
        <v>1</v>
      </c>
      <c r="I356" s="159"/>
      <c r="J356" s="160">
        <f t="shared" si="30"/>
        <v>0</v>
      </c>
      <c r="K356" s="161"/>
      <c r="L356" s="162"/>
      <c r="M356" s="163" t="s">
        <v>1</v>
      </c>
      <c r="N356" s="164" t="s">
        <v>42</v>
      </c>
      <c r="P356" s="142">
        <f t="shared" si="31"/>
        <v>0</v>
      </c>
      <c r="Q356" s="142">
        <v>0</v>
      </c>
      <c r="R356" s="142">
        <f t="shared" si="32"/>
        <v>0</v>
      </c>
      <c r="S356" s="142">
        <v>0</v>
      </c>
      <c r="T356" s="143">
        <f t="shared" si="33"/>
        <v>0</v>
      </c>
      <c r="AR356" s="144" t="s">
        <v>301</v>
      </c>
      <c r="AT356" s="144" t="s">
        <v>182</v>
      </c>
      <c r="AU356" s="144" t="s">
        <v>86</v>
      </c>
      <c r="AY356" s="16" t="s">
        <v>140</v>
      </c>
      <c r="BE356" s="145">
        <f t="shared" si="34"/>
        <v>0</v>
      </c>
      <c r="BF356" s="145">
        <f t="shared" si="35"/>
        <v>0</v>
      </c>
      <c r="BG356" s="145">
        <f t="shared" si="36"/>
        <v>0</v>
      </c>
      <c r="BH356" s="145">
        <f t="shared" si="37"/>
        <v>0</v>
      </c>
      <c r="BI356" s="145">
        <f t="shared" si="38"/>
        <v>0</v>
      </c>
      <c r="BJ356" s="16" t="s">
        <v>86</v>
      </c>
      <c r="BK356" s="145">
        <f t="shared" si="39"/>
        <v>0</v>
      </c>
      <c r="BL356" s="16" t="s">
        <v>221</v>
      </c>
      <c r="BM356" s="144" t="s">
        <v>796</v>
      </c>
    </row>
    <row r="357" spans="2:65" s="1" customFormat="1" ht="16.5" customHeight="1">
      <c r="B357" s="31"/>
      <c r="C357" s="154" t="s">
        <v>797</v>
      </c>
      <c r="D357" s="154" t="s">
        <v>182</v>
      </c>
      <c r="E357" s="155" t="s">
        <v>798</v>
      </c>
      <c r="F357" s="156" t="s">
        <v>799</v>
      </c>
      <c r="G357" s="157" t="s">
        <v>218</v>
      </c>
      <c r="H357" s="158">
        <v>25</v>
      </c>
      <c r="I357" s="159"/>
      <c r="J357" s="160">
        <f t="shared" si="30"/>
        <v>0</v>
      </c>
      <c r="K357" s="161"/>
      <c r="L357" s="162"/>
      <c r="M357" s="163" t="s">
        <v>1</v>
      </c>
      <c r="N357" s="164" t="s">
        <v>42</v>
      </c>
      <c r="P357" s="142">
        <f t="shared" si="31"/>
        <v>0</v>
      </c>
      <c r="Q357" s="142">
        <v>0</v>
      </c>
      <c r="R357" s="142">
        <f t="shared" si="32"/>
        <v>0</v>
      </c>
      <c r="S357" s="142">
        <v>0</v>
      </c>
      <c r="T357" s="143">
        <f t="shared" si="33"/>
        <v>0</v>
      </c>
      <c r="AR357" s="144" t="s">
        <v>301</v>
      </c>
      <c r="AT357" s="144" t="s">
        <v>182</v>
      </c>
      <c r="AU357" s="144" t="s">
        <v>86</v>
      </c>
      <c r="AY357" s="16" t="s">
        <v>140</v>
      </c>
      <c r="BE357" s="145">
        <f t="shared" si="34"/>
        <v>0</v>
      </c>
      <c r="BF357" s="145">
        <f t="shared" si="35"/>
        <v>0</v>
      </c>
      <c r="BG357" s="145">
        <f t="shared" si="36"/>
        <v>0</v>
      </c>
      <c r="BH357" s="145">
        <f t="shared" si="37"/>
        <v>0</v>
      </c>
      <c r="BI357" s="145">
        <f t="shared" si="38"/>
        <v>0</v>
      </c>
      <c r="BJ357" s="16" t="s">
        <v>86</v>
      </c>
      <c r="BK357" s="145">
        <f t="shared" si="39"/>
        <v>0</v>
      </c>
      <c r="BL357" s="16" t="s">
        <v>221</v>
      </c>
      <c r="BM357" s="144" t="s">
        <v>800</v>
      </c>
    </row>
    <row r="358" spans="2:65" s="1" customFormat="1" ht="16.5" customHeight="1">
      <c r="B358" s="31"/>
      <c r="C358" s="154" t="s">
        <v>801</v>
      </c>
      <c r="D358" s="154" t="s">
        <v>182</v>
      </c>
      <c r="E358" s="155" t="s">
        <v>802</v>
      </c>
      <c r="F358" s="156" t="s">
        <v>803</v>
      </c>
      <c r="G358" s="157" t="s">
        <v>742</v>
      </c>
      <c r="H358" s="158">
        <v>4</v>
      </c>
      <c r="I358" s="159"/>
      <c r="J358" s="160">
        <f t="shared" si="30"/>
        <v>0</v>
      </c>
      <c r="K358" s="161"/>
      <c r="L358" s="162"/>
      <c r="M358" s="163" t="s">
        <v>1</v>
      </c>
      <c r="N358" s="164" t="s">
        <v>42</v>
      </c>
      <c r="P358" s="142">
        <f t="shared" si="31"/>
        <v>0</v>
      </c>
      <c r="Q358" s="142">
        <v>0</v>
      </c>
      <c r="R358" s="142">
        <f t="shared" si="32"/>
        <v>0</v>
      </c>
      <c r="S358" s="142">
        <v>0</v>
      </c>
      <c r="T358" s="143">
        <f t="shared" si="33"/>
        <v>0</v>
      </c>
      <c r="AR358" s="144" t="s">
        <v>301</v>
      </c>
      <c r="AT358" s="144" t="s">
        <v>182</v>
      </c>
      <c r="AU358" s="144" t="s">
        <v>86</v>
      </c>
      <c r="AY358" s="16" t="s">
        <v>140</v>
      </c>
      <c r="BE358" s="145">
        <f t="shared" si="34"/>
        <v>0</v>
      </c>
      <c r="BF358" s="145">
        <f t="shared" si="35"/>
        <v>0</v>
      </c>
      <c r="BG358" s="145">
        <f t="shared" si="36"/>
        <v>0</v>
      </c>
      <c r="BH358" s="145">
        <f t="shared" si="37"/>
        <v>0</v>
      </c>
      <c r="BI358" s="145">
        <f t="shared" si="38"/>
        <v>0</v>
      </c>
      <c r="BJ358" s="16" t="s">
        <v>86</v>
      </c>
      <c r="BK358" s="145">
        <f t="shared" si="39"/>
        <v>0</v>
      </c>
      <c r="BL358" s="16" t="s">
        <v>221</v>
      </c>
      <c r="BM358" s="144" t="s">
        <v>804</v>
      </c>
    </row>
    <row r="359" spans="2:65" s="1" customFormat="1" ht="16.5" customHeight="1">
      <c r="B359" s="31"/>
      <c r="C359" s="154" t="s">
        <v>805</v>
      </c>
      <c r="D359" s="154" t="s">
        <v>182</v>
      </c>
      <c r="E359" s="155" t="s">
        <v>806</v>
      </c>
      <c r="F359" s="156" t="s">
        <v>807</v>
      </c>
      <c r="G359" s="157" t="s">
        <v>742</v>
      </c>
      <c r="H359" s="158">
        <v>1</v>
      </c>
      <c r="I359" s="159"/>
      <c r="J359" s="160">
        <f t="shared" si="30"/>
        <v>0</v>
      </c>
      <c r="K359" s="161"/>
      <c r="L359" s="162"/>
      <c r="M359" s="163" t="s">
        <v>1</v>
      </c>
      <c r="N359" s="164" t="s">
        <v>42</v>
      </c>
      <c r="P359" s="142">
        <f t="shared" si="31"/>
        <v>0</v>
      </c>
      <c r="Q359" s="142">
        <v>0</v>
      </c>
      <c r="R359" s="142">
        <f t="shared" si="32"/>
        <v>0</v>
      </c>
      <c r="S359" s="142">
        <v>0</v>
      </c>
      <c r="T359" s="143">
        <f t="shared" si="33"/>
        <v>0</v>
      </c>
      <c r="AR359" s="144" t="s">
        <v>301</v>
      </c>
      <c r="AT359" s="144" t="s">
        <v>182</v>
      </c>
      <c r="AU359" s="144" t="s">
        <v>86</v>
      </c>
      <c r="AY359" s="16" t="s">
        <v>140</v>
      </c>
      <c r="BE359" s="145">
        <f t="shared" si="34"/>
        <v>0</v>
      </c>
      <c r="BF359" s="145">
        <f t="shared" si="35"/>
        <v>0</v>
      </c>
      <c r="BG359" s="145">
        <f t="shared" si="36"/>
        <v>0</v>
      </c>
      <c r="BH359" s="145">
        <f t="shared" si="37"/>
        <v>0</v>
      </c>
      <c r="BI359" s="145">
        <f t="shared" si="38"/>
        <v>0</v>
      </c>
      <c r="BJ359" s="16" t="s">
        <v>86</v>
      </c>
      <c r="BK359" s="145">
        <f t="shared" si="39"/>
        <v>0</v>
      </c>
      <c r="BL359" s="16" t="s">
        <v>221</v>
      </c>
      <c r="BM359" s="144" t="s">
        <v>808</v>
      </c>
    </row>
    <row r="360" spans="2:65" s="1" customFormat="1" ht="16.5" customHeight="1">
      <c r="B360" s="31"/>
      <c r="C360" s="154" t="s">
        <v>809</v>
      </c>
      <c r="D360" s="154" t="s">
        <v>182</v>
      </c>
      <c r="E360" s="155" t="s">
        <v>810</v>
      </c>
      <c r="F360" s="156" t="s">
        <v>811</v>
      </c>
      <c r="G360" s="157" t="s">
        <v>742</v>
      </c>
      <c r="H360" s="158">
        <v>1</v>
      </c>
      <c r="I360" s="159"/>
      <c r="J360" s="160">
        <f t="shared" si="30"/>
        <v>0</v>
      </c>
      <c r="K360" s="161"/>
      <c r="L360" s="162"/>
      <c r="M360" s="163" t="s">
        <v>1</v>
      </c>
      <c r="N360" s="164" t="s">
        <v>42</v>
      </c>
      <c r="P360" s="142">
        <f t="shared" si="31"/>
        <v>0</v>
      </c>
      <c r="Q360" s="142">
        <v>0</v>
      </c>
      <c r="R360" s="142">
        <f t="shared" si="32"/>
        <v>0</v>
      </c>
      <c r="S360" s="142">
        <v>0</v>
      </c>
      <c r="T360" s="143">
        <f t="shared" si="33"/>
        <v>0</v>
      </c>
      <c r="AR360" s="144" t="s">
        <v>301</v>
      </c>
      <c r="AT360" s="144" t="s">
        <v>182</v>
      </c>
      <c r="AU360" s="144" t="s">
        <v>86</v>
      </c>
      <c r="AY360" s="16" t="s">
        <v>140</v>
      </c>
      <c r="BE360" s="145">
        <f t="shared" si="34"/>
        <v>0</v>
      </c>
      <c r="BF360" s="145">
        <f t="shared" si="35"/>
        <v>0</v>
      </c>
      <c r="BG360" s="145">
        <f t="shared" si="36"/>
        <v>0</v>
      </c>
      <c r="BH360" s="145">
        <f t="shared" si="37"/>
        <v>0</v>
      </c>
      <c r="BI360" s="145">
        <f t="shared" si="38"/>
        <v>0</v>
      </c>
      <c r="BJ360" s="16" t="s">
        <v>86</v>
      </c>
      <c r="BK360" s="145">
        <f t="shared" si="39"/>
        <v>0</v>
      </c>
      <c r="BL360" s="16" t="s">
        <v>221</v>
      </c>
      <c r="BM360" s="144" t="s">
        <v>812</v>
      </c>
    </row>
    <row r="361" spans="2:65" s="1" customFormat="1" ht="16.5" customHeight="1">
      <c r="B361" s="31"/>
      <c r="C361" s="154" t="s">
        <v>813</v>
      </c>
      <c r="D361" s="154" t="s">
        <v>182</v>
      </c>
      <c r="E361" s="155" t="s">
        <v>814</v>
      </c>
      <c r="F361" s="156" t="s">
        <v>815</v>
      </c>
      <c r="G361" s="157" t="s">
        <v>742</v>
      </c>
      <c r="H361" s="158">
        <v>1</v>
      </c>
      <c r="I361" s="159"/>
      <c r="J361" s="160">
        <f t="shared" si="30"/>
        <v>0</v>
      </c>
      <c r="K361" s="161"/>
      <c r="L361" s="162"/>
      <c r="M361" s="163" t="s">
        <v>1</v>
      </c>
      <c r="N361" s="164" t="s">
        <v>42</v>
      </c>
      <c r="P361" s="142">
        <f t="shared" si="31"/>
        <v>0</v>
      </c>
      <c r="Q361" s="142">
        <v>0</v>
      </c>
      <c r="R361" s="142">
        <f t="shared" si="32"/>
        <v>0</v>
      </c>
      <c r="S361" s="142">
        <v>0</v>
      </c>
      <c r="T361" s="143">
        <f t="shared" si="33"/>
        <v>0</v>
      </c>
      <c r="AR361" s="144" t="s">
        <v>301</v>
      </c>
      <c r="AT361" s="144" t="s">
        <v>182</v>
      </c>
      <c r="AU361" s="144" t="s">
        <v>86</v>
      </c>
      <c r="AY361" s="16" t="s">
        <v>140</v>
      </c>
      <c r="BE361" s="145">
        <f t="shared" si="34"/>
        <v>0</v>
      </c>
      <c r="BF361" s="145">
        <f t="shared" si="35"/>
        <v>0</v>
      </c>
      <c r="BG361" s="145">
        <f t="shared" si="36"/>
        <v>0</v>
      </c>
      <c r="BH361" s="145">
        <f t="shared" si="37"/>
        <v>0</v>
      </c>
      <c r="BI361" s="145">
        <f t="shared" si="38"/>
        <v>0</v>
      </c>
      <c r="BJ361" s="16" t="s">
        <v>86</v>
      </c>
      <c r="BK361" s="145">
        <f t="shared" si="39"/>
        <v>0</v>
      </c>
      <c r="BL361" s="16" t="s">
        <v>221</v>
      </c>
      <c r="BM361" s="144" t="s">
        <v>816</v>
      </c>
    </row>
    <row r="362" spans="2:65" s="1" customFormat="1" ht="16.5" customHeight="1">
      <c r="B362" s="31"/>
      <c r="C362" s="154" t="s">
        <v>817</v>
      </c>
      <c r="D362" s="154" t="s">
        <v>182</v>
      </c>
      <c r="E362" s="155" t="s">
        <v>818</v>
      </c>
      <c r="F362" s="156" t="s">
        <v>819</v>
      </c>
      <c r="G362" s="157" t="s">
        <v>820</v>
      </c>
      <c r="H362" s="158">
        <v>30</v>
      </c>
      <c r="I362" s="159"/>
      <c r="J362" s="160">
        <f t="shared" si="30"/>
        <v>0</v>
      </c>
      <c r="K362" s="161"/>
      <c r="L362" s="162"/>
      <c r="M362" s="163" t="s">
        <v>1</v>
      </c>
      <c r="N362" s="164" t="s">
        <v>42</v>
      </c>
      <c r="P362" s="142">
        <f t="shared" si="31"/>
        <v>0</v>
      </c>
      <c r="Q362" s="142">
        <v>0</v>
      </c>
      <c r="R362" s="142">
        <f t="shared" si="32"/>
        <v>0</v>
      </c>
      <c r="S362" s="142">
        <v>0</v>
      </c>
      <c r="T362" s="143">
        <f t="shared" si="33"/>
        <v>0</v>
      </c>
      <c r="AR362" s="144" t="s">
        <v>301</v>
      </c>
      <c r="AT362" s="144" t="s">
        <v>182</v>
      </c>
      <c r="AU362" s="144" t="s">
        <v>86</v>
      </c>
      <c r="AY362" s="16" t="s">
        <v>140</v>
      </c>
      <c r="BE362" s="145">
        <f t="shared" si="34"/>
        <v>0</v>
      </c>
      <c r="BF362" s="145">
        <f t="shared" si="35"/>
        <v>0</v>
      </c>
      <c r="BG362" s="145">
        <f t="shared" si="36"/>
        <v>0</v>
      </c>
      <c r="BH362" s="145">
        <f t="shared" si="37"/>
        <v>0</v>
      </c>
      <c r="BI362" s="145">
        <f t="shared" si="38"/>
        <v>0</v>
      </c>
      <c r="BJ362" s="16" t="s">
        <v>86</v>
      </c>
      <c r="BK362" s="145">
        <f t="shared" si="39"/>
        <v>0</v>
      </c>
      <c r="BL362" s="16" t="s">
        <v>221</v>
      </c>
      <c r="BM362" s="144" t="s">
        <v>821</v>
      </c>
    </row>
    <row r="363" spans="2:65" s="1" customFormat="1" ht="16.5" customHeight="1">
      <c r="B363" s="31"/>
      <c r="C363" s="154" t="s">
        <v>822</v>
      </c>
      <c r="D363" s="154" t="s">
        <v>182</v>
      </c>
      <c r="E363" s="155" t="s">
        <v>823</v>
      </c>
      <c r="F363" s="156" t="s">
        <v>824</v>
      </c>
      <c r="G363" s="157" t="s">
        <v>755</v>
      </c>
      <c r="H363" s="158">
        <v>1</v>
      </c>
      <c r="I363" s="159"/>
      <c r="J363" s="160">
        <f t="shared" si="30"/>
        <v>0</v>
      </c>
      <c r="K363" s="161"/>
      <c r="L363" s="162"/>
      <c r="M363" s="163" t="s">
        <v>1</v>
      </c>
      <c r="N363" s="164" t="s">
        <v>42</v>
      </c>
      <c r="P363" s="142">
        <f t="shared" si="31"/>
        <v>0</v>
      </c>
      <c r="Q363" s="142">
        <v>0</v>
      </c>
      <c r="R363" s="142">
        <f t="shared" si="32"/>
        <v>0</v>
      </c>
      <c r="S363" s="142">
        <v>0</v>
      </c>
      <c r="T363" s="143">
        <f t="shared" si="33"/>
        <v>0</v>
      </c>
      <c r="AR363" s="144" t="s">
        <v>301</v>
      </c>
      <c r="AT363" s="144" t="s">
        <v>182</v>
      </c>
      <c r="AU363" s="144" t="s">
        <v>86</v>
      </c>
      <c r="AY363" s="16" t="s">
        <v>140</v>
      </c>
      <c r="BE363" s="145">
        <f t="shared" si="34"/>
        <v>0</v>
      </c>
      <c r="BF363" s="145">
        <f t="shared" si="35"/>
        <v>0</v>
      </c>
      <c r="BG363" s="145">
        <f t="shared" si="36"/>
        <v>0</v>
      </c>
      <c r="BH363" s="145">
        <f t="shared" si="37"/>
        <v>0</v>
      </c>
      <c r="BI363" s="145">
        <f t="shared" si="38"/>
        <v>0</v>
      </c>
      <c r="BJ363" s="16" t="s">
        <v>86</v>
      </c>
      <c r="BK363" s="145">
        <f t="shared" si="39"/>
        <v>0</v>
      </c>
      <c r="BL363" s="16" t="s">
        <v>221</v>
      </c>
      <c r="BM363" s="144" t="s">
        <v>825</v>
      </c>
    </row>
    <row r="364" spans="2:65" s="1" customFormat="1" ht="16.5" customHeight="1">
      <c r="B364" s="31"/>
      <c r="C364" s="132" t="s">
        <v>826</v>
      </c>
      <c r="D364" s="132" t="s">
        <v>142</v>
      </c>
      <c r="E364" s="133" t="s">
        <v>827</v>
      </c>
      <c r="F364" s="134" t="s">
        <v>828</v>
      </c>
      <c r="G364" s="135" t="s">
        <v>755</v>
      </c>
      <c r="H364" s="136">
        <v>1</v>
      </c>
      <c r="I364" s="137"/>
      <c r="J364" s="138">
        <f t="shared" si="30"/>
        <v>0</v>
      </c>
      <c r="K364" s="139"/>
      <c r="L364" s="31"/>
      <c r="M364" s="140" t="s">
        <v>1</v>
      </c>
      <c r="N364" s="141" t="s">
        <v>42</v>
      </c>
      <c r="P364" s="142">
        <f t="shared" si="31"/>
        <v>0</v>
      </c>
      <c r="Q364" s="142">
        <v>0</v>
      </c>
      <c r="R364" s="142">
        <f t="shared" si="32"/>
        <v>0</v>
      </c>
      <c r="S364" s="142">
        <v>0</v>
      </c>
      <c r="T364" s="143">
        <f t="shared" si="33"/>
        <v>0</v>
      </c>
      <c r="AR364" s="144" t="s">
        <v>221</v>
      </c>
      <c r="AT364" s="144" t="s">
        <v>142</v>
      </c>
      <c r="AU364" s="144" t="s">
        <v>86</v>
      </c>
      <c r="AY364" s="16" t="s">
        <v>140</v>
      </c>
      <c r="BE364" s="145">
        <f t="shared" si="34"/>
        <v>0</v>
      </c>
      <c r="BF364" s="145">
        <f t="shared" si="35"/>
        <v>0</v>
      </c>
      <c r="BG364" s="145">
        <f t="shared" si="36"/>
        <v>0</v>
      </c>
      <c r="BH364" s="145">
        <f t="shared" si="37"/>
        <v>0</v>
      </c>
      <c r="BI364" s="145">
        <f t="shared" si="38"/>
        <v>0</v>
      </c>
      <c r="BJ364" s="16" t="s">
        <v>86</v>
      </c>
      <c r="BK364" s="145">
        <f t="shared" si="39"/>
        <v>0</v>
      </c>
      <c r="BL364" s="16" t="s">
        <v>221</v>
      </c>
      <c r="BM364" s="144" t="s">
        <v>829</v>
      </c>
    </row>
    <row r="365" spans="2:65" s="1" customFormat="1" ht="16.5" customHeight="1">
      <c r="B365" s="31"/>
      <c r="C365" s="132" t="s">
        <v>830</v>
      </c>
      <c r="D365" s="132" t="s">
        <v>142</v>
      </c>
      <c r="E365" s="133" t="s">
        <v>831</v>
      </c>
      <c r="F365" s="134" t="s">
        <v>832</v>
      </c>
      <c r="G365" s="135" t="s">
        <v>755</v>
      </c>
      <c r="H365" s="136">
        <v>1</v>
      </c>
      <c r="I365" s="137"/>
      <c r="J365" s="138">
        <f t="shared" si="30"/>
        <v>0</v>
      </c>
      <c r="K365" s="139"/>
      <c r="L365" s="31"/>
      <c r="M365" s="140" t="s">
        <v>1</v>
      </c>
      <c r="N365" s="141" t="s">
        <v>42</v>
      </c>
      <c r="P365" s="142">
        <f t="shared" si="31"/>
        <v>0</v>
      </c>
      <c r="Q365" s="142">
        <v>0</v>
      </c>
      <c r="R365" s="142">
        <f t="shared" si="32"/>
        <v>0</v>
      </c>
      <c r="S365" s="142">
        <v>0</v>
      </c>
      <c r="T365" s="143">
        <f t="shared" si="33"/>
        <v>0</v>
      </c>
      <c r="AR365" s="144" t="s">
        <v>221</v>
      </c>
      <c r="AT365" s="144" t="s">
        <v>142</v>
      </c>
      <c r="AU365" s="144" t="s">
        <v>86</v>
      </c>
      <c r="AY365" s="16" t="s">
        <v>140</v>
      </c>
      <c r="BE365" s="145">
        <f t="shared" si="34"/>
        <v>0</v>
      </c>
      <c r="BF365" s="145">
        <f t="shared" si="35"/>
        <v>0</v>
      </c>
      <c r="BG365" s="145">
        <f t="shared" si="36"/>
        <v>0</v>
      </c>
      <c r="BH365" s="145">
        <f t="shared" si="37"/>
        <v>0</v>
      </c>
      <c r="BI365" s="145">
        <f t="shared" si="38"/>
        <v>0</v>
      </c>
      <c r="BJ365" s="16" t="s">
        <v>86</v>
      </c>
      <c r="BK365" s="145">
        <f t="shared" si="39"/>
        <v>0</v>
      </c>
      <c r="BL365" s="16" t="s">
        <v>221</v>
      </c>
      <c r="BM365" s="144" t="s">
        <v>833</v>
      </c>
    </row>
    <row r="366" spans="2:65" s="1" customFormat="1" ht="16.5" customHeight="1">
      <c r="B366" s="31"/>
      <c r="C366" s="132" t="s">
        <v>834</v>
      </c>
      <c r="D366" s="132" t="s">
        <v>142</v>
      </c>
      <c r="E366" s="133" t="s">
        <v>835</v>
      </c>
      <c r="F366" s="134" t="s">
        <v>836</v>
      </c>
      <c r="G366" s="135" t="s">
        <v>755</v>
      </c>
      <c r="H366" s="136">
        <v>1</v>
      </c>
      <c r="I366" s="137"/>
      <c r="J366" s="138">
        <f t="shared" si="30"/>
        <v>0</v>
      </c>
      <c r="K366" s="139"/>
      <c r="L366" s="31"/>
      <c r="M366" s="140" t="s">
        <v>1</v>
      </c>
      <c r="N366" s="141" t="s">
        <v>42</v>
      </c>
      <c r="P366" s="142">
        <f t="shared" si="31"/>
        <v>0</v>
      </c>
      <c r="Q366" s="142">
        <v>0</v>
      </c>
      <c r="R366" s="142">
        <f t="shared" si="32"/>
        <v>0</v>
      </c>
      <c r="S366" s="142">
        <v>0</v>
      </c>
      <c r="T366" s="143">
        <f t="shared" si="33"/>
        <v>0</v>
      </c>
      <c r="AR366" s="144" t="s">
        <v>221</v>
      </c>
      <c r="AT366" s="144" t="s">
        <v>142</v>
      </c>
      <c r="AU366" s="144" t="s">
        <v>86</v>
      </c>
      <c r="AY366" s="16" t="s">
        <v>140</v>
      </c>
      <c r="BE366" s="145">
        <f t="shared" si="34"/>
        <v>0</v>
      </c>
      <c r="BF366" s="145">
        <f t="shared" si="35"/>
        <v>0</v>
      </c>
      <c r="BG366" s="145">
        <f t="shared" si="36"/>
        <v>0</v>
      </c>
      <c r="BH366" s="145">
        <f t="shared" si="37"/>
        <v>0</v>
      </c>
      <c r="BI366" s="145">
        <f t="shared" si="38"/>
        <v>0</v>
      </c>
      <c r="BJ366" s="16" t="s">
        <v>86</v>
      </c>
      <c r="BK366" s="145">
        <f t="shared" si="39"/>
        <v>0</v>
      </c>
      <c r="BL366" s="16" t="s">
        <v>221</v>
      </c>
      <c r="BM366" s="144" t="s">
        <v>837</v>
      </c>
    </row>
    <row r="367" spans="2:65" s="1" customFormat="1" ht="16.5" customHeight="1">
      <c r="B367" s="31"/>
      <c r="C367" s="132" t="s">
        <v>838</v>
      </c>
      <c r="D367" s="132" t="s">
        <v>142</v>
      </c>
      <c r="E367" s="133" t="s">
        <v>839</v>
      </c>
      <c r="F367" s="134" t="s">
        <v>840</v>
      </c>
      <c r="G367" s="135" t="s">
        <v>755</v>
      </c>
      <c r="H367" s="136">
        <v>1</v>
      </c>
      <c r="I367" s="137"/>
      <c r="J367" s="138">
        <f t="shared" si="30"/>
        <v>0</v>
      </c>
      <c r="K367" s="139"/>
      <c r="L367" s="31"/>
      <c r="M367" s="140" t="s">
        <v>1</v>
      </c>
      <c r="N367" s="141" t="s">
        <v>42</v>
      </c>
      <c r="P367" s="142">
        <f t="shared" si="31"/>
        <v>0</v>
      </c>
      <c r="Q367" s="142">
        <v>0</v>
      </c>
      <c r="R367" s="142">
        <f t="shared" si="32"/>
        <v>0</v>
      </c>
      <c r="S367" s="142">
        <v>0</v>
      </c>
      <c r="T367" s="143">
        <f t="shared" si="33"/>
        <v>0</v>
      </c>
      <c r="AR367" s="144" t="s">
        <v>221</v>
      </c>
      <c r="AT367" s="144" t="s">
        <v>142</v>
      </c>
      <c r="AU367" s="144" t="s">
        <v>86</v>
      </c>
      <c r="AY367" s="16" t="s">
        <v>140</v>
      </c>
      <c r="BE367" s="145">
        <f t="shared" si="34"/>
        <v>0</v>
      </c>
      <c r="BF367" s="145">
        <f t="shared" si="35"/>
        <v>0</v>
      </c>
      <c r="BG367" s="145">
        <f t="shared" si="36"/>
        <v>0</v>
      </c>
      <c r="BH367" s="145">
        <f t="shared" si="37"/>
        <v>0</v>
      </c>
      <c r="BI367" s="145">
        <f t="shared" si="38"/>
        <v>0</v>
      </c>
      <c r="BJ367" s="16" t="s">
        <v>86</v>
      </c>
      <c r="BK367" s="145">
        <f t="shared" si="39"/>
        <v>0</v>
      </c>
      <c r="BL367" s="16" t="s">
        <v>221</v>
      </c>
      <c r="BM367" s="144" t="s">
        <v>841</v>
      </c>
    </row>
    <row r="368" spans="2:65" s="1" customFormat="1" ht="16.5" customHeight="1">
      <c r="B368" s="31"/>
      <c r="C368" s="132" t="s">
        <v>842</v>
      </c>
      <c r="D368" s="132" t="s">
        <v>142</v>
      </c>
      <c r="E368" s="133" t="s">
        <v>843</v>
      </c>
      <c r="F368" s="134" t="s">
        <v>844</v>
      </c>
      <c r="G368" s="135" t="s">
        <v>755</v>
      </c>
      <c r="H368" s="136">
        <v>1</v>
      </c>
      <c r="I368" s="137"/>
      <c r="J368" s="138">
        <f t="shared" si="30"/>
        <v>0</v>
      </c>
      <c r="K368" s="139"/>
      <c r="L368" s="31"/>
      <c r="M368" s="140" t="s">
        <v>1</v>
      </c>
      <c r="N368" s="141" t="s">
        <v>42</v>
      </c>
      <c r="P368" s="142">
        <f t="shared" si="31"/>
        <v>0</v>
      </c>
      <c r="Q368" s="142">
        <v>0</v>
      </c>
      <c r="R368" s="142">
        <f t="shared" si="32"/>
        <v>0</v>
      </c>
      <c r="S368" s="142">
        <v>0</v>
      </c>
      <c r="T368" s="143">
        <f t="shared" si="33"/>
        <v>0</v>
      </c>
      <c r="AR368" s="144" t="s">
        <v>221</v>
      </c>
      <c r="AT368" s="144" t="s">
        <v>142</v>
      </c>
      <c r="AU368" s="144" t="s">
        <v>86</v>
      </c>
      <c r="AY368" s="16" t="s">
        <v>140</v>
      </c>
      <c r="BE368" s="145">
        <f t="shared" si="34"/>
        <v>0</v>
      </c>
      <c r="BF368" s="145">
        <f t="shared" si="35"/>
        <v>0</v>
      </c>
      <c r="BG368" s="145">
        <f t="shared" si="36"/>
        <v>0</v>
      </c>
      <c r="BH368" s="145">
        <f t="shared" si="37"/>
        <v>0</v>
      </c>
      <c r="BI368" s="145">
        <f t="shared" si="38"/>
        <v>0</v>
      </c>
      <c r="BJ368" s="16" t="s">
        <v>86</v>
      </c>
      <c r="BK368" s="145">
        <f t="shared" si="39"/>
        <v>0</v>
      </c>
      <c r="BL368" s="16" t="s">
        <v>221</v>
      </c>
      <c r="BM368" s="144" t="s">
        <v>845</v>
      </c>
    </row>
    <row r="369" spans="2:65" s="1" customFormat="1" ht="16.5" customHeight="1">
      <c r="B369" s="31"/>
      <c r="C369" s="132" t="s">
        <v>846</v>
      </c>
      <c r="D369" s="132" t="s">
        <v>142</v>
      </c>
      <c r="E369" s="133" t="s">
        <v>847</v>
      </c>
      <c r="F369" s="134" t="s">
        <v>500</v>
      </c>
      <c r="G369" s="135" t="s">
        <v>755</v>
      </c>
      <c r="H369" s="136">
        <v>1</v>
      </c>
      <c r="I369" s="137"/>
      <c r="J369" s="138">
        <f t="shared" si="30"/>
        <v>0</v>
      </c>
      <c r="K369" s="139"/>
      <c r="L369" s="31"/>
      <c r="M369" s="140" t="s">
        <v>1</v>
      </c>
      <c r="N369" s="141" t="s">
        <v>42</v>
      </c>
      <c r="P369" s="142">
        <f t="shared" si="31"/>
        <v>0</v>
      </c>
      <c r="Q369" s="142">
        <v>0</v>
      </c>
      <c r="R369" s="142">
        <f t="shared" si="32"/>
        <v>0</v>
      </c>
      <c r="S369" s="142">
        <v>0</v>
      </c>
      <c r="T369" s="143">
        <f t="shared" si="33"/>
        <v>0</v>
      </c>
      <c r="AR369" s="144" t="s">
        <v>221</v>
      </c>
      <c r="AT369" s="144" t="s">
        <v>142</v>
      </c>
      <c r="AU369" s="144" t="s">
        <v>86</v>
      </c>
      <c r="AY369" s="16" t="s">
        <v>140</v>
      </c>
      <c r="BE369" s="145">
        <f t="shared" si="34"/>
        <v>0</v>
      </c>
      <c r="BF369" s="145">
        <f t="shared" si="35"/>
        <v>0</v>
      </c>
      <c r="BG369" s="145">
        <f t="shared" si="36"/>
        <v>0</v>
      </c>
      <c r="BH369" s="145">
        <f t="shared" si="37"/>
        <v>0</v>
      </c>
      <c r="BI369" s="145">
        <f t="shared" si="38"/>
        <v>0</v>
      </c>
      <c r="BJ369" s="16" t="s">
        <v>86</v>
      </c>
      <c r="BK369" s="145">
        <f t="shared" si="39"/>
        <v>0</v>
      </c>
      <c r="BL369" s="16" t="s">
        <v>221</v>
      </c>
      <c r="BM369" s="144" t="s">
        <v>848</v>
      </c>
    </row>
    <row r="370" spans="2:65" s="1" customFormat="1" ht="16.5" customHeight="1">
      <c r="B370" s="31"/>
      <c r="C370" s="132" t="s">
        <v>849</v>
      </c>
      <c r="D370" s="132" t="s">
        <v>142</v>
      </c>
      <c r="E370" s="133" t="s">
        <v>850</v>
      </c>
      <c r="F370" s="134" t="s">
        <v>851</v>
      </c>
      <c r="G370" s="135" t="s">
        <v>755</v>
      </c>
      <c r="H370" s="136">
        <v>1</v>
      </c>
      <c r="I370" s="137"/>
      <c r="J370" s="138">
        <f t="shared" si="30"/>
        <v>0</v>
      </c>
      <c r="K370" s="139"/>
      <c r="L370" s="31"/>
      <c r="M370" s="140" t="s">
        <v>1</v>
      </c>
      <c r="N370" s="141" t="s">
        <v>42</v>
      </c>
      <c r="P370" s="142">
        <f t="shared" si="31"/>
        <v>0</v>
      </c>
      <c r="Q370" s="142">
        <v>0</v>
      </c>
      <c r="R370" s="142">
        <f t="shared" si="32"/>
        <v>0</v>
      </c>
      <c r="S370" s="142">
        <v>0</v>
      </c>
      <c r="T370" s="143">
        <f t="shared" si="33"/>
        <v>0</v>
      </c>
      <c r="AR370" s="144" t="s">
        <v>221</v>
      </c>
      <c r="AT370" s="144" t="s">
        <v>142</v>
      </c>
      <c r="AU370" s="144" t="s">
        <v>86</v>
      </c>
      <c r="AY370" s="16" t="s">
        <v>140</v>
      </c>
      <c r="BE370" s="145">
        <f t="shared" si="34"/>
        <v>0</v>
      </c>
      <c r="BF370" s="145">
        <f t="shared" si="35"/>
        <v>0</v>
      </c>
      <c r="BG370" s="145">
        <f t="shared" si="36"/>
        <v>0</v>
      </c>
      <c r="BH370" s="145">
        <f t="shared" si="37"/>
        <v>0</v>
      </c>
      <c r="BI370" s="145">
        <f t="shared" si="38"/>
        <v>0</v>
      </c>
      <c r="BJ370" s="16" t="s">
        <v>86</v>
      </c>
      <c r="BK370" s="145">
        <f t="shared" si="39"/>
        <v>0</v>
      </c>
      <c r="BL370" s="16" t="s">
        <v>221</v>
      </c>
      <c r="BM370" s="144" t="s">
        <v>852</v>
      </c>
    </row>
    <row r="371" spans="2:63" s="11" customFormat="1" ht="22.8" customHeight="1">
      <c r="B371" s="120"/>
      <c r="D371" s="121" t="s">
        <v>75</v>
      </c>
      <c r="E371" s="130" t="s">
        <v>853</v>
      </c>
      <c r="F371" s="130" t="s">
        <v>854</v>
      </c>
      <c r="I371" s="123"/>
      <c r="J371" s="131">
        <f>BK371</f>
        <v>0</v>
      </c>
      <c r="L371" s="120"/>
      <c r="M371" s="125"/>
      <c r="P371" s="126">
        <f>SUM(P372:P379)</f>
        <v>0</v>
      </c>
      <c r="R371" s="126">
        <f>SUM(R372:R379)</f>
        <v>0.0030376000000000005</v>
      </c>
      <c r="T371" s="127">
        <f>SUM(T372:T379)</f>
        <v>0</v>
      </c>
      <c r="AR371" s="121" t="s">
        <v>86</v>
      </c>
      <c r="AT371" s="128" t="s">
        <v>75</v>
      </c>
      <c r="AU371" s="128" t="s">
        <v>84</v>
      </c>
      <c r="AY371" s="121" t="s">
        <v>140</v>
      </c>
      <c r="BK371" s="129">
        <f>SUM(BK372:BK379)</f>
        <v>0</v>
      </c>
    </row>
    <row r="372" spans="2:65" s="1" customFormat="1" ht="21.75" customHeight="1">
      <c r="B372" s="31"/>
      <c r="C372" s="132" t="s">
        <v>855</v>
      </c>
      <c r="D372" s="132" t="s">
        <v>142</v>
      </c>
      <c r="E372" s="133" t="s">
        <v>856</v>
      </c>
      <c r="F372" s="134" t="s">
        <v>857</v>
      </c>
      <c r="G372" s="135" t="s">
        <v>191</v>
      </c>
      <c r="H372" s="136">
        <v>2</v>
      </c>
      <c r="I372" s="137"/>
      <c r="J372" s="138">
        <f>ROUND(I372*H372,2)</f>
        <v>0</v>
      </c>
      <c r="K372" s="139"/>
      <c r="L372" s="31"/>
      <c r="M372" s="140" t="s">
        <v>1</v>
      </c>
      <c r="N372" s="141" t="s">
        <v>42</v>
      </c>
      <c r="P372" s="142">
        <f>O372*H372</f>
        <v>0</v>
      </c>
      <c r="Q372" s="142">
        <v>0</v>
      </c>
      <c r="R372" s="142">
        <f>Q372*H372</f>
        <v>0</v>
      </c>
      <c r="S372" s="142">
        <v>0</v>
      </c>
      <c r="T372" s="143">
        <f>S372*H372</f>
        <v>0</v>
      </c>
      <c r="AR372" s="144" t="s">
        <v>221</v>
      </c>
      <c r="AT372" s="144" t="s">
        <v>142</v>
      </c>
      <c r="AU372" s="144" t="s">
        <v>86</v>
      </c>
      <c r="AY372" s="16" t="s">
        <v>140</v>
      </c>
      <c r="BE372" s="145">
        <f>IF(N372="základní",J372,0)</f>
        <v>0</v>
      </c>
      <c r="BF372" s="145">
        <f>IF(N372="snížená",J372,0)</f>
        <v>0</v>
      </c>
      <c r="BG372" s="145">
        <f>IF(N372="zákl. přenesená",J372,0)</f>
        <v>0</v>
      </c>
      <c r="BH372" s="145">
        <f>IF(N372="sníž. přenesená",J372,0)</f>
        <v>0</v>
      </c>
      <c r="BI372" s="145">
        <f>IF(N372="nulová",J372,0)</f>
        <v>0</v>
      </c>
      <c r="BJ372" s="16" t="s">
        <v>86</v>
      </c>
      <c r="BK372" s="145">
        <f>ROUND(I372*H372,2)</f>
        <v>0</v>
      </c>
      <c r="BL372" s="16" t="s">
        <v>221</v>
      </c>
      <c r="BM372" s="144" t="s">
        <v>858</v>
      </c>
    </row>
    <row r="373" spans="2:65" s="1" customFormat="1" ht="24.15" customHeight="1">
      <c r="B373" s="31"/>
      <c r="C373" s="154" t="s">
        <v>859</v>
      </c>
      <c r="D373" s="154" t="s">
        <v>182</v>
      </c>
      <c r="E373" s="155" t="s">
        <v>860</v>
      </c>
      <c r="F373" s="156" t="s">
        <v>861</v>
      </c>
      <c r="G373" s="157" t="s">
        <v>191</v>
      </c>
      <c r="H373" s="158">
        <v>2</v>
      </c>
      <c r="I373" s="159"/>
      <c r="J373" s="160">
        <f>ROUND(I373*H373,2)</f>
        <v>0</v>
      </c>
      <c r="K373" s="161"/>
      <c r="L373" s="162"/>
      <c r="M373" s="163" t="s">
        <v>1</v>
      </c>
      <c r="N373" s="164" t="s">
        <v>42</v>
      </c>
      <c r="P373" s="142">
        <f>O373*H373</f>
        <v>0</v>
      </c>
      <c r="Q373" s="142">
        <v>0.0002</v>
      </c>
      <c r="R373" s="142">
        <f>Q373*H373</f>
        <v>0.0004</v>
      </c>
      <c r="S373" s="142">
        <v>0</v>
      </c>
      <c r="T373" s="143">
        <f>S373*H373</f>
        <v>0</v>
      </c>
      <c r="AR373" s="144" t="s">
        <v>301</v>
      </c>
      <c r="AT373" s="144" t="s">
        <v>182</v>
      </c>
      <c r="AU373" s="144" t="s">
        <v>86</v>
      </c>
      <c r="AY373" s="16" t="s">
        <v>140</v>
      </c>
      <c r="BE373" s="145">
        <f>IF(N373="základní",J373,0)</f>
        <v>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16" t="s">
        <v>86</v>
      </c>
      <c r="BK373" s="145">
        <f>ROUND(I373*H373,2)</f>
        <v>0</v>
      </c>
      <c r="BL373" s="16" t="s">
        <v>221</v>
      </c>
      <c r="BM373" s="144" t="s">
        <v>862</v>
      </c>
    </row>
    <row r="374" spans="2:65" s="1" customFormat="1" ht="33" customHeight="1">
      <c r="B374" s="31"/>
      <c r="C374" s="132" t="s">
        <v>863</v>
      </c>
      <c r="D374" s="132" t="s">
        <v>142</v>
      </c>
      <c r="E374" s="133" t="s">
        <v>864</v>
      </c>
      <c r="F374" s="134" t="s">
        <v>865</v>
      </c>
      <c r="G374" s="135" t="s">
        <v>191</v>
      </c>
      <c r="H374" s="136">
        <v>2</v>
      </c>
      <c r="I374" s="137"/>
      <c r="J374" s="138">
        <f>ROUND(I374*H374,2)</f>
        <v>0</v>
      </c>
      <c r="K374" s="139"/>
      <c r="L374" s="31"/>
      <c r="M374" s="140" t="s">
        <v>1</v>
      </c>
      <c r="N374" s="141" t="s">
        <v>42</v>
      </c>
      <c r="P374" s="142">
        <f>O374*H374</f>
        <v>0</v>
      </c>
      <c r="Q374" s="142">
        <v>0</v>
      </c>
      <c r="R374" s="142">
        <f>Q374*H374</f>
        <v>0</v>
      </c>
      <c r="S374" s="142">
        <v>0</v>
      </c>
      <c r="T374" s="143">
        <f>S374*H374</f>
        <v>0</v>
      </c>
      <c r="AR374" s="144" t="s">
        <v>221</v>
      </c>
      <c r="AT374" s="144" t="s">
        <v>142</v>
      </c>
      <c r="AU374" s="144" t="s">
        <v>86</v>
      </c>
      <c r="AY374" s="16" t="s">
        <v>140</v>
      </c>
      <c r="BE374" s="145">
        <f>IF(N374="základní",J374,0)</f>
        <v>0</v>
      </c>
      <c r="BF374" s="145">
        <f>IF(N374="snížená",J374,0)</f>
        <v>0</v>
      </c>
      <c r="BG374" s="145">
        <f>IF(N374="zákl. přenesená",J374,0)</f>
        <v>0</v>
      </c>
      <c r="BH374" s="145">
        <f>IF(N374="sníž. přenesená",J374,0)</f>
        <v>0</v>
      </c>
      <c r="BI374" s="145">
        <f>IF(N374="nulová",J374,0)</f>
        <v>0</v>
      </c>
      <c r="BJ374" s="16" t="s">
        <v>86</v>
      </c>
      <c r="BK374" s="145">
        <f>ROUND(I374*H374,2)</f>
        <v>0</v>
      </c>
      <c r="BL374" s="16" t="s">
        <v>221</v>
      </c>
      <c r="BM374" s="144" t="s">
        <v>866</v>
      </c>
    </row>
    <row r="375" spans="2:65" s="1" customFormat="1" ht="16.5" customHeight="1">
      <c r="B375" s="31"/>
      <c r="C375" s="132" t="s">
        <v>867</v>
      </c>
      <c r="D375" s="132" t="s">
        <v>142</v>
      </c>
      <c r="E375" s="133" t="s">
        <v>868</v>
      </c>
      <c r="F375" s="134" t="s">
        <v>869</v>
      </c>
      <c r="G375" s="135" t="s">
        <v>206</v>
      </c>
      <c r="H375" s="136">
        <v>3.297</v>
      </c>
      <c r="I375" s="137"/>
      <c r="J375" s="138">
        <f>ROUND(I375*H375,2)</f>
        <v>0</v>
      </c>
      <c r="K375" s="139"/>
      <c r="L375" s="31"/>
      <c r="M375" s="140" t="s">
        <v>1</v>
      </c>
      <c r="N375" s="141" t="s">
        <v>42</v>
      </c>
      <c r="P375" s="142">
        <f>O375*H375</f>
        <v>0</v>
      </c>
      <c r="Q375" s="142">
        <v>0</v>
      </c>
      <c r="R375" s="142">
        <f>Q375*H375</f>
        <v>0</v>
      </c>
      <c r="S375" s="142">
        <v>0</v>
      </c>
      <c r="T375" s="143">
        <f>S375*H375</f>
        <v>0</v>
      </c>
      <c r="AR375" s="144" t="s">
        <v>221</v>
      </c>
      <c r="AT375" s="144" t="s">
        <v>142</v>
      </c>
      <c r="AU375" s="144" t="s">
        <v>86</v>
      </c>
      <c r="AY375" s="16" t="s">
        <v>140</v>
      </c>
      <c r="BE375" s="145">
        <f>IF(N375="základní",J375,0)</f>
        <v>0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16" t="s">
        <v>86</v>
      </c>
      <c r="BK375" s="145">
        <f>ROUND(I375*H375,2)</f>
        <v>0</v>
      </c>
      <c r="BL375" s="16" t="s">
        <v>221</v>
      </c>
      <c r="BM375" s="144" t="s">
        <v>870</v>
      </c>
    </row>
    <row r="376" spans="2:51" s="12" customFormat="1" ht="10.2">
      <c r="B376" s="146"/>
      <c r="D376" s="147" t="s">
        <v>148</v>
      </c>
      <c r="E376" s="148" t="s">
        <v>1</v>
      </c>
      <c r="F376" s="149" t="s">
        <v>871</v>
      </c>
      <c r="H376" s="150">
        <v>3.297</v>
      </c>
      <c r="I376" s="151"/>
      <c r="L376" s="146"/>
      <c r="M376" s="152"/>
      <c r="T376" s="153"/>
      <c r="AT376" s="148" t="s">
        <v>148</v>
      </c>
      <c r="AU376" s="148" t="s">
        <v>86</v>
      </c>
      <c r="AV376" s="12" t="s">
        <v>86</v>
      </c>
      <c r="AW376" s="12" t="s">
        <v>32</v>
      </c>
      <c r="AX376" s="12" t="s">
        <v>84</v>
      </c>
      <c r="AY376" s="148" t="s">
        <v>140</v>
      </c>
    </row>
    <row r="377" spans="2:65" s="1" customFormat="1" ht="21.75" customHeight="1">
      <c r="B377" s="31"/>
      <c r="C377" s="154" t="s">
        <v>872</v>
      </c>
      <c r="D377" s="154" t="s">
        <v>182</v>
      </c>
      <c r="E377" s="155" t="s">
        <v>873</v>
      </c>
      <c r="F377" s="156" t="s">
        <v>874</v>
      </c>
      <c r="G377" s="157" t="s">
        <v>206</v>
      </c>
      <c r="H377" s="158">
        <v>3.297</v>
      </c>
      <c r="I377" s="159"/>
      <c r="J377" s="160">
        <f>ROUND(I377*H377,2)</f>
        <v>0</v>
      </c>
      <c r="K377" s="161"/>
      <c r="L377" s="162"/>
      <c r="M377" s="163" t="s">
        <v>1</v>
      </c>
      <c r="N377" s="164" t="s">
        <v>42</v>
      </c>
      <c r="P377" s="142">
        <f>O377*H377</f>
        <v>0</v>
      </c>
      <c r="Q377" s="142">
        <v>0.0008</v>
      </c>
      <c r="R377" s="142">
        <f>Q377*H377</f>
        <v>0.0026376000000000004</v>
      </c>
      <c r="S377" s="142">
        <v>0</v>
      </c>
      <c r="T377" s="143">
        <f>S377*H377</f>
        <v>0</v>
      </c>
      <c r="AR377" s="144" t="s">
        <v>301</v>
      </c>
      <c r="AT377" s="144" t="s">
        <v>182</v>
      </c>
      <c r="AU377" s="144" t="s">
        <v>86</v>
      </c>
      <c r="AY377" s="16" t="s">
        <v>140</v>
      </c>
      <c r="BE377" s="145">
        <f>IF(N377="základní",J377,0)</f>
        <v>0</v>
      </c>
      <c r="BF377" s="145">
        <f>IF(N377="snížená",J377,0)</f>
        <v>0</v>
      </c>
      <c r="BG377" s="145">
        <f>IF(N377="zákl. přenesená",J377,0)</f>
        <v>0</v>
      </c>
      <c r="BH377" s="145">
        <f>IF(N377="sníž. přenesená",J377,0)</f>
        <v>0</v>
      </c>
      <c r="BI377" s="145">
        <f>IF(N377="nulová",J377,0)</f>
        <v>0</v>
      </c>
      <c r="BJ377" s="16" t="s">
        <v>86</v>
      </c>
      <c r="BK377" s="145">
        <f>ROUND(I377*H377,2)</f>
        <v>0</v>
      </c>
      <c r="BL377" s="16" t="s">
        <v>221</v>
      </c>
      <c r="BM377" s="144" t="s">
        <v>875</v>
      </c>
    </row>
    <row r="378" spans="2:65" s="1" customFormat="1" ht="33" customHeight="1">
      <c r="B378" s="31"/>
      <c r="C378" s="132" t="s">
        <v>876</v>
      </c>
      <c r="D378" s="132" t="s">
        <v>142</v>
      </c>
      <c r="E378" s="133" t="s">
        <v>877</v>
      </c>
      <c r="F378" s="134" t="s">
        <v>878</v>
      </c>
      <c r="G378" s="135" t="s">
        <v>496</v>
      </c>
      <c r="H378" s="136">
        <v>1</v>
      </c>
      <c r="I378" s="137"/>
      <c r="J378" s="138">
        <f>ROUND(I378*H378,2)</f>
        <v>0</v>
      </c>
      <c r="K378" s="139"/>
      <c r="L378" s="31"/>
      <c r="M378" s="140" t="s">
        <v>1</v>
      </c>
      <c r="N378" s="141" t="s">
        <v>42</v>
      </c>
      <c r="P378" s="142">
        <f>O378*H378</f>
        <v>0</v>
      </c>
      <c r="Q378" s="142">
        <v>0</v>
      </c>
      <c r="R378" s="142">
        <f>Q378*H378</f>
        <v>0</v>
      </c>
      <c r="S378" s="142">
        <v>0</v>
      </c>
      <c r="T378" s="143">
        <f>S378*H378</f>
        <v>0</v>
      </c>
      <c r="AR378" s="144" t="s">
        <v>456</v>
      </c>
      <c r="AT378" s="144" t="s">
        <v>142</v>
      </c>
      <c r="AU378" s="144" t="s">
        <v>86</v>
      </c>
      <c r="AY378" s="16" t="s">
        <v>140</v>
      </c>
      <c r="BE378" s="145">
        <f>IF(N378="základní",J378,0)</f>
        <v>0</v>
      </c>
      <c r="BF378" s="145">
        <f>IF(N378="snížená",J378,0)</f>
        <v>0</v>
      </c>
      <c r="BG378" s="145">
        <f>IF(N378="zákl. přenesená",J378,0)</f>
        <v>0</v>
      </c>
      <c r="BH378" s="145">
        <f>IF(N378="sníž. přenesená",J378,0)</f>
        <v>0</v>
      </c>
      <c r="BI378" s="145">
        <f>IF(N378="nulová",J378,0)</f>
        <v>0</v>
      </c>
      <c r="BJ378" s="16" t="s">
        <v>86</v>
      </c>
      <c r="BK378" s="145">
        <f>ROUND(I378*H378,2)</f>
        <v>0</v>
      </c>
      <c r="BL378" s="16" t="s">
        <v>456</v>
      </c>
      <c r="BM378" s="144" t="s">
        <v>879</v>
      </c>
    </row>
    <row r="379" spans="2:65" s="1" customFormat="1" ht="24.15" customHeight="1">
      <c r="B379" s="31"/>
      <c r="C379" s="132" t="s">
        <v>880</v>
      </c>
      <c r="D379" s="132" t="s">
        <v>142</v>
      </c>
      <c r="E379" s="133" t="s">
        <v>881</v>
      </c>
      <c r="F379" s="134" t="s">
        <v>882</v>
      </c>
      <c r="G379" s="135" t="s">
        <v>169</v>
      </c>
      <c r="H379" s="136">
        <v>0.003</v>
      </c>
      <c r="I379" s="137"/>
      <c r="J379" s="138">
        <f>ROUND(I379*H379,2)</f>
        <v>0</v>
      </c>
      <c r="K379" s="139"/>
      <c r="L379" s="31"/>
      <c r="M379" s="140" t="s">
        <v>1</v>
      </c>
      <c r="N379" s="141" t="s">
        <v>42</v>
      </c>
      <c r="P379" s="142">
        <f>O379*H379</f>
        <v>0</v>
      </c>
      <c r="Q379" s="142">
        <v>0</v>
      </c>
      <c r="R379" s="142">
        <f>Q379*H379</f>
        <v>0</v>
      </c>
      <c r="S379" s="142">
        <v>0</v>
      </c>
      <c r="T379" s="143">
        <f>S379*H379</f>
        <v>0</v>
      </c>
      <c r="AR379" s="144" t="s">
        <v>221</v>
      </c>
      <c r="AT379" s="144" t="s">
        <v>142</v>
      </c>
      <c r="AU379" s="144" t="s">
        <v>86</v>
      </c>
      <c r="AY379" s="16" t="s">
        <v>140</v>
      </c>
      <c r="BE379" s="145">
        <f>IF(N379="základní",J379,0)</f>
        <v>0</v>
      </c>
      <c r="BF379" s="145">
        <f>IF(N379="snížená",J379,0)</f>
        <v>0</v>
      </c>
      <c r="BG379" s="145">
        <f>IF(N379="zákl. přenesená",J379,0)</f>
        <v>0</v>
      </c>
      <c r="BH379" s="145">
        <f>IF(N379="sníž. přenesená",J379,0)</f>
        <v>0</v>
      </c>
      <c r="BI379" s="145">
        <f>IF(N379="nulová",J379,0)</f>
        <v>0</v>
      </c>
      <c r="BJ379" s="16" t="s">
        <v>86</v>
      </c>
      <c r="BK379" s="145">
        <f>ROUND(I379*H379,2)</f>
        <v>0</v>
      </c>
      <c r="BL379" s="16" t="s">
        <v>221</v>
      </c>
      <c r="BM379" s="144" t="s">
        <v>883</v>
      </c>
    </row>
    <row r="380" spans="2:63" s="11" customFormat="1" ht="22.8" customHeight="1">
      <c r="B380" s="120"/>
      <c r="D380" s="121" t="s">
        <v>75</v>
      </c>
      <c r="E380" s="130" t="s">
        <v>884</v>
      </c>
      <c r="F380" s="130" t="s">
        <v>885</v>
      </c>
      <c r="I380" s="123"/>
      <c r="J380" s="131">
        <f>BK380</f>
        <v>0</v>
      </c>
      <c r="L380" s="120"/>
      <c r="M380" s="125"/>
      <c r="P380" s="126">
        <f>SUM(P381:P396)</f>
        <v>0</v>
      </c>
      <c r="R380" s="126">
        <f>SUM(R381:R396)</f>
        <v>0.3871654</v>
      </c>
      <c r="T380" s="127">
        <f>SUM(T381:T396)</f>
        <v>0.07351176</v>
      </c>
      <c r="AR380" s="121" t="s">
        <v>86</v>
      </c>
      <c r="AT380" s="128" t="s">
        <v>75</v>
      </c>
      <c r="AU380" s="128" t="s">
        <v>84</v>
      </c>
      <c r="AY380" s="121" t="s">
        <v>140</v>
      </c>
      <c r="BK380" s="129">
        <f>SUM(BK381:BK396)</f>
        <v>0</v>
      </c>
    </row>
    <row r="381" spans="2:65" s="1" customFormat="1" ht="24.15" customHeight="1">
      <c r="B381" s="31"/>
      <c r="C381" s="132" t="s">
        <v>886</v>
      </c>
      <c r="D381" s="132" t="s">
        <v>142</v>
      </c>
      <c r="E381" s="133" t="s">
        <v>887</v>
      </c>
      <c r="F381" s="134" t="s">
        <v>888</v>
      </c>
      <c r="G381" s="135" t="s">
        <v>206</v>
      </c>
      <c r="H381" s="136">
        <v>3.22</v>
      </c>
      <c r="I381" s="137"/>
      <c r="J381" s="138">
        <f>ROUND(I381*H381,2)</f>
        <v>0</v>
      </c>
      <c r="K381" s="139"/>
      <c r="L381" s="31"/>
      <c r="M381" s="140" t="s">
        <v>1</v>
      </c>
      <c r="N381" s="141" t="s">
        <v>42</v>
      </c>
      <c r="P381" s="142">
        <f>O381*H381</f>
        <v>0</v>
      </c>
      <c r="Q381" s="142">
        <v>0.0122</v>
      </c>
      <c r="R381" s="142">
        <f>Q381*H381</f>
        <v>0.039284000000000006</v>
      </c>
      <c r="S381" s="142">
        <v>0</v>
      </c>
      <c r="T381" s="143">
        <f>S381*H381</f>
        <v>0</v>
      </c>
      <c r="AR381" s="144" t="s">
        <v>221</v>
      </c>
      <c r="AT381" s="144" t="s">
        <v>142</v>
      </c>
      <c r="AU381" s="144" t="s">
        <v>86</v>
      </c>
      <c r="AY381" s="16" t="s">
        <v>140</v>
      </c>
      <c r="BE381" s="145">
        <f>IF(N381="základní",J381,0)</f>
        <v>0</v>
      </c>
      <c r="BF381" s="145">
        <f>IF(N381="snížená",J381,0)</f>
        <v>0</v>
      </c>
      <c r="BG381" s="145">
        <f>IF(N381="zákl. přenesená",J381,0)</f>
        <v>0</v>
      </c>
      <c r="BH381" s="145">
        <f>IF(N381="sníž. přenesená",J381,0)</f>
        <v>0</v>
      </c>
      <c r="BI381" s="145">
        <f>IF(N381="nulová",J381,0)</f>
        <v>0</v>
      </c>
      <c r="BJ381" s="16" t="s">
        <v>86</v>
      </c>
      <c r="BK381" s="145">
        <f>ROUND(I381*H381,2)</f>
        <v>0</v>
      </c>
      <c r="BL381" s="16" t="s">
        <v>221</v>
      </c>
      <c r="BM381" s="144" t="s">
        <v>889</v>
      </c>
    </row>
    <row r="382" spans="2:65" s="1" customFormat="1" ht="24.15" customHeight="1">
      <c r="B382" s="31"/>
      <c r="C382" s="132" t="s">
        <v>890</v>
      </c>
      <c r="D382" s="132" t="s">
        <v>142</v>
      </c>
      <c r="E382" s="133" t="s">
        <v>891</v>
      </c>
      <c r="F382" s="134" t="s">
        <v>892</v>
      </c>
      <c r="G382" s="135" t="s">
        <v>206</v>
      </c>
      <c r="H382" s="136">
        <v>24.36</v>
      </c>
      <c r="I382" s="137"/>
      <c r="J382" s="138">
        <f>ROUND(I382*H382,2)</f>
        <v>0</v>
      </c>
      <c r="K382" s="139"/>
      <c r="L382" s="31"/>
      <c r="M382" s="140" t="s">
        <v>1</v>
      </c>
      <c r="N382" s="141" t="s">
        <v>42</v>
      </c>
      <c r="P382" s="142">
        <f>O382*H382</f>
        <v>0</v>
      </c>
      <c r="Q382" s="142">
        <v>0.01259</v>
      </c>
      <c r="R382" s="142">
        <f>Q382*H382</f>
        <v>0.30669240000000003</v>
      </c>
      <c r="S382" s="142">
        <v>0</v>
      </c>
      <c r="T382" s="143">
        <f>S382*H382</f>
        <v>0</v>
      </c>
      <c r="AR382" s="144" t="s">
        <v>221</v>
      </c>
      <c r="AT382" s="144" t="s">
        <v>142</v>
      </c>
      <c r="AU382" s="144" t="s">
        <v>86</v>
      </c>
      <c r="AY382" s="16" t="s">
        <v>140</v>
      </c>
      <c r="BE382" s="145">
        <f>IF(N382="základní",J382,0)</f>
        <v>0</v>
      </c>
      <c r="BF382" s="145">
        <f>IF(N382="snížená",J382,0)</f>
        <v>0</v>
      </c>
      <c r="BG382" s="145">
        <f>IF(N382="zákl. přenesená",J382,0)</f>
        <v>0</v>
      </c>
      <c r="BH382" s="145">
        <f>IF(N382="sníž. přenesená",J382,0)</f>
        <v>0</v>
      </c>
      <c r="BI382" s="145">
        <f>IF(N382="nulová",J382,0)</f>
        <v>0</v>
      </c>
      <c r="BJ382" s="16" t="s">
        <v>86</v>
      </c>
      <c r="BK382" s="145">
        <f>ROUND(I382*H382,2)</f>
        <v>0</v>
      </c>
      <c r="BL382" s="16" t="s">
        <v>221</v>
      </c>
      <c r="BM382" s="144" t="s">
        <v>893</v>
      </c>
    </row>
    <row r="383" spans="2:51" s="12" customFormat="1" ht="10.2">
      <c r="B383" s="146"/>
      <c r="D383" s="147" t="s">
        <v>148</v>
      </c>
      <c r="E383" s="148" t="s">
        <v>1</v>
      </c>
      <c r="F383" s="149" t="s">
        <v>894</v>
      </c>
      <c r="H383" s="150">
        <v>24.36</v>
      </c>
      <c r="I383" s="151"/>
      <c r="L383" s="146"/>
      <c r="M383" s="152"/>
      <c r="T383" s="153"/>
      <c r="AT383" s="148" t="s">
        <v>148</v>
      </c>
      <c r="AU383" s="148" t="s">
        <v>86</v>
      </c>
      <c r="AV383" s="12" t="s">
        <v>86</v>
      </c>
      <c r="AW383" s="12" t="s">
        <v>32</v>
      </c>
      <c r="AX383" s="12" t="s">
        <v>84</v>
      </c>
      <c r="AY383" s="148" t="s">
        <v>140</v>
      </c>
    </row>
    <row r="384" spans="2:65" s="1" customFormat="1" ht="16.5" customHeight="1">
      <c r="B384" s="31"/>
      <c r="C384" s="132" t="s">
        <v>895</v>
      </c>
      <c r="D384" s="132" t="s">
        <v>142</v>
      </c>
      <c r="E384" s="133" t="s">
        <v>896</v>
      </c>
      <c r="F384" s="134" t="s">
        <v>897</v>
      </c>
      <c r="G384" s="135" t="s">
        <v>206</v>
      </c>
      <c r="H384" s="136">
        <v>29.19</v>
      </c>
      <c r="I384" s="137"/>
      <c r="J384" s="138">
        <f>ROUND(I384*H384,2)</f>
        <v>0</v>
      </c>
      <c r="K384" s="139"/>
      <c r="L384" s="31"/>
      <c r="M384" s="140" t="s">
        <v>1</v>
      </c>
      <c r="N384" s="141" t="s">
        <v>42</v>
      </c>
      <c r="P384" s="142">
        <f>O384*H384</f>
        <v>0</v>
      </c>
      <c r="Q384" s="142">
        <v>0.0001</v>
      </c>
      <c r="R384" s="142">
        <f>Q384*H384</f>
        <v>0.002919</v>
      </c>
      <c r="S384" s="142">
        <v>0</v>
      </c>
      <c r="T384" s="143">
        <f>S384*H384</f>
        <v>0</v>
      </c>
      <c r="AR384" s="144" t="s">
        <v>221</v>
      </c>
      <c r="AT384" s="144" t="s">
        <v>142</v>
      </c>
      <c r="AU384" s="144" t="s">
        <v>86</v>
      </c>
      <c r="AY384" s="16" t="s">
        <v>140</v>
      </c>
      <c r="BE384" s="145">
        <f>IF(N384="základní",J384,0)</f>
        <v>0</v>
      </c>
      <c r="BF384" s="145">
        <f>IF(N384="snížená",J384,0)</f>
        <v>0</v>
      </c>
      <c r="BG384" s="145">
        <f>IF(N384="zákl. přenesená",J384,0)</f>
        <v>0</v>
      </c>
      <c r="BH384" s="145">
        <f>IF(N384="sníž. přenesená",J384,0)</f>
        <v>0</v>
      </c>
      <c r="BI384" s="145">
        <f>IF(N384="nulová",J384,0)</f>
        <v>0</v>
      </c>
      <c r="BJ384" s="16" t="s">
        <v>86</v>
      </c>
      <c r="BK384" s="145">
        <f>ROUND(I384*H384,2)</f>
        <v>0</v>
      </c>
      <c r="BL384" s="16" t="s">
        <v>221</v>
      </c>
      <c r="BM384" s="144" t="s">
        <v>898</v>
      </c>
    </row>
    <row r="385" spans="2:51" s="12" customFormat="1" ht="10.2">
      <c r="B385" s="146"/>
      <c r="D385" s="147" t="s">
        <v>148</v>
      </c>
      <c r="E385" s="148" t="s">
        <v>1</v>
      </c>
      <c r="F385" s="149" t="s">
        <v>899</v>
      </c>
      <c r="H385" s="150">
        <v>27.59</v>
      </c>
      <c r="I385" s="151"/>
      <c r="L385" s="146"/>
      <c r="M385" s="152"/>
      <c r="T385" s="153"/>
      <c r="AT385" s="148" t="s">
        <v>148</v>
      </c>
      <c r="AU385" s="148" t="s">
        <v>86</v>
      </c>
      <c r="AV385" s="12" t="s">
        <v>86</v>
      </c>
      <c r="AW385" s="12" t="s">
        <v>32</v>
      </c>
      <c r="AX385" s="12" t="s">
        <v>76</v>
      </c>
      <c r="AY385" s="148" t="s">
        <v>140</v>
      </c>
    </row>
    <row r="386" spans="2:51" s="14" customFormat="1" ht="10.2">
      <c r="B386" s="172"/>
      <c r="D386" s="147" t="s">
        <v>148</v>
      </c>
      <c r="E386" s="173" t="s">
        <v>1</v>
      </c>
      <c r="F386" s="174" t="s">
        <v>900</v>
      </c>
      <c r="H386" s="173" t="s">
        <v>1</v>
      </c>
      <c r="I386" s="175"/>
      <c r="L386" s="172"/>
      <c r="M386" s="176"/>
      <c r="T386" s="177"/>
      <c r="AT386" s="173" t="s">
        <v>148</v>
      </c>
      <c r="AU386" s="173" t="s">
        <v>86</v>
      </c>
      <c r="AV386" s="14" t="s">
        <v>84</v>
      </c>
      <c r="AW386" s="14" t="s">
        <v>32</v>
      </c>
      <c r="AX386" s="14" t="s">
        <v>76</v>
      </c>
      <c r="AY386" s="173" t="s">
        <v>140</v>
      </c>
    </row>
    <row r="387" spans="2:51" s="12" customFormat="1" ht="10.2">
      <c r="B387" s="146"/>
      <c r="D387" s="147" t="s">
        <v>148</v>
      </c>
      <c r="E387" s="148" t="s">
        <v>1</v>
      </c>
      <c r="F387" s="149" t="s">
        <v>901</v>
      </c>
      <c r="H387" s="150">
        <v>1.6</v>
      </c>
      <c r="I387" s="151"/>
      <c r="L387" s="146"/>
      <c r="M387" s="152"/>
      <c r="T387" s="153"/>
      <c r="AT387" s="148" t="s">
        <v>148</v>
      </c>
      <c r="AU387" s="148" t="s">
        <v>86</v>
      </c>
      <c r="AV387" s="12" t="s">
        <v>86</v>
      </c>
      <c r="AW387" s="12" t="s">
        <v>32</v>
      </c>
      <c r="AX387" s="12" t="s">
        <v>76</v>
      </c>
      <c r="AY387" s="148" t="s">
        <v>140</v>
      </c>
    </row>
    <row r="388" spans="2:51" s="13" customFormat="1" ht="10.2">
      <c r="B388" s="165"/>
      <c r="D388" s="147" t="s">
        <v>148</v>
      </c>
      <c r="E388" s="166" t="s">
        <v>1</v>
      </c>
      <c r="F388" s="167" t="s">
        <v>210</v>
      </c>
      <c r="H388" s="168">
        <v>29.19</v>
      </c>
      <c r="I388" s="169"/>
      <c r="L388" s="165"/>
      <c r="M388" s="170"/>
      <c r="T388" s="171"/>
      <c r="AT388" s="166" t="s">
        <v>148</v>
      </c>
      <c r="AU388" s="166" t="s">
        <v>86</v>
      </c>
      <c r="AV388" s="13" t="s">
        <v>146</v>
      </c>
      <c r="AW388" s="13" t="s">
        <v>32</v>
      </c>
      <c r="AX388" s="13" t="s">
        <v>84</v>
      </c>
      <c r="AY388" s="166" t="s">
        <v>140</v>
      </c>
    </row>
    <row r="389" spans="2:65" s="1" customFormat="1" ht="24.15" customHeight="1">
      <c r="B389" s="31"/>
      <c r="C389" s="132" t="s">
        <v>902</v>
      </c>
      <c r="D389" s="132" t="s">
        <v>142</v>
      </c>
      <c r="E389" s="133" t="s">
        <v>903</v>
      </c>
      <c r="F389" s="134" t="s">
        <v>904</v>
      </c>
      <c r="G389" s="135" t="s">
        <v>206</v>
      </c>
      <c r="H389" s="136">
        <v>4.116</v>
      </c>
      <c r="I389" s="137"/>
      <c r="J389" s="138">
        <f>ROUND(I389*H389,2)</f>
        <v>0</v>
      </c>
      <c r="K389" s="139"/>
      <c r="L389" s="31"/>
      <c r="M389" s="140" t="s">
        <v>1</v>
      </c>
      <c r="N389" s="141" t="s">
        <v>42</v>
      </c>
      <c r="P389" s="142">
        <f>O389*H389</f>
        <v>0</v>
      </c>
      <c r="Q389" s="142">
        <v>0</v>
      </c>
      <c r="R389" s="142">
        <f>Q389*H389</f>
        <v>0</v>
      </c>
      <c r="S389" s="142">
        <v>0.01786</v>
      </c>
      <c r="T389" s="143">
        <f>S389*H389</f>
        <v>0.07351176</v>
      </c>
      <c r="AR389" s="144" t="s">
        <v>221</v>
      </c>
      <c r="AT389" s="144" t="s">
        <v>142</v>
      </c>
      <c r="AU389" s="144" t="s">
        <v>86</v>
      </c>
      <c r="AY389" s="16" t="s">
        <v>140</v>
      </c>
      <c r="BE389" s="145">
        <f>IF(N389="základní",J389,0)</f>
        <v>0</v>
      </c>
      <c r="BF389" s="145">
        <f>IF(N389="snížená",J389,0)</f>
        <v>0</v>
      </c>
      <c r="BG389" s="145">
        <f>IF(N389="zákl. přenesená",J389,0)</f>
        <v>0</v>
      </c>
      <c r="BH389" s="145">
        <f>IF(N389="sníž. přenesená",J389,0)</f>
        <v>0</v>
      </c>
      <c r="BI389" s="145">
        <f>IF(N389="nulová",J389,0)</f>
        <v>0</v>
      </c>
      <c r="BJ389" s="16" t="s">
        <v>86</v>
      </c>
      <c r="BK389" s="145">
        <f>ROUND(I389*H389,2)</f>
        <v>0</v>
      </c>
      <c r="BL389" s="16" t="s">
        <v>221</v>
      </c>
      <c r="BM389" s="144" t="s">
        <v>905</v>
      </c>
    </row>
    <row r="390" spans="2:51" s="14" customFormat="1" ht="10.2">
      <c r="B390" s="172"/>
      <c r="D390" s="147" t="s">
        <v>148</v>
      </c>
      <c r="E390" s="173" t="s">
        <v>1</v>
      </c>
      <c r="F390" s="174" t="s">
        <v>900</v>
      </c>
      <c r="H390" s="173" t="s">
        <v>1</v>
      </c>
      <c r="I390" s="175"/>
      <c r="L390" s="172"/>
      <c r="M390" s="176"/>
      <c r="T390" s="177"/>
      <c r="AT390" s="173" t="s">
        <v>148</v>
      </c>
      <c r="AU390" s="173" t="s">
        <v>86</v>
      </c>
      <c r="AV390" s="14" t="s">
        <v>84</v>
      </c>
      <c r="AW390" s="14" t="s">
        <v>32</v>
      </c>
      <c r="AX390" s="14" t="s">
        <v>76</v>
      </c>
      <c r="AY390" s="173" t="s">
        <v>140</v>
      </c>
    </row>
    <row r="391" spans="2:51" s="12" customFormat="1" ht="10.2">
      <c r="B391" s="146"/>
      <c r="D391" s="147" t="s">
        <v>148</v>
      </c>
      <c r="E391" s="148" t="s">
        <v>1</v>
      </c>
      <c r="F391" s="149" t="s">
        <v>906</v>
      </c>
      <c r="H391" s="150">
        <v>4.116</v>
      </c>
      <c r="I391" s="151"/>
      <c r="L391" s="146"/>
      <c r="M391" s="152"/>
      <c r="T391" s="153"/>
      <c r="AT391" s="148" t="s">
        <v>148</v>
      </c>
      <c r="AU391" s="148" t="s">
        <v>86</v>
      </c>
      <c r="AV391" s="12" t="s">
        <v>86</v>
      </c>
      <c r="AW391" s="12" t="s">
        <v>32</v>
      </c>
      <c r="AX391" s="12" t="s">
        <v>84</v>
      </c>
      <c r="AY391" s="148" t="s">
        <v>140</v>
      </c>
    </row>
    <row r="392" spans="2:65" s="1" customFormat="1" ht="21.75" customHeight="1">
      <c r="B392" s="31"/>
      <c r="C392" s="132" t="s">
        <v>907</v>
      </c>
      <c r="D392" s="132" t="s">
        <v>142</v>
      </c>
      <c r="E392" s="133" t="s">
        <v>908</v>
      </c>
      <c r="F392" s="134" t="s">
        <v>909</v>
      </c>
      <c r="G392" s="135" t="s">
        <v>218</v>
      </c>
      <c r="H392" s="136">
        <v>4</v>
      </c>
      <c r="I392" s="137"/>
      <c r="J392" s="138">
        <f>ROUND(I392*H392,2)</f>
        <v>0</v>
      </c>
      <c r="K392" s="139"/>
      <c r="L392" s="31"/>
      <c r="M392" s="140" t="s">
        <v>1</v>
      </c>
      <c r="N392" s="141" t="s">
        <v>42</v>
      </c>
      <c r="P392" s="142">
        <f>O392*H392</f>
        <v>0</v>
      </c>
      <c r="Q392" s="142">
        <v>0.00906</v>
      </c>
      <c r="R392" s="142">
        <f>Q392*H392</f>
        <v>0.03624</v>
      </c>
      <c r="S392" s="142">
        <v>0</v>
      </c>
      <c r="T392" s="143">
        <f>S392*H392</f>
        <v>0</v>
      </c>
      <c r="AR392" s="144" t="s">
        <v>221</v>
      </c>
      <c r="AT392" s="144" t="s">
        <v>142</v>
      </c>
      <c r="AU392" s="144" t="s">
        <v>86</v>
      </c>
      <c r="AY392" s="16" t="s">
        <v>140</v>
      </c>
      <c r="BE392" s="145">
        <f>IF(N392="základní",J392,0)</f>
        <v>0</v>
      </c>
      <c r="BF392" s="145">
        <f>IF(N392="snížená",J392,0)</f>
        <v>0</v>
      </c>
      <c r="BG392" s="145">
        <f>IF(N392="zákl. přenesená",J392,0)</f>
        <v>0</v>
      </c>
      <c r="BH392" s="145">
        <f>IF(N392="sníž. přenesená",J392,0)</f>
        <v>0</v>
      </c>
      <c r="BI392" s="145">
        <f>IF(N392="nulová",J392,0)</f>
        <v>0</v>
      </c>
      <c r="BJ392" s="16" t="s">
        <v>86</v>
      </c>
      <c r="BK392" s="145">
        <f>ROUND(I392*H392,2)</f>
        <v>0</v>
      </c>
      <c r="BL392" s="16" t="s">
        <v>221</v>
      </c>
      <c r="BM392" s="144" t="s">
        <v>910</v>
      </c>
    </row>
    <row r="393" spans="2:51" s="12" customFormat="1" ht="10.2">
      <c r="B393" s="146"/>
      <c r="D393" s="147" t="s">
        <v>148</v>
      </c>
      <c r="E393" s="148" t="s">
        <v>1</v>
      </c>
      <c r="F393" s="149" t="s">
        <v>146</v>
      </c>
      <c r="H393" s="150">
        <v>4</v>
      </c>
      <c r="I393" s="151"/>
      <c r="L393" s="146"/>
      <c r="M393" s="152"/>
      <c r="T393" s="153"/>
      <c r="AT393" s="148" t="s">
        <v>148</v>
      </c>
      <c r="AU393" s="148" t="s">
        <v>86</v>
      </c>
      <c r="AV393" s="12" t="s">
        <v>86</v>
      </c>
      <c r="AW393" s="12" t="s">
        <v>32</v>
      </c>
      <c r="AX393" s="12" t="s">
        <v>84</v>
      </c>
      <c r="AY393" s="148" t="s">
        <v>140</v>
      </c>
    </row>
    <row r="394" spans="2:65" s="1" customFormat="1" ht="24.15" customHeight="1">
      <c r="B394" s="31"/>
      <c r="C394" s="132" t="s">
        <v>911</v>
      </c>
      <c r="D394" s="132" t="s">
        <v>142</v>
      </c>
      <c r="E394" s="133" t="s">
        <v>912</v>
      </c>
      <c r="F394" s="134" t="s">
        <v>913</v>
      </c>
      <c r="G394" s="135" t="s">
        <v>191</v>
      </c>
      <c r="H394" s="136">
        <v>1</v>
      </c>
      <c r="I394" s="137"/>
      <c r="J394" s="138">
        <f>ROUND(I394*H394,2)</f>
        <v>0</v>
      </c>
      <c r="K394" s="139"/>
      <c r="L394" s="31"/>
      <c r="M394" s="140" t="s">
        <v>1</v>
      </c>
      <c r="N394" s="141" t="s">
        <v>42</v>
      </c>
      <c r="P394" s="142">
        <f>O394*H394</f>
        <v>0</v>
      </c>
      <c r="Q394" s="142">
        <v>3E-05</v>
      </c>
      <c r="R394" s="142">
        <f>Q394*H394</f>
        <v>3E-05</v>
      </c>
      <c r="S394" s="142">
        <v>0</v>
      </c>
      <c r="T394" s="143">
        <f>S394*H394</f>
        <v>0</v>
      </c>
      <c r="AR394" s="144" t="s">
        <v>221</v>
      </c>
      <c r="AT394" s="144" t="s">
        <v>142</v>
      </c>
      <c r="AU394" s="144" t="s">
        <v>86</v>
      </c>
      <c r="AY394" s="16" t="s">
        <v>140</v>
      </c>
      <c r="BE394" s="145">
        <f>IF(N394="základní",J394,0)</f>
        <v>0</v>
      </c>
      <c r="BF394" s="145">
        <f>IF(N394="snížená",J394,0)</f>
        <v>0</v>
      </c>
      <c r="BG394" s="145">
        <f>IF(N394="zákl. přenesená",J394,0)</f>
        <v>0</v>
      </c>
      <c r="BH394" s="145">
        <f>IF(N394="sníž. přenesená",J394,0)</f>
        <v>0</v>
      </c>
      <c r="BI394" s="145">
        <f>IF(N394="nulová",J394,0)</f>
        <v>0</v>
      </c>
      <c r="BJ394" s="16" t="s">
        <v>86</v>
      </c>
      <c r="BK394" s="145">
        <f>ROUND(I394*H394,2)</f>
        <v>0</v>
      </c>
      <c r="BL394" s="16" t="s">
        <v>221</v>
      </c>
      <c r="BM394" s="144" t="s">
        <v>914</v>
      </c>
    </row>
    <row r="395" spans="2:65" s="1" customFormat="1" ht="24.15" customHeight="1">
      <c r="B395" s="31"/>
      <c r="C395" s="154" t="s">
        <v>915</v>
      </c>
      <c r="D395" s="154" t="s">
        <v>182</v>
      </c>
      <c r="E395" s="155" t="s">
        <v>916</v>
      </c>
      <c r="F395" s="156" t="s">
        <v>917</v>
      </c>
      <c r="G395" s="157" t="s">
        <v>191</v>
      </c>
      <c r="H395" s="158">
        <v>1</v>
      </c>
      <c r="I395" s="159"/>
      <c r="J395" s="160">
        <f>ROUND(I395*H395,2)</f>
        <v>0</v>
      </c>
      <c r="K395" s="161"/>
      <c r="L395" s="162"/>
      <c r="M395" s="163" t="s">
        <v>1</v>
      </c>
      <c r="N395" s="164" t="s">
        <v>42</v>
      </c>
      <c r="P395" s="142">
        <f>O395*H395</f>
        <v>0</v>
      </c>
      <c r="Q395" s="142">
        <v>0.002</v>
      </c>
      <c r="R395" s="142">
        <f>Q395*H395</f>
        <v>0.002</v>
      </c>
      <c r="S395" s="142">
        <v>0</v>
      </c>
      <c r="T395" s="143">
        <f>S395*H395</f>
        <v>0</v>
      </c>
      <c r="AR395" s="144" t="s">
        <v>301</v>
      </c>
      <c r="AT395" s="144" t="s">
        <v>182</v>
      </c>
      <c r="AU395" s="144" t="s">
        <v>86</v>
      </c>
      <c r="AY395" s="16" t="s">
        <v>140</v>
      </c>
      <c r="BE395" s="145">
        <f>IF(N395="základní",J395,0)</f>
        <v>0</v>
      </c>
      <c r="BF395" s="145">
        <f>IF(N395="snížená",J395,0)</f>
        <v>0</v>
      </c>
      <c r="BG395" s="145">
        <f>IF(N395="zákl. přenesená",J395,0)</f>
        <v>0</v>
      </c>
      <c r="BH395" s="145">
        <f>IF(N395="sníž. přenesená",J395,0)</f>
        <v>0</v>
      </c>
      <c r="BI395" s="145">
        <f>IF(N395="nulová",J395,0)</f>
        <v>0</v>
      </c>
      <c r="BJ395" s="16" t="s">
        <v>86</v>
      </c>
      <c r="BK395" s="145">
        <f>ROUND(I395*H395,2)</f>
        <v>0</v>
      </c>
      <c r="BL395" s="16" t="s">
        <v>221</v>
      </c>
      <c r="BM395" s="144" t="s">
        <v>918</v>
      </c>
    </row>
    <row r="396" spans="2:65" s="1" customFormat="1" ht="24.15" customHeight="1">
      <c r="B396" s="31"/>
      <c r="C396" s="132" t="s">
        <v>919</v>
      </c>
      <c r="D396" s="132" t="s">
        <v>142</v>
      </c>
      <c r="E396" s="133" t="s">
        <v>920</v>
      </c>
      <c r="F396" s="134" t="s">
        <v>921</v>
      </c>
      <c r="G396" s="135" t="s">
        <v>169</v>
      </c>
      <c r="H396" s="136">
        <v>0.387</v>
      </c>
      <c r="I396" s="137"/>
      <c r="J396" s="138">
        <f>ROUND(I396*H396,2)</f>
        <v>0</v>
      </c>
      <c r="K396" s="139"/>
      <c r="L396" s="31"/>
      <c r="M396" s="140" t="s">
        <v>1</v>
      </c>
      <c r="N396" s="141" t="s">
        <v>42</v>
      </c>
      <c r="P396" s="142">
        <f>O396*H396</f>
        <v>0</v>
      </c>
      <c r="Q396" s="142">
        <v>0</v>
      </c>
      <c r="R396" s="142">
        <f>Q396*H396</f>
        <v>0</v>
      </c>
      <c r="S396" s="142">
        <v>0</v>
      </c>
      <c r="T396" s="143">
        <f>S396*H396</f>
        <v>0</v>
      </c>
      <c r="AR396" s="144" t="s">
        <v>221</v>
      </c>
      <c r="AT396" s="144" t="s">
        <v>142</v>
      </c>
      <c r="AU396" s="144" t="s">
        <v>86</v>
      </c>
      <c r="AY396" s="16" t="s">
        <v>140</v>
      </c>
      <c r="BE396" s="145">
        <f>IF(N396="základní",J396,0)</f>
        <v>0</v>
      </c>
      <c r="BF396" s="145">
        <f>IF(N396="snížená",J396,0)</f>
        <v>0</v>
      </c>
      <c r="BG396" s="145">
        <f>IF(N396="zákl. přenesená",J396,0)</f>
        <v>0</v>
      </c>
      <c r="BH396" s="145">
        <f>IF(N396="sníž. přenesená",J396,0)</f>
        <v>0</v>
      </c>
      <c r="BI396" s="145">
        <f>IF(N396="nulová",J396,0)</f>
        <v>0</v>
      </c>
      <c r="BJ396" s="16" t="s">
        <v>86</v>
      </c>
      <c r="BK396" s="145">
        <f>ROUND(I396*H396,2)</f>
        <v>0</v>
      </c>
      <c r="BL396" s="16" t="s">
        <v>221</v>
      </c>
      <c r="BM396" s="144" t="s">
        <v>922</v>
      </c>
    </row>
    <row r="397" spans="2:63" s="11" customFormat="1" ht="22.8" customHeight="1">
      <c r="B397" s="120"/>
      <c r="D397" s="121" t="s">
        <v>75</v>
      </c>
      <c r="E397" s="130" t="s">
        <v>923</v>
      </c>
      <c r="F397" s="130" t="s">
        <v>924</v>
      </c>
      <c r="I397" s="123"/>
      <c r="J397" s="131">
        <f>BK397</f>
        <v>0</v>
      </c>
      <c r="L397" s="120"/>
      <c r="M397" s="125"/>
      <c r="P397" s="126">
        <f>SUM(P398:P400)</f>
        <v>0</v>
      </c>
      <c r="R397" s="126">
        <f>SUM(R398:R400)</f>
        <v>0.0276</v>
      </c>
      <c r="T397" s="127">
        <f>SUM(T398:T400)</f>
        <v>0</v>
      </c>
      <c r="AR397" s="121" t="s">
        <v>86</v>
      </c>
      <c r="AT397" s="128" t="s">
        <v>75</v>
      </c>
      <c r="AU397" s="128" t="s">
        <v>84</v>
      </c>
      <c r="AY397" s="121" t="s">
        <v>140</v>
      </c>
      <c r="BK397" s="129">
        <f>SUM(BK398:BK400)</f>
        <v>0</v>
      </c>
    </row>
    <row r="398" spans="2:65" s="1" customFormat="1" ht="24.15" customHeight="1">
      <c r="B398" s="31"/>
      <c r="C398" s="132" t="s">
        <v>925</v>
      </c>
      <c r="D398" s="132" t="s">
        <v>142</v>
      </c>
      <c r="E398" s="133" t="s">
        <v>926</v>
      </c>
      <c r="F398" s="134" t="s">
        <v>927</v>
      </c>
      <c r="G398" s="135" t="s">
        <v>191</v>
      </c>
      <c r="H398" s="136">
        <v>2</v>
      </c>
      <c r="I398" s="137"/>
      <c r="J398" s="138">
        <f>ROUND(I398*H398,2)</f>
        <v>0</v>
      </c>
      <c r="K398" s="139"/>
      <c r="L398" s="31"/>
      <c r="M398" s="140" t="s">
        <v>1</v>
      </c>
      <c r="N398" s="141" t="s">
        <v>42</v>
      </c>
      <c r="P398" s="142">
        <f>O398*H398</f>
        <v>0</v>
      </c>
      <c r="Q398" s="142">
        <v>0</v>
      </c>
      <c r="R398" s="142">
        <f>Q398*H398</f>
        <v>0</v>
      </c>
      <c r="S398" s="142">
        <v>0</v>
      </c>
      <c r="T398" s="143">
        <f>S398*H398</f>
        <v>0</v>
      </c>
      <c r="AR398" s="144" t="s">
        <v>221</v>
      </c>
      <c r="AT398" s="144" t="s">
        <v>142</v>
      </c>
      <c r="AU398" s="144" t="s">
        <v>86</v>
      </c>
      <c r="AY398" s="16" t="s">
        <v>140</v>
      </c>
      <c r="BE398" s="145">
        <f>IF(N398="základní",J398,0)</f>
        <v>0</v>
      </c>
      <c r="BF398" s="145">
        <f>IF(N398="snížená",J398,0)</f>
        <v>0</v>
      </c>
      <c r="BG398" s="145">
        <f>IF(N398="zákl. přenesená",J398,0)</f>
        <v>0</v>
      </c>
      <c r="BH398" s="145">
        <f>IF(N398="sníž. přenesená",J398,0)</f>
        <v>0</v>
      </c>
      <c r="BI398" s="145">
        <f>IF(N398="nulová",J398,0)</f>
        <v>0</v>
      </c>
      <c r="BJ398" s="16" t="s">
        <v>86</v>
      </c>
      <c r="BK398" s="145">
        <f>ROUND(I398*H398,2)</f>
        <v>0</v>
      </c>
      <c r="BL398" s="16" t="s">
        <v>221</v>
      </c>
      <c r="BM398" s="144" t="s">
        <v>928</v>
      </c>
    </row>
    <row r="399" spans="2:65" s="1" customFormat="1" ht="24.15" customHeight="1">
      <c r="B399" s="31"/>
      <c r="C399" s="154" t="s">
        <v>929</v>
      </c>
      <c r="D399" s="154" t="s">
        <v>182</v>
      </c>
      <c r="E399" s="155" t="s">
        <v>930</v>
      </c>
      <c r="F399" s="156" t="s">
        <v>931</v>
      </c>
      <c r="G399" s="157" t="s">
        <v>191</v>
      </c>
      <c r="H399" s="158">
        <v>2</v>
      </c>
      <c r="I399" s="159"/>
      <c r="J399" s="160">
        <f>ROUND(I399*H399,2)</f>
        <v>0</v>
      </c>
      <c r="K399" s="161"/>
      <c r="L399" s="162"/>
      <c r="M399" s="163" t="s">
        <v>1</v>
      </c>
      <c r="N399" s="164" t="s">
        <v>42</v>
      </c>
      <c r="P399" s="142">
        <f>O399*H399</f>
        <v>0</v>
      </c>
      <c r="Q399" s="142">
        <v>0.0138</v>
      </c>
      <c r="R399" s="142">
        <f>Q399*H399</f>
        <v>0.0276</v>
      </c>
      <c r="S399" s="142">
        <v>0</v>
      </c>
      <c r="T399" s="143">
        <f>S399*H399</f>
        <v>0</v>
      </c>
      <c r="AR399" s="144" t="s">
        <v>301</v>
      </c>
      <c r="AT399" s="144" t="s">
        <v>182</v>
      </c>
      <c r="AU399" s="144" t="s">
        <v>86</v>
      </c>
      <c r="AY399" s="16" t="s">
        <v>140</v>
      </c>
      <c r="BE399" s="145">
        <f>IF(N399="základní",J399,0)</f>
        <v>0</v>
      </c>
      <c r="BF399" s="145">
        <f>IF(N399="snížená",J399,0)</f>
        <v>0</v>
      </c>
      <c r="BG399" s="145">
        <f>IF(N399="zákl. přenesená",J399,0)</f>
        <v>0</v>
      </c>
      <c r="BH399" s="145">
        <f>IF(N399="sníž. přenesená",J399,0)</f>
        <v>0</v>
      </c>
      <c r="BI399" s="145">
        <f>IF(N399="nulová",J399,0)</f>
        <v>0</v>
      </c>
      <c r="BJ399" s="16" t="s">
        <v>86</v>
      </c>
      <c r="BK399" s="145">
        <f>ROUND(I399*H399,2)</f>
        <v>0</v>
      </c>
      <c r="BL399" s="16" t="s">
        <v>221</v>
      </c>
      <c r="BM399" s="144" t="s">
        <v>932</v>
      </c>
    </row>
    <row r="400" spans="2:65" s="1" customFormat="1" ht="24.15" customHeight="1">
      <c r="B400" s="31"/>
      <c r="C400" s="132" t="s">
        <v>933</v>
      </c>
      <c r="D400" s="132" t="s">
        <v>142</v>
      </c>
      <c r="E400" s="133" t="s">
        <v>934</v>
      </c>
      <c r="F400" s="134" t="s">
        <v>935</v>
      </c>
      <c r="G400" s="135" t="s">
        <v>169</v>
      </c>
      <c r="H400" s="136">
        <v>0.028</v>
      </c>
      <c r="I400" s="137"/>
      <c r="J400" s="138">
        <f>ROUND(I400*H400,2)</f>
        <v>0</v>
      </c>
      <c r="K400" s="139"/>
      <c r="L400" s="31"/>
      <c r="M400" s="140" t="s">
        <v>1</v>
      </c>
      <c r="N400" s="141" t="s">
        <v>42</v>
      </c>
      <c r="P400" s="142">
        <f>O400*H400</f>
        <v>0</v>
      </c>
      <c r="Q400" s="142">
        <v>0</v>
      </c>
      <c r="R400" s="142">
        <f>Q400*H400</f>
        <v>0</v>
      </c>
      <c r="S400" s="142">
        <v>0</v>
      </c>
      <c r="T400" s="143">
        <f>S400*H400</f>
        <v>0</v>
      </c>
      <c r="AR400" s="144" t="s">
        <v>221</v>
      </c>
      <c r="AT400" s="144" t="s">
        <v>142</v>
      </c>
      <c r="AU400" s="144" t="s">
        <v>86</v>
      </c>
      <c r="AY400" s="16" t="s">
        <v>140</v>
      </c>
      <c r="BE400" s="145">
        <f>IF(N400="základní",J400,0)</f>
        <v>0</v>
      </c>
      <c r="BF400" s="145">
        <f>IF(N400="snížená",J400,0)</f>
        <v>0</v>
      </c>
      <c r="BG400" s="145">
        <f>IF(N400="zákl. přenesená",J400,0)</f>
        <v>0</v>
      </c>
      <c r="BH400" s="145">
        <f>IF(N400="sníž. přenesená",J400,0)</f>
        <v>0</v>
      </c>
      <c r="BI400" s="145">
        <f>IF(N400="nulová",J400,0)</f>
        <v>0</v>
      </c>
      <c r="BJ400" s="16" t="s">
        <v>86</v>
      </c>
      <c r="BK400" s="145">
        <f>ROUND(I400*H400,2)</f>
        <v>0</v>
      </c>
      <c r="BL400" s="16" t="s">
        <v>221</v>
      </c>
      <c r="BM400" s="144" t="s">
        <v>936</v>
      </c>
    </row>
    <row r="401" spans="2:63" s="11" customFormat="1" ht="22.8" customHeight="1">
      <c r="B401" s="120"/>
      <c r="D401" s="121" t="s">
        <v>75</v>
      </c>
      <c r="E401" s="130" t="s">
        <v>937</v>
      </c>
      <c r="F401" s="130" t="s">
        <v>938</v>
      </c>
      <c r="I401" s="123"/>
      <c r="J401" s="131">
        <f>BK401</f>
        <v>0</v>
      </c>
      <c r="L401" s="120"/>
      <c r="M401" s="125"/>
      <c r="P401" s="126">
        <f>SUM(P402:P425)</f>
        <v>0</v>
      </c>
      <c r="R401" s="126">
        <f>SUM(R402:R425)</f>
        <v>0.99737</v>
      </c>
      <c r="T401" s="127">
        <f>SUM(T402:T425)</f>
        <v>0</v>
      </c>
      <c r="AR401" s="121" t="s">
        <v>86</v>
      </c>
      <c r="AT401" s="128" t="s">
        <v>75</v>
      </c>
      <c r="AU401" s="128" t="s">
        <v>84</v>
      </c>
      <c r="AY401" s="121" t="s">
        <v>140</v>
      </c>
      <c r="BK401" s="129">
        <f>SUM(BK402:BK425)</f>
        <v>0</v>
      </c>
    </row>
    <row r="402" spans="2:65" s="1" customFormat="1" ht="16.5" customHeight="1">
      <c r="B402" s="31"/>
      <c r="C402" s="132" t="s">
        <v>939</v>
      </c>
      <c r="D402" s="132" t="s">
        <v>142</v>
      </c>
      <c r="E402" s="133" t="s">
        <v>940</v>
      </c>
      <c r="F402" s="134" t="s">
        <v>941</v>
      </c>
      <c r="G402" s="135" t="s">
        <v>206</v>
      </c>
      <c r="H402" s="136">
        <v>27.59</v>
      </c>
      <c r="I402" s="137"/>
      <c r="J402" s="138">
        <f>ROUND(I402*H402,2)</f>
        <v>0</v>
      </c>
      <c r="K402" s="139"/>
      <c r="L402" s="31"/>
      <c r="M402" s="140" t="s">
        <v>1</v>
      </c>
      <c r="N402" s="141" t="s">
        <v>42</v>
      </c>
      <c r="P402" s="142">
        <f>O402*H402</f>
        <v>0</v>
      </c>
      <c r="Q402" s="142">
        <v>0</v>
      </c>
      <c r="R402" s="142">
        <f>Q402*H402</f>
        <v>0</v>
      </c>
      <c r="S402" s="142">
        <v>0</v>
      </c>
      <c r="T402" s="143">
        <f>S402*H402</f>
        <v>0</v>
      </c>
      <c r="AR402" s="144" t="s">
        <v>221</v>
      </c>
      <c r="AT402" s="144" t="s">
        <v>142</v>
      </c>
      <c r="AU402" s="144" t="s">
        <v>86</v>
      </c>
      <c r="AY402" s="16" t="s">
        <v>140</v>
      </c>
      <c r="BE402" s="145">
        <f>IF(N402="základní",J402,0)</f>
        <v>0</v>
      </c>
      <c r="BF402" s="145">
        <f>IF(N402="snížená",J402,0)</f>
        <v>0</v>
      </c>
      <c r="BG402" s="145">
        <f>IF(N402="zákl. přenesená",J402,0)</f>
        <v>0</v>
      </c>
      <c r="BH402" s="145">
        <f>IF(N402="sníž. přenesená",J402,0)</f>
        <v>0</v>
      </c>
      <c r="BI402" s="145">
        <f>IF(N402="nulová",J402,0)</f>
        <v>0</v>
      </c>
      <c r="BJ402" s="16" t="s">
        <v>86</v>
      </c>
      <c r="BK402" s="145">
        <f>ROUND(I402*H402,2)</f>
        <v>0</v>
      </c>
      <c r="BL402" s="16" t="s">
        <v>221</v>
      </c>
      <c r="BM402" s="144" t="s">
        <v>942</v>
      </c>
    </row>
    <row r="403" spans="2:65" s="1" customFormat="1" ht="16.5" customHeight="1">
      <c r="B403" s="31"/>
      <c r="C403" s="132" t="s">
        <v>943</v>
      </c>
      <c r="D403" s="132" t="s">
        <v>142</v>
      </c>
      <c r="E403" s="133" t="s">
        <v>944</v>
      </c>
      <c r="F403" s="134" t="s">
        <v>945</v>
      </c>
      <c r="G403" s="135" t="s">
        <v>206</v>
      </c>
      <c r="H403" s="136">
        <v>27.59</v>
      </c>
      <c r="I403" s="137"/>
      <c r="J403" s="138">
        <f>ROUND(I403*H403,2)</f>
        <v>0</v>
      </c>
      <c r="K403" s="139"/>
      <c r="L403" s="31"/>
      <c r="M403" s="140" t="s">
        <v>1</v>
      </c>
      <c r="N403" s="141" t="s">
        <v>42</v>
      </c>
      <c r="P403" s="142">
        <f>O403*H403</f>
        <v>0</v>
      </c>
      <c r="Q403" s="142">
        <v>0.0003</v>
      </c>
      <c r="R403" s="142">
        <f>Q403*H403</f>
        <v>0.008277</v>
      </c>
      <c r="S403" s="142">
        <v>0</v>
      </c>
      <c r="T403" s="143">
        <f>S403*H403</f>
        <v>0</v>
      </c>
      <c r="AR403" s="144" t="s">
        <v>221</v>
      </c>
      <c r="AT403" s="144" t="s">
        <v>142</v>
      </c>
      <c r="AU403" s="144" t="s">
        <v>86</v>
      </c>
      <c r="AY403" s="16" t="s">
        <v>140</v>
      </c>
      <c r="BE403" s="145">
        <f>IF(N403="základní",J403,0)</f>
        <v>0</v>
      </c>
      <c r="BF403" s="145">
        <f>IF(N403="snížená",J403,0)</f>
        <v>0</v>
      </c>
      <c r="BG403" s="145">
        <f>IF(N403="zákl. přenesená",J403,0)</f>
        <v>0</v>
      </c>
      <c r="BH403" s="145">
        <f>IF(N403="sníž. přenesená",J403,0)</f>
        <v>0</v>
      </c>
      <c r="BI403" s="145">
        <f>IF(N403="nulová",J403,0)</f>
        <v>0</v>
      </c>
      <c r="BJ403" s="16" t="s">
        <v>86</v>
      </c>
      <c r="BK403" s="145">
        <f>ROUND(I403*H403,2)</f>
        <v>0</v>
      </c>
      <c r="BL403" s="16" t="s">
        <v>221</v>
      </c>
      <c r="BM403" s="144" t="s">
        <v>946</v>
      </c>
    </row>
    <row r="404" spans="2:65" s="1" customFormat="1" ht="24.15" customHeight="1">
      <c r="B404" s="31"/>
      <c r="C404" s="132" t="s">
        <v>947</v>
      </c>
      <c r="D404" s="132" t="s">
        <v>142</v>
      </c>
      <c r="E404" s="133" t="s">
        <v>948</v>
      </c>
      <c r="F404" s="134" t="s">
        <v>949</v>
      </c>
      <c r="G404" s="135" t="s">
        <v>206</v>
      </c>
      <c r="H404" s="136">
        <v>27.59</v>
      </c>
      <c r="I404" s="137"/>
      <c r="J404" s="138">
        <f>ROUND(I404*H404,2)</f>
        <v>0</v>
      </c>
      <c r="K404" s="139"/>
      <c r="L404" s="31"/>
      <c r="M404" s="140" t="s">
        <v>1</v>
      </c>
      <c r="N404" s="141" t="s">
        <v>42</v>
      </c>
      <c r="P404" s="142">
        <f>O404*H404</f>
        <v>0</v>
      </c>
      <c r="Q404" s="142">
        <v>0.00758</v>
      </c>
      <c r="R404" s="142">
        <f>Q404*H404</f>
        <v>0.2091322</v>
      </c>
      <c r="S404" s="142">
        <v>0</v>
      </c>
      <c r="T404" s="143">
        <f>S404*H404</f>
        <v>0</v>
      </c>
      <c r="AR404" s="144" t="s">
        <v>221</v>
      </c>
      <c r="AT404" s="144" t="s">
        <v>142</v>
      </c>
      <c r="AU404" s="144" t="s">
        <v>86</v>
      </c>
      <c r="AY404" s="16" t="s">
        <v>140</v>
      </c>
      <c r="BE404" s="145">
        <f>IF(N404="základní",J404,0)</f>
        <v>0</v>
      </c>
      <c r="BF404" s="145">
        <f>IF(N404="snížená",J404,0)</f>
        <v>0</v>
      </c>
      <c r="BG404" s="145">
        <f>IF(N404="zákl. přenesená",J404,0)</f>
        <v>0</v>
      </c>
      <c r="BH404" s="145">
        <f>IF(N404="sníž. přenesená",J404,0)</f>
        <v>0</v>
      </c>
      <c r="BI404" s="145">
        <f>IF(N404="nulová",J404,0)</f>
        <v>0</v>
      </c>
      <c r="BJ404" s="16" t="s">
        <v>86</v>
      </c>
      <c r="BK404" s="145">
        <f>ROUND(I404*H404,2)</f>
        <v>0</v>
      </c>
      <c r="BL404" s="16" t="s">
        <v>221</v>
      </c>
      <c r="BM404" s="144" t="s">
        <v>950</v>
      </c>
    </row>
    <row r="405" spans="2:65" s="1" customFormat="1" ht="24.15" customHeight="1">
      <c r="B405" s="31"/>
      <c r="C405" s="132" t="s">
        <v>951</v>
      </c>
      <c r="D405" s="132" t="s">
        <v>142</v>
      </c>
      <c r="E405" s="133" t="s">
        <v>952</v>
      </c>
      <c r="F405" s="134" t="s">
        <v>953</v>
      </c>
      <c r="G405" s="135" t="s">
        <v>218</v>
      </c>
      <c r="H405" s="136">
        <v>6.2</v>
      </c>
      <c r="I405" s="137"/>
      <c r="J405" s="138">
        <f>ROUND(I405*H405,2)</f>
        <v>0</v>
      </c>
      <c r="K405" s="139"/>
      <c r="L405" s="31"/>
      <c r="M405" s="140" t="s">
        <v>1</v>
      </c>
      <c r="N405" s="141" t="s">
        <v>42</v>
      </c>
      <c r="P405" s="142">
        <f>O405*H405</f>
        <v>0</v>
      </c>
      <c r="Q405" s="142">
        <v>0.00058</v>
      </c>
      <c r="R405" s="142">
        <f>Q405*H405</f>
        <v>0.0035960000000000002</v>
      </c>
      <c r="S405" s="142">
        <v>0</v>
      </c>
      <c r="T405" s="143">
        <f>S405*H405</f>
        <v>0</v>
      </c>
      <c r="AR405" s="144" t="s">
        <v>221</v>
      </c>
      <c r="AT405" s="144" t="s">
        <v>142</v>
      </c>
      <c r="AU405" s="144" t="s">
        <v>86</v>
      </c>
      <c r="AY405" s="16" t="s">
        <v>140</v>
      </c>
      <c r="BE405" s="145">
        <f>IF(N405="základní",J405,0)</f>
        <v>0</v>
      </c>
      <c r="BF405" s="145">
        <f>IF(N405="snížená",J405,0)</f>
        <v>0</v>
      </c>
      <c r="BG405" s="145">
        <f>IF(N405="zákl. přenesená",J405,0)</f>
        <v>0</v>
      </c>
      <c r="BH405" s="145">
        <f>IF(N405="sníž. přenesená",J405,0)</f>
        <v>0</v>
      </c>
      <c r="BI405" s="145">
        <f>IF(N405="nulová",J405,0)</f>
        <v>0</v>
      </c>
      <c r="BJ405" s="16" t="s">
        <v>86</v>
      </c>
      <c r="BK405" s="145">
        <f>ROUND(I405*H405,2)</f>
        <v>0</v>
      </c>
      <c r="BL405" s="16" t="s">
        <v>221</v>
      </c>
      <c r="BM405" s="144" t="s">
        <v>954</v>
      </c>
    </row>
    <row r="406" spans="2:51" s="12" customFormat="1" ht="10.2">
      <c r="B406" s="146"/>
      <c r="D406" s="147" t="s">
        <v>148</v>
      </c>
      <c r="E406" s="148" t="s">
        <v>1</v>
      </c>
      <c r="F406" s="149" t="s">
        <v>955</v>
      </c>
      <c r="H406" s="150">
        <v>6.2</v>
      </c>
      <c r="I406" s="151"/>
      <c r="L406" s="146"/>
      <c r="M406" s="152"/>
      <c r="T406" s="153"/>
      <c r="AT406" s="148" t="s">
        <v>148</v>
      </c>
      <c r="AU406" s="148" t="s">
        <v>86</v>
      </c>
      <c r="AV406" s="12" t="s">
        <v>86</v>
      </c>
      <c r="AW406" s="12" t="s">
        <v>32</v>
      </c>
      <c r="AX406" s="12" t="s">
        <v>84</v>
      </c>
      <c r="AY406" s="148" t="s">
        <v>140</v>
      </c>
    </row>
    <row r="407" spans="2:65" s="1" customFormat="1" ht="16.5" customHeight="1">
      <c r="B407" s="31"/>
      <c r="C407" s="154" t="s">
        <v>956</v>
      </c>
      <c r="D407" s="154" t="s">
        <v>182</v>
      </c>
      <c r="E407" s="155" t="s">
        <v>957</v>
      </c>
      <c r="F407" s="156" t="s">
        <v>958</v>
      </c>
      <c r="G407" s="157" t="s">
        <v>218</v>
      </c>
      <c r="H407" s="158">
        <v>6.82</v>
      </c>
      <c r="I407" s="159"/>
      <c r="J407" s="160">
        <f>ROUND(I407*H407,2)</f>
        <v>0</v>
      </c>
      <c r="K407" s="161"/>
      <c r="L407" s="162"/>
      <c r="M407" s="163" t="s">
        <v>1</v>
      </c>
      <c r="N407" s="164" t="s">
        <v>42</v>
      </c>
      <c r="P407" s="142">
        <f>O407*H407</f>
        <v>0</v>
      </c>
      <c r="Q407" s="142">
        <v>0.0012</v>
      </c>
      <c r="R407" s="142">
        <f>Q407*H407</f>
        <v>0.008184</v>
      </c>
      <c r="S407" s="142">
        <v>0</v>
      </c>
      <c r="T407" s="143">
        <f>S407*H407</f>
        <v>0</v>
      </c>
      <c r="AR407" s="144" t="s">
        <v>301</v>
      </c>
      <c r="AT407" s="144" t="s">
        <v>182</v>
      </c>
      <c r="AU407" s="144" t="s">
        <v>86</v>
      </c>
      <c r="AY407" s="16" t="s">
        <v>140</v>
      </c>
      <c r="BE407" s="145">
        <f>IF(N407="základní",J407,0)</f>
        <v>0</v>
      </c>
      <c r="BF407" s="145">
        <f>IF(N407="snížená",J407,0)</f>
        <v>0</v>
      </c>
      <c r="BG407" s="145">
        <f>IF(N407="zákl. přenesená",J407,0)</f>
        <v>0</v>
      </c>
      <c r="BH407" s="145">
        <f>IF(N407="sníž. přenesená",J407,0)</f>
        <v>0</v>
      </c>
      <c r="BI407" s="145">
        <f>IF(N407="nulová",J407,0)</f>
        <v>0</v>
      </c>
      <c r="BJ407" s="16" t="s">
        <v>86</v>
      </c>
      <c r="BK407" s="145">
        <f>ROUND(I407*H407,2)</f>
        <v>0</v>
      </c>
      <c r="BL407" s="16" t="s">
        <v>221</v>
      </c>
      <c r="BM407" s="144" t="s">
        <v>959</v>
      </c>
    </row>
    <row r="408" spans="2:51" s="12" customFormat="1" ht="10.2">
      <c r="B408" s="146"/>
      <c r="D408" s="147" t="s">
        <v>148</v>
      </c>
      <c r="F408" s="149" t="s">
        <v>960</v>
      </c>
      <c r="H408" s="150">
        <v>6.82</v>
      </c>
      <c r="I408" s="151"/>
      <c r="L408" s="146"/>
      <c r="M408" s="152"/>
      <c r="T408" s="153"/>
      <c r="AT408" s="148" t="s">
        <v>148</v>
      </c>
      <c r="AU408" s="148" t="s">
        <v>86</v>
      </c>
      <c r="AV408" s="12" t="s">
        <v>86</v>
      </c>
      <c r="AW408" s="12" t="s">
        <v>4</v>
      </c>
      <c r="AX408" s="12" t="s">
        <v>84</v>
      </c>
      <c r="AY408" s="148" t="s">
        <v>140</v>
      </c>
    </row>
    <row r="409" spans="2:65" s="1" customFormat="1" ht="37.8" customHeight="1">
      <c r="B409" s="31"/>
      <c r="C409" s="132" t="s">
        <v>961</v>
      </c>
      <c r="D409" s="132" t="s">
        <v>142</v>
      </c>
      <c r="E409" s="133" t="s">
        <v>962</v>
      </c>
      <c r="F409" s="134" t="s">
        <v>963</v>
      </c>
      <c r="G409" s="135" t="s">
        <v>206</v>
      </c>
      <c r="H409" s="136">
        <v>27.59</v>
      </c>
      <c r="I409" s="137"/>
      <c r="J409" s="138">
        <f>ROUND(I409*H409,2)</f>
        <v>0</v>
      </c>
      <c r="K409" s="139"/>
      <c r="L409" s="31"/>
      <c r="M409" s="140" t="s">
        <v>1</v>
      </c>
      <c r="N409" s="141" t="s">
        <v>42</v>
      </c>
      <c r="P409" s="142">
        <f>O409*H409</f>
        <v>0</v>
      </c>
      <c r="Q409" s="142">
        <v>0.00633</v>
      </c>
      <c r="R409" s="142">
        <f>Q409*H409</f>
        <v>0.17464469999999999</v>
      </c>
      <c r="S409" s="142">
        <v>0</v>
      </c>
      <c r="T409" s="143">
        <f>S409*H409</f>
        <v>0</v>
      </c>
      <c r="AR409" s="144" t="s">
        <v>221</v>
      </c>
      <c r="AT409" s="144" t="s">
        <v>142</v>
      </c>
      <c r="AU409" s="144" t="s">
        <v>86</v>
      </c>
      <c r="AY409" s="16" t="s">
        <v>140</v>
      </c>
      <c r="BE409" s="145">
        <f>IF(N409="základní",J409,0)</f>
        <v>0</v>
      </c>
      <c r="BF409" s="145">
        <f>IF(N409="snížená",J409,0)</f>
        <v>0</v>
      </c>
      <c r="BG409" s="145">
        <f>IF(N409="zákl. přenesená",J409,0)</f>
        <v>0</v>
      </c>
      <c r="BH409" s="145">
        <f>IF(N409="sníž. přenesená",J409,0)</f>
        <v>0</v>
      </c>
      <c r="BI409" s="145">
        <f>IF(N409="nulová",J409,0)</f>
        <v>0</v>
      </c>
      <c r="BJ409" s="16" t="s">
        <v>86</v>
      </c>
      <c r="BK409" s="145">
        <f>ROUND(I409*H409,2)</f>
        <v>0</v>
      </c>
      <c r="BL409" s="16" t="s">
        <v>221</v>
      </c>
      <c r="BM409" s="144" t="s">
        <v>964</v>
      </c>
    </row>
    <row r="410" spans="2:65" s="1" customFormat="1" ht="16.5" customHeight="1">
      <c r="B410" s="31"/>
      <c r="C410" s="154" t="s">
        <v>965</v>
      </c>
      <c r="D410" s="154" t="s">
        <v>182</v>
      </c>
      <c r="E410" s="155" t="s">
        <v>966</v>
      </c>
      <c r="F410" s="156" t="s">
        <v>967</v>
      </c>
      <c r="G410" s="157" t="s">
        <v>206</v>
      </c>
      <c r="H410" s="158">
        <v>30.349</v>
      </c>
      <c r="I410" s="159"/>
      <c r="J410" s="160">
        <f>ROUND(I410*H410,2)</f>
        <v>0</v>
      </c>
      <c r="K410" s="161"/>
      <c r="L410" s="162"/>
      <c r="M410" s="163" t="s">
        <v>1</v>
      </c>
      <c r="N410" s="164" t="s">
        <v>42</v>
      </c>
      <c r="P410" s="142">
        <f>O410*H410</f>
        <v>0</v>
      </c>
      <c r="Q410" s="142">
        <v>0.0178</v>
      </c>
      <c r="R410" s="142">
        <f>Q410*H410</f>
        <v>0.5402122</v>
      </c>
      <c r="S410" s="142">
        <v>0</v>
      </c>
      <c r="T410" s="143">
        <f>S410*H410</f>
        <v>0</v>
      </c>
      <c r="AR410" s="144" t="s">
        <v>301</v>
      </c>
      <c r="AT410" s="144" t="s">
        <v>182</v>
      </c>
      <c r="AU410" s="144" t="s">
        <v>86</v>
      </c>
      <c r="AY410" s="16" t="s">
        <v>140</v>
      </c>
      <c r="BE410" s="145">
        <f>IF(N410="základní",J410,0)</f>
        <v>0</v>
      </c>
      <c r="BF410" s="145">
        <f>IF(N410="snížená",J410,0)</f>
        <v>0</v>
      </c>
      <c r="BG410" s="145">
        <f>IF(N410="zákl. přenesená",J410,0)</f>
        <v>0</v>
      </c>
      <c r="BH410" s="145">
        <f>IF(N410="sníž. přenesená",J410,0)</f>
        <v>0</v>
      </c>
      <c r="BI410" s="145">
        <f>IF(N410="nulová",J410,0)</f>
        <v>0</v>
      </c>
      <c r="BJ410" s="16" t="s">
        <v>86</v>
      </c>
      <c r="BK410" s="145">
        <f>ROUND(I410*H410,2)</f>
        <v>0</v>
      </c>
      <c r="BL410" s="16" t="s">
        <v>221</v>
      </c>
      <c r="BM410" s="144" t="s">
        <v>968</v>
      </c>
    </row>
    <row r="411" spans="2:51" s="12" customFormat="1" ht="10.2">
      <c r="B411" s="146"/>
      <c r="D411" s="147" t="s">
        <v>148</v>
      </c>
      <c r="F411" s="149" t="s">
        <v>969</v>
      </c>
      <c r="H411" s="150">
        <v>30.349</v>
      </c>
      <c r="I411" s="151"/>
      <c r="L411" s="146"/>
      <c r="M411" s="152"/>
      <c r="T411" s="153"/>
      <c r="AT411" s="148" t="s">
        <v>148</v>
      </c>
      <c r="AU411" s="148" t="s">
        <v>86</v>
      </c>
      <c r="AV411" s="12" t="s">
        <v>86</v>
      </c>
      <c r="AW411" s="12" t="s">
        <v>4</v>
      </c>
      <c r="AX411" s="12" t="s">
        <v>84</v>
      </c>
      <c r="AY411" s="148" t="s">
        <v>140</v>
      </c>
    </row>
    <row r="412" spans="2:65" s="1" customFormat="1" ht="24.15" customHeight="1">
      <c r="B412" s="31"/>
      <c r="C412" s="132" t="s">
        <v>970</v>
      </c>
      <c r="D412" s="132" t="s">
        <v>142</v>
      </c>
      <c r="E412" s="133" t="s">
        <v>971</v>
      </c>
      <c r="F412" s="134" t="s">
        <v>972</v>
      </c>
      <c r="G412" s="135" t="s">
        <v>206</v>
      </c>
      <c r="H412" s="136">
        <v>8.67</v>
      </c>
      <c r="I412" s="137"/>
      <c r="J412" s="138">
        <f>ROUND(I412*H412,2)</f>
        <v>0</v>
      </c>
      <c r="K412" s="139"/>
      <c r="L412" s="31"/>
      <c r="M412" s="140" t="s">
        <v>1</v>
      </c>
      <c r="N412" s="141" t="s">
        <v>42</v>
      </c>
      <c r="P412" s="142">
        <f>O412*H412</f>
        <v>0</v>
      </c>
      <c r="Q412" s="142">
        <v>0</v>
      </c>
      <c r="R412" s="142">
        <f>Q412*H412</f>
        <v>0</v>
      </c>
      <c r="S412" s="142">
        <v>0</v>
      </c>
      <c r="T412" s="143">
        <f>S412*H412</f>
        <v>0</v>
      </c>
      <c r="AR412" s="144" t="s">
        <v>221</v>
      </c>
      <c r="AT412" s="144" t="s">
        <v>142</v>
      </c>
      <c r="AU412" s="144" t="s">
        <v>86</v>
      </c>
      <c r="AY412" s="16" t="s">
        <v>140</v>
      </c>
      <c r="BE412" s="145">
        <f>IF(N412="základní",J412,0)</f>
        <v>0</v>
      </c>
      <c r="BF412" s="145">
        <f>IF(N412="snížená",J412,0)</f>
        <v>0</v>
      </c>
      <c r="BG412" s="145">
        <f>IF(N412="zákl. přenesená",J412,0)</f>
        <v>0</v>
      </c>
      <c r="BH412" s="145">
        <f>IF(N412="sníž. přenesená",J412,0)</f>
        <v>0</v>
      </c>
      <c r="BI412" s="145">
        <f>IF(N412="nulová",J412,0)</f>
        <v>0</v>
      </c>
      <c r="BJ412" s="16" t="s">
        <v>86</v>
      </c>
      <c r="BK412" s="145">
        <f>ROUND(I412*H412,2)</f>
        <v>0</v>
      </c>
      <c r="BL412" s="16" t="s">
        <v>221</v>
      </c>
      <c r="BM412" s="144" t="s">
        <v>973</v>
      </c>
    </row>
    <row r="413" spans="2:51" s="12" customFormat="1" ht="10.2">
      <c r="B413" s="146"/>
      <c r="D413" s="147" t="s">
        <v>148</v>
      </c>
      <c r="E413" s="148" t="s">
        <v>1</v>
      </c>
      <c r="F413" s="149" t="s">
        <v>974</v>
      </c>
      <c r="H413" s="150">
        <v>8.67</v>
      </c>
      <c r="I413" s="151"/>
      <c r="L413" s="146"/>
      <c r="M413" s="152"/>
      <c r="T413" s="153"/>
      <c r="AT413" s="148" t="s">
        <v>148</v>
      </c>
      <c r="AU413" s="148" t="s">
        <v>86</v>
      </c>
      <c r="AV413" s="12" t="s">
        <v>86</v>
      </c>
      <c r="AW413" s="12" t="s">
        <v>32</v>
      </c>
      <c r="AX413" s="12" t="s">
        <v>84</v>
      </c>
      <c r="AY413" s="148" t="s">
        <v>140</v>
      </c>
    </row>
    <row r="414" spans="2:65" s="1" customFormat="1" ht="24.15" customHeight="1">
      <c r="B414" s="31"/>
      <c r="C414" s="132" t="s">
        <v>975</v>
      </c>
      <c r="D414" s="132" t="s">
        <v>142</v>
      </c>
      <c r="E414" s="133" t="s">
        <v>976</v>
      </c>
      <c r="F414" s="134" t="s">
        <v>977</v>
      </c>
      <c r="G414" s="135" t="s">
        <v>206</v>
      </c>
      <c r="H414" s="136">
        <v>24.36</v>
      </c>
      <c r="I414" s="137"/>
      <c r="J414" s="138">
        <f>ROUND(I414*H414,2)</f>
        <v>0</v>
      </c>
      <c r="K414" s="139"/>
      <c r="L414" s="31"/>
      <c r="M414" s="140" t="s">
        <v>1</v>
      </c>
      <c r="N414" s="141" t="s">
        <v>42</v>
      </c>
      <c r="P414" s="142">
        <f>O414*H414</f>
        <v>0</v>
      </c>
      <c r="Q414" s="142">
        <v>0.0015</v>
      </c>
      <c r="R414" s="142">
        <f>Q414*H414</f>
        <v>0.03654</v>
      </c>
      <c r="S414" s="142">
        <v>0</v>
      </c>
      <c r="T414" s="143">
        <f>S414*H414</f>
        <v>0</v>
      </c>
      <c r="AR414" s="144" t="s">
        <v>221</v>
      </c>
      <c r="AT414" s="144" t="s">
        <v>142</v>
      </c>
      <c r="AU414" s="144" t="s">
        <v>86</v>
      </c>
      <c r="AY414" s="16" t="s">
        <v>140</v>
      </c>
      <c r="BE414" s="145">
        <f>IF(N414="základní",J414,0)</f>
        <v>0</v>
      </c>
      <c r="BF414" s="145">
        <f>IF(N414="snížená",J414,0)</f>
        <v>0</v>
      </c>
      <c r="BG414" s="145">
        <f>IF(N414="zákl. přenesená",J414,0)</f>
        <v>0</v>
      </c>
      <c r="BH414" s="145">
        <f>IF(N414="sníž. přenesená",J414,0)</f>
        <v>0</v>
      </c>
      <c r="BI414" s="145">
        <f>IF(N414="nulová",J414,0)</f>
        <v>0</v>
      </c>
      <c r="BJ414" s="16" t="s">
        <v>86</v>
      </c>
      <c r="BK414" s="145">
        <f>ROUND(I414*H414,2)</f>
        <v>0</v>
      </c>
      <c r="BL414" s="16" t="s">
        <v>221</v>
      </c>
      <c r="BM414" s="144" t="s">
        <v>978</v>
      </c>
    </row>
    <row r="415" spans="2:51" s="12" customFormat="1" ht="10.2">
      <c r="B415" s="146"/>
      <c r="D415" s="147" t="s">
        <v>148</v>
      </c>
      <c r="E415" s="148" t="s">
        <v>1</v>
      </c>
      <c r="F415" s="149" t="s">
        <v>894</v>
      </c>
      <c r="H415" s="150">
        <v>24.36</v>
      </c>
      <c r="I415" s="151"/>
      <c r="L415" s="146"/>
      <c r="M415" s="152"/>
      <c r="T415" s="153"/>
      <c r="AT415" s="148" t="s">
        <v>148</v>
      </c>
      <c r="AU415" s="148" t="s">
        <v>86</v>
      </c>
      <c r="AV415" s="12" t="s">
        <v>86</v>
      </c>
      <c r="AW415" s="12" t="s">
        <v>32</v>
      </c>
      <c r="AX415" s="12" t="s">
        <v>84</v>
      </c>
      <c r="AY415" s="148" t="s">
        <v>140</v>
      </c>
    </row>
    <row r="416" spans="2:65" s="1" customFormat="1" ht="16.5" customHeight="1">
      <c r="B416" s="31"/>
      <c r="C416" s="132" t="s">
        <v>979</v>
      </c>
      <c r="D416" s="132" t="s">
        <v>142</v>
      </c>
      <c r="E416" s="133" t="s">
        <v>980</v>
      </c>
      <c r="F416" s="134" t="s">
        <v>981</v>
      </c>
      <c r="G416" s="135" t="s">
        <v>218</v>
      </c>
      <c r="H416" s="136">
        <v>6.2</v>
      </c>
      <c r="I416" s="137"/>
      <c r="J416" s="138">
        <f>ROUND(I416*H416,2)</f>
        <v>0</v>
      </c>
      <c r="K416" s="139"/>
      <c r="L416" s="31"/>
      <c r="M416" s="140" t="s">
        <v>1</v>
      </c>
      <c r="N416" s="141" t="s">
        <v>42</v>
      </c>
      <c r="P416" s="142">
        <f>O416*H416</f>
        <v>0</v>
      </c>
      <c r="Q416" s="142">
        <v>3E-05</v>
      </c>
      <c r="R416" s="142">
        <f>Q416*H416</f>
        <v>0.00018600000000000002</v>
      </c>
      <c r="S416" s="142">
        <v>0</v>
      </c>
      <c r="T416" s="143">
        <f>S416*H416</f>
        <v>0</v>
      </c>
      <c r="AR416" s="144" t="s">
        <v>221</v>
      </c>
      <c r="AT416" s="144" t="s">
        <v>142</v>
      </c>
      <c r="AU416" s="144" t="s">
        <v>86</v>
      </c>
      <c r="AY416" s="16" t="s">
        <v>140</v>
      </c>
      <c r="BE416" s="145">
        <f>IF(N416="základní",J416,0)</f>
        <v>0</v>
      </c>
      <c r="BF416" s="145">
        <f>IF(N416="snížená",J416,0)</f>
        <v>0</v>
      </c>
      <c r="BG416" s="145">
        <f>IF(N416="zákl. přenesená",J416,0)</f>
        <v>0</v>
      </c>
      <c r="BH416" s="145">
        <f>IF(N416="sníž. přenesená",J416,0)</f>
        <v>0</v>
      </c>
      <c r="BI416" s="145">
        <f>IF(N416="nulová",J416,0)</f>
        <v>0</v>
      </c>
      <c r="BJ416" s="16" t="s">
        <v>86</v>
      </c>
      <c r="BK416" s="145">
        <f>ROUND(I416*H416,2)</f>
        <v>0</v>
      </c>
      <c r="BL416" s="16" t="s">
        <v>221</v>
      </c>
      <c r="BM416" s="144" t="s">
        <v>982</v>
      </c>
    </row>
    <row r="417" spans="2:65" s="1" customFormat="1" ht="16.5" customHeight="1">
      <c r="B417" s="31"/>
      <c r="C417" s="132" t="s">
        <v>983</v>
      </c>
      <c r="D417" s="132" t="s">
        <v>142</v>
      </c>
      <c r="E417" s="133" t="s">
        <v>984</v>
      </c>
      <c r="F417" s="134" t="s">
        <v>985</v>
      </c>
      <c r="G417" s="135" t="s">
        <v>191</v>
      </c>
      <c r="H417" s="136">
        <v>14</v>
      </c>
      <c r="I417" s="137"/>
      <c r="J417" s="138">
        <f>ROUND(I417*H417,2)</f>
        <v>0</v>
      </c>
      <c r="K417" s="139"/>
      <c r="L417" s="31"/>
      <c r="M417" s="140" t="s">
        <v>1</v>
      </c>
      <c r="N417" s="141" t="s">
        <v>42</v>
      </c>
      <c r="P417" s="142">
        <f>O417*H417</f>
        <v>0</v>
      </c>
      <c r="Q417" s="142">
        <v>0.00021</v>
      </c>
      <c r="R417" s="142">
        <f>Q417*H417</f>
        <v>0.00294</v>
      </c>
      <c r="S417" s="142">
        <v>0</v>
      </c>
      <c r="T417" s="143">
        <f>S417*H417</f>
        <v>0</v>
      </c>
      <c r="AR417" s="144" t="s">
        <v>221</v>
      </c>
      <c r="AT417" s="144" t="s">
        <v>142</v>
      </c>
      <c r="AU417" s="144" t="s">
        <v>86</v>
      </c>
      <c r="AY417" s="16" t="s">
        <v>140</v>
      </c>
      <c r="BE417" s="145">
        <f>IF(N417="základní",J417,0)</f>
        <v>0</v>
      </c>
      <c r="BF417" s="145">
        <f>IF(N417="snížená",J417,0)</f>
        <v>0</v>
      </c>
      <c r="BG417" s="145">
        <f>IF(N417="zákl. přenesená",J417,0)</f>
        <v>0</v>
      </c>
      <c r="BH417" s="145">
        <f>IF(N417="sníž. přenesená",J417,0)</f>
        <v>0</v>
      </c>
      <c r="BI417" s="145">
        <f>IF(N417="nulová",J417,0)</f>
        <v>0</v>
      </c>
      <c r="BJ417" s="16" t="s">
        <v>86</v>
      </c>
      <c r="BK417" s="145">
        <f>ROUND(I417*H417,2)</f>
        <v>0</v>
      </c>
      <c r="BL417" s="16" t="s">
        <v>221</v>
      </c>
      <c r="BM417" s="144" t="s">
        <v>986</v>
      </c>
    </row>
    <row r="418" spans="2:65" s="1" customFormat="1" ht="16.5" customHeight="1">
      <c r="B418" s="31"/>
      <c r="C418" s="132" t="s">
        <v>987</v>
      </c>
      <c r="D418" s="132" t="s">
        <v>142</v>
      </c>
      <c r="E418" s="133" t="s">
        <v>988</v>
      </c>
      <c r="F418" s="134" t="s">
        <v>989</v>
      </c>
      <c r="G418" s="135" t="s">
        <v>191</v>
      </c>
      <c r="H418" s="136">
        <v>2</v>
      </c>
      <c r="I418" s="137"/>
      <c r="J418" s="138">
        <f>ROUND(I418*H418,2)</f>
        <v>0</v>
      </c>
      <c r="K418" s="139"/>
      <c r="L418" s="31"/>
      <c r="M418" s="140" t="s">
        <v>1</v>
      </c>
      <c r="N418" s="141" t="s">
        <v>42</v>
      </c>
      <c r="P418" s="142">
        <f>O418*H418</f>
        <v>0</v>
      </c>
      <c r="Q418" s="142">
        <v>0.0002</v>
      </c>
      <c r="R418" s="142">
        <f>Q418*H418</f>
        <v>0.0004</v>
      </c>
      <c r="S418" s="142">
        <v>0</v>
      </c>
      <c r="T418" s="143">
        <f>S418*H418</f>
        <v>0</v>
      </c>
      <c r="AR418" s="144" t="s">
        <v>221</v>
      </c>
      <c r="AT418" s="144" t="s">
        <v>142</v>
      </c>
      <c r="AU418" s="144" t="s">
        <v>86</v>
      </c>
      <c r="AY418" s="16" t="s">
        <v>140</v>
      </c>
      <c r="BE418" s="145">
        <f>IF(N418="základní",J418,0)</f>
        <v>0</v>
      </c>
      <c r="BF418" s="145">
        <f>IF(N418="snížená",J418,0)</f>
        <v>0</v>
      </c>
      <c r="BG418" s="145">
        <f>IF(N418="zákl. přenesená",J418,0)</f>
        <v>0</v>
      </c>
      <c r="BH418" s="145">
        <f>IF(N418="sníž. přenesená",J418,0)</f>
        <v>0</v>
      </c>
      <c r="BI418" s="145">
        <f>IF(N418="nulová",J418,0)</f>
        <v>0</v>
      </c>
      <c r="BJ418" s="16" t="s">
        <v>86</v>
      </c>
      <c r="BK418" s="145">
        <f>ROUND(I418*H418,2)</f>
        <v>0</v>
      </c>
      <c r="BL418" s="16" t="s">
        <v>221</v>
      </c>
      <c r="BM418" s="144" t="s">
        <v>990</v>
      </c>
    </row>
    <row r="419" spans="2:65" s="1" customFormat="1" ht="16.5" customHeight="1">
      <c r="B419" s="31"/>
      <c r="C419" s="132" t="s">
        <v>991</v>
      </c>
      <c r="D419" s="132" t="s">
        <v>142</v>
      </c>
      <c r="E419" s="133" t="s">
        <v>992</v>
      </c>
      <c r="F419" s="134" t="s">
        <v>993</v>
      </c>
      <c r="G419" s="135" t="s">
        <v>218</v>
      </c>
      <c r="H419" s="136">
        <v>37.12</v>
      </c>
      <c r="I419" s="137"/>
      <c r="J419" s="138">
        <f>ROUND(I419*H419,2)</f>
        <v>0</v>
      </c>
      <c r="K419" s="139"/>
      <c r="L419" s="31"/>
      <c r="M419" s="140" t="s">
        <v>1</v>
      </c>
      <c r="N419" s="141" t="s">
        <v>42</v>
      </c>
      <c r="P419" s="142">
        <f>O419*H419</f>
        <v>0</v>
      </c>
      <c r="Q419" s="142">
        <v>0.00032</v>
      </c>
      <c r="R419" s="142">
        <f>Q419*H419</f>
        <v>0.0118784</v>
      </c>
      <c r="S419" s="142">
        <v>0</v>
      </c>
      <c r="T419" s="143">
        <f>S419*H419</f>
        <v>0</v>
      </c>
      <c r="AR419" s="144" t="s">
        <v>221</v>
      </c>
      <c r="AT419" s="144" t="s">
        <v>142</v>
      </c>
      <c r="AU419" s="144" t="s">
        <v>86</v>
      </c>
      <c r="AY419" s="16" t="s">
        <v>140</v>
      </c>
      <c r="BE419" s="145">
        <f>IF(N419="základní",J419,0)</f>
        <v>0</v>
      </c>
      <c r="BF419" s="145">
        <f>IF(N419="snížená",J419,0)</f>
        <v>0</v>
      </c>
      <c r="BG419" s="145">
        <f>IF(N419="zákl. přenesená",J419,0)</f>
        <v>0</v>
      </c>
      <c r="BH419" s="145">
        <f>IF(N419="sníž. přenesená",J419,0)</f>
        <v>0</v>
      </c>
      <c r="BI419" s="145">
        <f>IF(N419="nulová",J419,0)</f>
        <v>0</v>
      </c>
      <c r="BJ419" s="16" t="s">
        <v>86</v>
      </c>
      <c r="BK419" s="145">
        <f>ROUND(I419*H419,2)</f>
        <v>0</v>
      </c>
      <c r="BL419" s="16" t="s">
        <v>221</v>
      </c>
      <c r="BM419" s="144" t="s">
        <v>994</v>
      </c>
    </row>
    <row r="420" spans="2:51" s="12" customFormat="1" ht="10.2">
      <c r="B420" s="146"/>
      <c r="D420" s="147" t="s">
        <v>148</v>
      </c>
      <c r="E420" s="148" t="s">
        <v>1</v>
      </c>
      <c r="F420" s="149" t="s">
        <v>995</v>
      </c>
      <c r="H420" s="150">
        <v>13.3</v>
      </c>
      <c r="I420" s="151"/>
      <c r="L420" s="146"/>
      <c r="M420" s="152"/>
      <c r="T420" s="153"/>
      <c r="AT420" s="148" t="s">
        <v>148</v>
      </c>
      <c r="AU420" s="148" t="s">
        <v>86</v>
      </c>
      <c r="AV420" s="12" t="s">
        <v>86</v>
      </c>
      <c r="AW420" s="12" t="s">
        <v>32</v>
      </c>
      <c r="AX420" s="12" t="s">
        <v>76</v>
      </c>
      <c r="AY420" s="148" t="s">
        <v>140</v>
      </c>
    </row>
    <row r="421" spans="2:51" s="12" customFormat="1" ht="10.2">
      <c r="B421" s="146"/>
      <c r="D421" s="147" t="s">
        <v>148</v>
      </c>
      <c r="E421" s="148" t="s">
        <v>1</v>
      </c>
      <c r="F421" s="149" t="s">
        <v>996</v>
      </c>
      <c r="H421" s="150">
        <v>19.02</v>
      </c>
      <c r="I421" s="151"/>
      <c r="L421" s="146"/>
      <c r="M421" s="152"/>
      <c r="T421" s="153"/>
      <c r="AT421" s="148" t="s">
        <v>148</v>
      </c>
      <c r="AU421" s="148" t="s">
        <v>86</v>
      </c>
      <c r="AV421" s="12" t="s">
        <v>86</v>
      </c>
      <c r="AW421" s="12" t="s">
        <v>32</v>
      </c>
      <c r="AX421" s="12" t="s">
        <v>76</v>
      </c>
      <c r="AY421" s="148" t="s">
        <v>140</v>
      </c>
    </row>
    <row r="422" spans="2:51" s="12" customFormat="1" ht="10.2">
      <c r="B422" s="146"/>
      <c r="D422" s="147" t="s">
        <v>148</v>
      </c>
      <c r="E422" s="148" t="s">
        <v>1</v>
      </c>
      <c r="F422" s="149" t="s">
        <v>997</v>
      </c>
      <c r="H422" s="150">
        <v>4.8</v>
      </c>
      <c r="I422" s="151"/>
      <c r="L422" s="146"/>
      <c r="M422" s="152"/>
      <c r="T422" s="153"/>
      <c r="AT422" s="148" t="s">
        <v>148</v>
      </c>
      <c r="AU422" s="148" t="s">
        <v>86</v>
      </c>
      <c r="AV422" s="12" t="s">
        <v>86</v>
      </c>
      <c r="AW422" s="12" t="s">
        <v>32</v>
      </c>
      <c r="AX422" s="12" t="s">
        <v>76</v>
      </c>
      <c r="AY422" s="148" t="s">
        <v>140</v>
      </c>
    </row>
    <row r="423" spans="2:51" s="13" customFormat="1" ht="10.2">
      <c r="B423" s="165"/>
      <c r="D423" s="147" t="s">
        <v>148</v>
      </c>
      <c r="E423" s="166" t="s">
        <v>1</v>
      </c>
      <c r="F423" s="167" t="s">
        <v>210</v>
      </c>
      <c r="H423" s="168">
        <v>37.12</v>
      </c>
      <c r="I423" s="169"/>
      <c r="L423" s="165"/>
      <c r="M423" s="170"/>
      <c r="T423" s="171"/>
      <c r="AT423" s="166" t="s">
        <v>148</v>
      </c>
      <c r="AU423" s="166" t="s">
        <v>86</v>
      </c>
      <c r="AV423" s="13" t="s">
        <v>146</v>
      </c>
      <c r="AW423" s="13" t="s">
        <v>32</v>
      </c>
      <c r="AX423" s="13" t="s">
        <v>84</v>
      </c>
      <c r="AY423" s="166" t="s">
        <v>140</v>
      </c>
    </row>
    <row r="424" spans="2:65" s="1" customFormat="1" ht="24.15" customHeight="1">
      <c r="B424" s="31"/>
      <c r="C424" s="132" t="s">
        <v>998</v>
      </c>
      <c r="D424" s="132" t="s">
        <v>142</v>
      </c>
      <c r="E424" s="133" t="s">
        <v>999</v>
      </c>
      <c r="F424" s="134" t="s">
        <v>1000</v>
      </c>
      <c r="G424" s="135" t="s">
        <v>206</v>
      </c>
      <c r="H424" s="136">
        <v>27.59</v>
      </c>
      <c r="I424" s="137"/>
      <c r="J424" s="138">
        <f>ROUND(I424*H424,2)</f>
        <v>0</v>
      </c>
      <c r="K424" s="139"/>
      <c r="L424" s="31"/>
      <c r="M424" s="140" t="s">
        <v>1</v>
      </c>
      <c r="N424" s="141" t="s">
        <v>42</v>
      </c>
      <c r="P424" s="142">
        <f>O424*H424</f>
        <v>0</v>
      </c>
      <c r="Q424" s="142">
        <v>5E-05</v>
      </c>
      <c r="R424" s="142">
        <f>Q424*H424</f>
        <v>0.0013795</v>
      </c>
      <c r="S424" s="142">
        <v>0</v>
      </c>
      <c r="T424" s="143">
        <f>S424*H424</f>
        <v>0</v>
      </c>
      <c r="AR424" s="144" t="s">
        <v>221</v>
      </c>
      <c r="AT424" s="144" t="s">
        <v>142</v>
      </c>
      <c r="AU424" s="144" t="s">
        <v>86</v>
      </c>
      <c r="AY424" s="16" t="s">
        <v>140</v>
      </c>
      <c r="BE424" s="145">
        <f>IF(N424="základní",J424,0)</f>
        <v>0</v>
      </c>
      <c r="BF424" s="145">
        <f>IF(N424="snížená",J424,0)</f>
        <v>0</v>
      </c>
      <c r="BG424" s="145">
        <f>IF(N424="zákl. přenesená",J424,0)</f>
        <v>0</v>
      </c>
      <c r="BH424" s="145">
        <f>IF(N424="sníž. přenesená",J424,0)</f>
        <v>0</v>
      </c>
      <c r="BI424" s="145">
        <f>IF(N424="nulová",J424,0)</f>
        <v>0</v>
      </c>
      <c r="BJ424" s="16" t="s">
        <v>86</v>
      </c>
      <c r="BK424" s="145">
        <f>ROUND(I424*H424,2)</f>
        <v>0</v>
      </c>
      <c r="BL424" s="16" t="s">
        <v>221</v>
      </c>
      <c r="BM424" s="144" t="s">
        <v>1001</v>
      </c>
    </row>
    <row r="425" spans="2:65" s="1" customFormat="1" ht="24.15" customHeight="1">
      <c r="B425" s="31"/>
      <c r="C425" s="132" t="s">
        <v>1002</v>
      </c>
      <c r="D425" s="132" t="s">
        <v>142</v>
      </c>
      <c r="E425" s="133" t="s">
        <v>1003</v>
      </c>
      <c r="F425" s="134" t="s">
        <v>1004</v>
      </c>
      <c r="G425" s="135" t="s">
        <v>169</v>
      </c>
      <c r="H425" s="136">
        <v>0.997</v>
      </c>
      <c r="I425" s="137"/>
      <c r="J425" s="138">
        <f>ROUND(I425*H425,2)</f>
        <v>0</v>
      </c>
      <c r="K425" s="139"/>
      <c r="L425" s="31"/>
      <c r="M425" s="140" t="s">
        <v>1</v>
      </c>
      <c r="N425" s="141" t="s">
        <v>42</v>
      </c>
      <c r="P425" s="142">
        <f>O425*H425</f>
        <v>0</v>
      </c>
      <c r="Q425" s="142">
        <v>0</v>
      </c>
      <c r="R425" s="142">
        <f>Q425*H425</f>
        <v>0</v>
      </c>
      <c r="S425" s="142">
        <v>0</v>
      </c>
      <c r="T425" s="143">
        <f>S425*H425</f>
        <v>0</v>
      </c>
      <c r="AR425" s="144" t="s">
        <v>221</v>
      </c>
      <c r="AT425" s="144" t="s">
        <v>142</v>
      </c>
      <c r="AU425" s="144" t="s">
        <v>86</v>
      </c>
      <c r="AY425" s="16" t="s">
        <v>140</v>
      </c>
      <c r="BE425" s="145">
        <f>IF(N425="základní",J425,0)</f>
        <v>0</v>
      </c>
      <c r="BF425" s="145">
        <f>IF(N425="snížená",J425,0)</f>
        <v>0</v>
      </c>
      <c r="BG425" s="145">
        <f>IF(N425="zákl. přenesená",J425,0)</f>
        <v>0</v>
      </c>
      <c r="BH425" s="145">
        <f>IF(N425="sníž. přenesená",J425,0)</f>
        <v>0</v>
      </c>
      <c r="BI425" s="145">
        <f>IF(N425="nulová",J425,0)</f>
        <v>0</v>
      </c>
      <c r="BJ425" s="16" t="s">
        <v>86</v>
      </c>
      <c r="BK425" s="145">
        <f>ROUND(I425*H425,2)</f>
        <v>0</v>
      </c>
      <c r="BL425" s="16" t="s">
        <v>221</v>
      </c>
      <c r="BM425" s="144" t="s">
        <v>1005</v>
      </c>
    </row>
    <row r="426" spans="2:63" s="11" customFormat="1" ht="22.8" customHeight="1">
      <c r="B426" s="120"/>
      <c r="D426" s="121" t="s">
        <v>75</v>
      </c>
      <c r="E426" s="130" t="s">
        <v>1006</v>
      </c>
      <c r="F426" s="130" t="s">
        <v>1007</v>
      </c>
      <c r="I426" s="123"/>
      <c r="J426" s="131">
        <f>BK426</f>
        <v>0</v>
      </c>
      <c r="L426" s="120"/>
      <c r="M426" s="125"/>
      <c r="P426" s="126">
        <f>SUM(P427:P446)</f>
        <v>0</v>
      </c>
      <c r="R426" s="126">
        <f>SUM(R427:R446)</f>
        <v>1.1509234</v>
      </c>
      <c r="T426" s="127">
        <f>SUM(T427:T446)</f>
        <v>0</v>
      </c>
      <c r="AR426" s="121" t="s">
        <v>86</v>
      </c>
      <c r="AT426" s="128" t="s">
        <v>75</v>
      </c>
      <c r="AU426" s="128" t="s">
        <v>84</v>
      </c>
      <c r="AY426" s="121" t="s">
        <v>140</v>
      </c>
      <c r="BK426" s="129">
        <f>SUM(BK427:BK446)</f>
        <v>0</v>
      </c>
    </row>
    <row r="427" spans="2:65" s="1" customFormat="1" ht="16.5" customHeight="1">
      <c r="B427" s="31"/>
      <c r="C427" s="132" t="s">
        <v>1008</v>
      </c>
      <c r="D427" s="132" t="s">
        <v>142</v>
      </c>
      <c r="E427" s="133" t="s">
        <v>1009</v>
      </c>
      <c r="F427" s="134" t="s">
        <v>1010</v>
      </c>
      <c r="G427" s="135" t="s">
        <v>206</v>
      </c>
      <c r="H427" s="136">
        <v>58.24</v>
      </c>
      <c r="I427" s="137"/>
      <c r="J427" s="138">
        <f>ROUND(I427*H427,2)</f>
        <v>0</v>
      </c>
      <c r="K427" s="139"/>
      <c r="L427" s="31"/>
      <c r="M427" s="140" t="s">
        <v>1</v>
      </c>
      <c r="N427" s="141" t="s">
        <v>42</v>
      </c>
      <c r="P427" s="142">
        <f>O427*H427</f>
        <v>0</v>
      </c>
      <c r="Q427" s="142">
        <v>0</v>
      </c>
      <c r="R427" s="142">
        <f>Q427*H427</f>
        <v>0</v>
      </c>
      <c r="S427" s="142">
        <v>0</v>
      </c>
      <c r="T427" s="143">
        <f>S427*H427</f>
        <v>0</v>
      </c>
      <c r="AR427" s="144" t="s">
        <v>221</v>
      </c>
      <c r="AT427" s="144" t="s">
        <v>142</v>
      </c>
      <c r="AU427" s="144" t="s">
        <v>86</v>
      </c>
      <c r="AY427" s="16" t="s">
        <v>140</v>
      </c>
      <c r="BE427" s="145">
        <f>IF(N427="základní",J427,0)</f>
        <v>0</v>
      </c>
      <c r="BF427" s="145">
        <f>IF(N427="snížená",J427,0)</f>
        <v>0</v>
      </c>
      <c r="BG427" s="145">
        <f>IF(N427="zákl. přenesená",J427,0)</f>
        <v>0</v>
      </c>
      <c r="BH427" s="145">
        <f>IF(N427="sníž. přenesená",J427,0)</f>
        <v>0</v>
      </c>
      <c r="BI427" s="145">
        <f>IF(N427="nulová",J427,0)</f>
        <v>0</v>
      </c>
      <c r="BJ427" s="16" t="s">
        <v>86</v>
      </c>
      <c r="BK427" s="145">
        <f>ROUND(I427*H427,2)</f>
        <v>0</v>
      </c>
      <c r="BL427" s="16" t="s">
        <v>221</v>
      </c>
      <c r="BM427" s="144" t="s">
        <v>1011</v>
      </c>
    </row>
    <row r="428" spans="2:51" s="12" customFormat="1" ht="10.2">
      <c r="B428" s="146"/>
      <c r="D428" s="147" t="s">
        <v>148</v>
      </c>
      <c r="E428" s="148" t="s">
        <v>1</v>
      </c>
      <c r="F428" s="149" t="s">
        <v>1012</v>
      </c>
      <c r="H428" s="150">
        <v>13.2</v>
      </c>
      <c r="I428" s="151"/>
      <c r="L428" s="146"/>
      <c r="M428" s="152"/>
      <c r="T428" s="153"/>
      <c r="AT428" s="148" t="s">
        <v>148</v>
      </c>
      <c r="AU428" s="148" t="s">
        <v>86</v>
      </c>
      <c r="AV428" s="12" t="s">
        <v>86</v>
      </c>
      <c r="AW428" s="12" t="s">
        <v>32</v>
      </c>
      <c r="AX428" s="12" t="s">
        <v>76</v>
      </c>
      <c r="AY428" s="148" t="s">
        <v>140</v>
      </c>
    </row>
    <row r="429" spans="2:51" s="12" customFormat="1" ht="10.2">
      <c r="B429" s="146"/>
      <c r="D429" s="147" t="s">
        <v>148</v>
      </c>
      <c r="E429" s="148" t="s">
        <v>1</v>
      </c>
      <c r="F429" s="149" t="s">
        <v>1013</v>
      </c>
      <c r="H429" s="150">
        <v>10.4</v>
      </c>
      <c r="I429" s="151"/>
      <c r="L429" s="146"/>
      <c r="M429" s="152"/>
      <c r="T429" s="153"/>
      <c r="AT429" s="148" t="s">
        <v>148</v>
      </c>
      <c r="AU429" s="148" t="s">
        <v>86</v>
      </c>
      <c r="AV429" s="12" t="s">
        <v>86</v>
      </c>
      <c r="AW429" s="12" t="s">
        <v>32</v>
      </c>
      <c r="AX429" s="12" t="s">
        <v>76</v>
      </c>
      <c r="AY429" s="148" t="s">
        <v>140</v>
      </c>
    </row>
    <row r="430" spans="2:51" s="12" customFormat="1" ht="10.2">
      <c r="B430" s="146"/>
      <c r="D430" s="147" t="s">
        <v>148</v>
      </c>
      <c r="E430" s="148" t="s">
        <v>1</v>
      </c>
      <c r="F430" s="149" t="s">
        <v>1014</v>
      </c>
      <c r="H430" s="150">
        <v>34.64</v>
      </c>
      <c r="I430" s="151"/>
      <c r="L430" s="146"/>
      <c r="M430" s="152"/>
      <c r="T430" s="153"/>
      <c r="AT430" s="148" t="s">
        <v>148</v>
      </c>
      <c r="AU430" s="148" t="s">
        <v>86</v>
      </c>
      <c r="AV430" s="12" t="s">
        <v>86</v>
      </c>
      <c r="AW430" s="12" t="s">
        <v>32</v>
      </c>
      <c r="AX430" s="12" t="s">
        <v>76</v>
      </c>
      <c r="AY430" s="148" t="s">
        <v>140</v>
      </c>
    </row>
    <row r="431" spans="2:51" s="13" customFormat="1" ht="10.2">
      <c r="B431" s="165"/>
      <c r="D431" s="147" t="s">
        <v>148</v>
      </c>
      <c r="E431" s="166" t="s">
        <v>1</v>
      </c>
      <c r="F431" s="167" t="s">
        <v>210</v>
      </c>
      <c r="H431" s="168">
        <v>58.24</v>
      </c>
      <c r="I431" s="169"/>
      <c r="L431" s="165"/>
      <c r="M431" s="170"/>
      <c r="T431" s="171"/>
      <c r="AT431" s="166" t="s">
        <v>148</v>
      </c>
      <c r="AU431" s="166" t="s">
        <v>86</v>
      </c>
      <c r="AV431" s="13" t="s">
        <v>146</v>
      </c>
      <c r="AW431" s="13" t="s">
        <v>32</v>
      </c>
      <c r="AX431" s="13" t="s">
        <v>84</v>
      </c>
      <c r="AY431" s="166" t="s">
        <v>140</v>
      </c>
    </row>
    <row r="432" spans="2:65" s="1" customFormat="1" ht="16.5" customHeight="1">
      <c r="B432" s="31"/>
      <c r="C432" s="132" t="s">
        <v>1015</v>
      </c>
      <c r="D432" s="132" t="s">
        <v>142</v>
      </c>
      <c r="E432" s="133" t="s">
        <v>1016</v>
      </c>
      <c r="F432" s="134" t="s">
        <v>1017</v>
      </c>
      <c r="G432" s="135" t="s">
        <v>206</v>
      </c>
      <c r="H432" s="136">
        <v>58.24</v>
      </c>
      <c r="I432" s="137"/>
      <c r="J432" s="138">
        <f>ROUND(I432*H432,2)</f>
        <v>0</v>
      </c>
      <c r="K432" s="139"/>
      <c r="L432" s="31"/>
      <c r="M432" s="140" t="s">
        <v>1</v>
      </c>
      <c r="N432" s="141" t="s">
        <v>42</v>
      </c>
      <c r="P432" s="142">
        <f>O432*H432</f>
        <v>0</v>
      </c>
      <c r="Q432" s="142">
        <v>0.0003</v>
      </c>
      <c r="R432" s="142">
        <f>Q432*H432</f>
        <v>0.017471999999999998</v>
      </c>
      <c r="S432" s="142">
        <v>0</v>
      </c>
      <c r="T432" s="143">
        <f>S432*H432</f>
        <v>0</v>
      </c>
      <c r="AR432" s="144" t="s">
        <v>221</v>
      </c>
      <c r="AT432" s="144" t="s">
        <v>142</v>
      </c>
      <c r="AU432" s="144" t="s">
        <v>86</v>
      </c>
      <c r="AY432" s="16" t="s">
        <v>140</v>
      </c>
      <c r="BE432" s="145">
        <f>IF(N432="základní",J432,0)</f>
        <v>0</v>
      </c>
      <c r="BF432" s="145">
        <f>IF(N432="snížená",J432,0)</f>
        <v>0</v>
      </c>
      <c r="BG432" s="145">
        <f>IF(N432="zákl. přenesená",J432,0)</f>
        <v>0</v>
      </c>
      <c r="BH432" s="145">
        <f>IF(N432="sníž. přenesená",J432,0)</f>
        <v>0</v>
      </c>
      <c r="BI432" s="145">
        <f>IF(N432="nulová",J432,0)</f>
        <v>0</v>
      </c>
      <c r="BJ432" s="16" t="s">
        <v>86</v>
      </c>
      <c r="BK432" s="145">
        <f>ROUND(I432*H432,2)</f>
        <v>0</v>
      </c>
      <c r="BL432" s="16" t="s">
        <v>221</v>
      </c>
      <c r="BM432" s="144" t="s">
        <v>1018</v>
      </c>
    </row>
    <row r="433" spans="2:65" s="1" customFormat="1" ht="24.15" customHeight="1">
      <c r="B433" s="31"/>
      <c r="C433" s="132" t="s">
        <v>1019</v>
      </c>
      <c r="D433" s="132" t="s">
        <v>142</v>
      </c>
      <c r="E433" s="133" t="s">
        <v>1020</v>
      </c>
      <c r="F433" s="134" t="s">
        <v>1021</v>
      </c>
      <c r="G433" s="135" t="s">
        <v>206</v>
      </c>
      <c r="H433" s="136">
        <v>15.598</v>
      </c>
      <c r="I433" s="137"/>
      <c r="J433" s="138">
        <f>ROUND(I433*H433,2)</f>
        <v>0</v>
      </c>
      <c r="K433" s="139"/>
      <c r="L433" s="31"/>
      <c r="M433" s="140" t="s">
        <v>1</v>
      </c>
      <c r="N433" s="141" t="s">
        <v>42</v>
      </c>
      <c r="P433" s="142">
        <f>O433*H433</f>
        <v>0</v>
      </c>
      <c r="Q433" s="142">
        <v>0.0015</v>
      </c>
      <c r="R433" s="142">
        <f>Q433*H433</f>
        <v>0.023397</v>
      </c>
      <c r="S433" s="142">
        <v>0</v>
      </c>
      <c r="T433" s="143">
        <f>S433*H433</f>
        <v>0</v>
      </c>
      <c r="AR433" s="144" t="s">
        <v>221</v>
      </c>
      <c r="AT433" s="144" t="s">
        <v>142</v>
      </c>
      <c r="AU433" s="144" t="s">
        <v>86</v>
      </c>
      <c r="AY433" s="16" t="s">
        <v>140</v>
      </c>
      <c r="BE433" s="145">
        <f>IF(N433="základní",J433,0)</f>
        <v>0</v>
      </c>
      <c r="BF433" s="145">
        <f>IF(N433="snížená",J433,0)</f>
        <v>0</v>
      </c>
      <c r="BG433" s="145">
        <f>IF(N433="zákl. přenesená",J433,0)</f>
        <v>0</v>
      </c>
      <c r="BH433" s="145">
        <f>IF(N433="sníž. přenesená",J433,0)</f>
        <v>0</v>
      </c>
      <c r="BI433" s="145">
        <f>IF(N433="nulová",J433,0)</f>
        <v>0</v>
      </c>
      <c r="BJ433" s="16" t="s">
        <v>86</v>
      </c>
      <c r="BK433" s="145">
        <f>ROUND(I433*H433,2)</f>
        <v>0</v>
      </c>
      <c r="BL433" s="16" t="s">
        <v>221</v>
      </c>
      <c r="BM433" s="144" t="s">
        <v>1022</v>
      </c>
    </row>
    <row r="434" spans="2:51" s="12" customFormat="1" ht="10.2">
      <c r="B434" s="146"/>
      <c r="D434" s="147" t="s">
        <v>148</v>
      </c>
      <c r="E434" s="148" t="s">
        <v>1</v>
      </c>
      <c r="F434" s="149" t="s">
        <v>1023</v>
      </c>
      <c r="H434" s="150">
        <v>3.972</v>
      </c>
      <c r="I434" s="151"/>
      <c r="L434" s="146"/>
      <c r="M434" s="152"/>
      <c r="T434" s="153"/>
      <c r="AT434" s="148" t="s">
        <v>148</v>
      </c>
      <c r="AU434" s="148" t="s">
        <v>86</v>
      </c>
      <c r="AV434" s="12" t="s">
        <v>86</v>
      </c>
      <c r="AW434" s="12" t="s">
        <v>32</v>
      </c>
      <c r="AX434" s="12" t="s">
        <v>76</v>
      </c>
      <c r="AY434" s="148" t="s">
        <v>140</v>
      </c>
    </row>
    <row r="435" spans="2:51" s="12" customFormat="1" ht="10.2">
      <c r="B435" s="146"/>
      <c r="D435" s="147" t="s">
        <v>148</v>
      </c>
      <c r="E435" s="148" t="s">
        <v>1</v>
      </c>
      <c r="F435" s="149" t="s">
        <v>1024</v>
      </c>
      <c r="H435" s="150">
        <v>5.706</v>
      </c>
      <c r="I435" s="151"/>
      <c r="L435" s="146"/>
      <c r="M435" s="152"/>
      <c r="T435" s="153"/>
      <c r="AT435" s="148" t="s">
        <v>148</v>
      </c>
      <c r="AU435" s="148" t="s">
        <v>86</v>
      </c>
      <c r="AV435" s="12" t="s">
        <v>86</v>
      </c>
      <c r="AW435" s="12" t="s">
        <v>32</v>
      </c>
      <c r="AX435" s="12" t="s">
        <v>76</v>
      </c>
      <c r="AY435" s="148" t="s">
        <v>140</v>
      </c>
    </row>
    <row r="436" spans="2:51" s="14" customFormat="1" ht="10.2">
      <c r="B436" s="172"/>
      <c r="D436" s="147" t="s">
        <v>148</v>
      </c>
      <c r="E436" s="173" t="s">
        <v>1</v>
      </c>
      <c r="F436" s="174" t="s">
        <v>1025</v>
      </c>
      <c r="H436" s="173" t="s">
        <v>1</v>
      </c>
      <c r="I436" s="175"/>
      <c r="L436" s="172"/>
      <c r="M436" s="176"/>
      <c r="T436" s="177"/>
      <c r="AT436" s="173" t="s">
        <v>148</v>
      </c>
      <c r="AU436" s="173" t="s">
        <v>86</v>
      </c>
      <c r="AV436" s="14" t="s">
        <v>84</v>
      </c>
      <c r="AW436" s="14" t="s">
        <v>32</v>
      </c>
      <c r="AX436" s="14" t="s">
        <v>76</v>
      </c>
      <c r="AY436" s="173" t="s">
        <v>140</v>
      </c>
    </row>
    <row r="437" spans="2:51" s="12" customFormat="1" ht="10.2">
      <c r="B437" s="146"/>
      <c r="D437" s="147" t="s">
        <v>148</v>
      </c>
      <c r="E437" s="148" t="s">
        <v>1</v>
      </c>
      <c r="F437" s="149" t="s">
        <v>1026</v>
      </c>
      <c r="H437" s="150">
        <v>5.92</v>
      </c>
      <c r="I437" s="151"/>
      <c r="L437" s="146"/>
      <c r="M437" s="152"/>
      <c r="T437" s="153"/>
      <c r="AT437" s="148" t="s">
        <v>148</v>
      </c>
      <c r="AU437" s="148" t="s">
        <v>86</v>
      </c>
      <c r="AV437" s="12" t="s">
        <v>86</v>
      </c>
      <c r="AW437" s="12" t="s">
        <v>32</v>
      </c>
      <c r="AX437" s="12" t="s">
        <v>76</v>
      </c>
      <c r="AY437" s="148" t="s">
        <v>140</v>
      </c>
    </row>
    <row r="438" spans="2:51" s="13" customFormat="1" ht="10.2">
      <c r="B438" s="165"/>
      <c r="D438" s="147" t="s">
        <v>148</v>
      </c>
      <c r="E438" s="166" t="s">
        <v>1</v>
      </c>
      <c r="F438" s="167" t="s">
        <v>210</v>
      </c>
      <c r="H438" s="168">
        <v>15.598</v>
      </c>
      <c r="I438" s="169"/>
      <c r="L438" s="165"/>
      <c r="M438" s="170"/>
      <c r="T438" s="171"/>
      <c r="AT438" s="166" t="s">
        <v>148</v>
      </c>
      <c r="AU438" s="166" t="s">
        <v>86</v>
      </c>
      <c r="AV438" s="13" t="s">
        <v>146</v>
      </c>
      <c r="AW438" s="13" t="s">
        <v>32</v>
      </c>
      <c r="AX438" s="13" t="s">
        <v>84</v>
      </c>
      <c r="AY438" s="166" t="s">
        <v>140</v>
      </c>
    </row>
    <row r="439" spans="2:65" s="1" customFormat="1" ht="33" customHeight="1">
      <c r="B439" s="31"/>
      <c r="C439" s="132" t="s">
        <v>1027</v>
      </c>
      <c r="D439" s="132" t="s">
        <v>142</v>
      </c>
      <c r="E439" s="133" t="s">
        <v>1028</v>
      </c>
      <c r="F439" s="134" t="s">
        <v>1029</v>
      </c>
      <c r="G439" s="135" t="s">
        <v>206</v>
      </c>
      <c r="H439" s="136">
        <v>58.24</v>
      </c>
      <c r="I439" s="137"/>
      <c r="J439" s="138">
        <f>ROUND(I439*H439,2)</f>
        <v>0</v>
      </c>
      <c r="K439" s="139"/>
      <c r="L439" s="31"/>
      <c r="M439" s="140" t="s">
        <v>1</v>
      </c>
      <c r="N439" s="141" t="s">
        <v>42</v>
      </c>
      <c r="P439" s="142">
        <f>O439*H439</f>
        <v>0</v>
      </c>
      <c r="Q439" s="142">
        <v>0.0052</v>
      </c>
      <c r="R439" s="142">
        <f>Q439*H439</f>
        <v>0.302848</v>
      </c>
      <c r="S439" s="142">
        <v>0</v>
      </c>
      <c r="T439" s="143">
        <f>S439*H439</f>
        <v>0</v>
      </c>
      <c r="AR439" s="144" t="s">
        <v>221</v>
      </c>
      <c r="AT439" s="144" t="s">
        <v>142</v>
      </c>
      <c r="AU439" s="144" t="s">
        <v>86</v>
      </c>
      <c r="AY439" s="16" t="s">
        <v>140</v>
      </c>
      <c r="BE439" s="145">
        <f>IF(N439="základní",J439,0)</f>
        <v>0</v>
      </c>
      <c r="BF439" s="145">
        <f>IF(N439="snížená",J439,0)</f>
        <v>0</v>
      </c>
      <c r="BG439" s="145">
        <f>IF(N439="zákl. přenesená",J439,0)</f>
        <v>0</v>
      </c>
      <c r="BH439" s="145">
        <f>IF(N439="sníž. přenesená",J439,0)</f>
        <v>0</v>
      </c>
      <c r="BI439" s="145">
        <f>IF(N439="nulová",J439,0)</f>
        <v>0</v>
      </c>
      <c r="BJ439" s="16" t="s">
        <v>86</v>
      </c>
      <c r="BK439" s="145">
        <f>ROUND(I439*H439,2)</f>
        <v>0</v>
      </c>
      <c r="BL439" s="16" t="s">
        <v>221</v>
      </c>
      <c r="BM439" s="144" t="s">
        <v>1030</v>
      </c>
    </row>
    <row r="440" spans="2:65" s="1" customFormat="1" ht="16.5" customHeight="1">
      <c r="B440" s="31"/>
      <c r="C440" s="154" t="s">
        <v>1031</v>
      </c>
      <c r="D440" s="154" t="s">
        <v>182</v>
      </c>
      <c r="E440" s="155" t="s">
        <v>1032</v>
      </c>
      <c r="F440" s="156" t="s">
        <v>1033</v>
      </c>
      <c r="G440" s="157" t="s">
        <v>206</v>
      </c>
      <c r="H440" s="158">
        <v>64.064</v>
      </c>
      <c r="I440" s="159"/>
      <c r="J440" s="160">
        <f>ROUND(I440*H440,2)</f>
        <v>0</v>
      </c>
      <c r="K440" s="161"/>
      <c r="L440" s="162"/>
      <c r="M440" s="163" t="s">
        <v>1</v>
      </c>
      <c r="N440" s="164" t="s">
        <v>42</v>
      </c>
      <c r="P440" s="142">
        <f>O440*H440</f>
        <v>0</v>
      </c>
      <c r="Q440" s="142">
        <v>0.0126</v>
      </c>
      <c r="R440" s="142">
        <f>Q440*H440</f>
        <v>0.8072063999999999</v>
      </c>
      <c r="S440" s="142">
        <v>0</v>
      </c>
      <c r="T440" s="143">
        <f>S440*H440</f>
        <v>0</v>
      </c>
      <c r="AR440" s="144" t="s">
        <v>301</v>
      </c>
      <c r="AT440" s="144" t="s">
        <v>182</v>
      </c>
      <c r="AU440" s="144" t="s">
        <v>86</v>
      </c>
      <c r="AY440" s="16" t="s">
        <v>140</v>
      </c>
      <c r="BE440" s="145">
        <f>IF(N440="základní",J440,0)</f>
        <v>0</v>
      </c>
      <c r="BF440" s="145">
        <f>IF(N440="snížená",J440,0)</f>
        <v>0</v>
      </c>
      <c r="BG440" s="145">
        <f>IF(N440="zákl. přenesená",J440,0)</f>
        <v>0</v>
      </c>
      <c r="BH440" s="145">
        <f>IF(N440="sníž. přenesená",J440,0)</f>
        <v>0</v>
      </c>
      <c r="BI440" s="145">
        <f>IF(N440="nulová",J440,0)</f>
        <v>0</v>
      </c>
      <c r="BJ440" s="16" t="s">
        <v>86</v>
      </c>
      <c r="BK440" s="145">
        <f>ROUND(I440*H440,2)</f>
        <v>0</v>
      </c>
      <c r="BL440" s="16" t="s">
        <v>221</v>
      </c>
      <c r="BM440" s="144" t="s">
        <v>1034</v>
      </c>
    </row>
    <row r="441" spans="2:51" s="12" customFormat="1" ht="10.2">
      <c r="B441" s="146"/>
      <c r="D441" s="147" t="s">
        <v>148</v>
      </c>
      <c r="F441" s="149" t="s">
        <v>1035</v>
      </c>
      <c r="H441" s="150">
        <v>64.064</v>
      </c>
      <c r="I441" s="151"/>
      <c r="L441" s="146"/>
      <c r="M441" s="152"/>
      <c r="T441" s="153"/>
      <c r="AT441" s="148" t="s">
        <v>148</v>
      </c>
      <c r="AU441" s="148" t="s">
        <v>86</v>
      </c>
      <c r="AV441" s="12" t="s">
        <v>86</v>
      </c>
      <c r="AW441" s="12" t="s">
        <v>4</v>
      </c>
      <c r="AX441" s="12" t="s">
        <v>84</v>
      </c>
      <c r="AY441" s="148" t="s">
        <v>140</v>
      </c>
    </row>
    <row r="442" spans="2:65" s="1" customFormat="1" ht="24.15" customHeight="1">
      <c r="B442" s="31"/>
      <c r="C442" s="132" t="s">
        <v>1036</v>
      </c>
      <c r="D442" s="132" t="s">
        <v>142</v>
      </c>
      <c r="E442" s="133" t="s">
        <v>1037</v>
      </c>
      <c r="F442" s="134" t="s">
        <v>1038</v>
      </c>
      <c r="G442" s="135" t="s">
        <v>206</v>
      </c>
      <c r="H442" s="136">
        <v>23.6</v>
      </c>
      <c r="I442" s="137"/>
      <c r="J442" s="138">
        <f>ROUND(I442*H442,2)</f>
        <v>0</v>
      </c>
      <c r="K442" s="139"/>
      <c r="L442" s="31"/>
      <c r="M442" s="140" t="s">
        <v>1</v>
      </c>
      <c r="N442" s="141" t="s">
        <v>42</v>
      </c>
      <c r="P442" s="142">
        <f>O442*H442</f>
        <v>0</v>
      </c>
      <c r="Q442" s="142">
        <v>0</v>
      </c>
      <c r="R442" s="142">
        <f>Q442*H442</f>
        <v>0</v>
      </c>
      <c r="S442" s="142">
        <v>0</v>
      </c>
      <c r="T442" s="143">
        <f>S442*H442</f>
        <v>0</v>
      </c>
      <c r="AR442" s="144" t="s">
        <v>221</v>
      </c>
      <c r="AT442" s="144" t="s">
        <v>142</v>
      </c>
      <c r="AU442" s="144" t="s">
        <v>86</v>
      </c>
      <c r="AY442" s="16" t="s">
        <v>140</v>
      </c>
      <c r="BE442" s="145">
        <f>IF(N442="základní",J442,0)</f>
        <v>0</v>
      </c>
      <c r="BF442" s="145">
        <f>IF(N442="snížená",J442,0)</f>
        <v>0</v>
      </c>
      <c r="BG442" s="145">
        <f>IF(N442="zákl. přenesená",J442,0)</f>
        <v>0</v>
      </c>
      <c r="BH442" s="145">
        <f>IF(N442="sníž. přenesená",J442,0)</f>
        <v>0</v>
      </c>
      <c r="BI442" s="145">
        <f>IF(N442="nulová",J442,0)</f>
        <v>0</v>
      </c>
      <c r="BJ442" s="16" t="s">
        <v>86</v>
      </c>
      <c r="BK442" s="145">
        <f>ROUND(I442*H442,2)</f>
        <v>0</v>
      </c>
      <c r="BL442" s="16" t="s">
        <v>221</v>
      </c>
      <c r="BM442" s="144" t="s">
        <v>1039</v>
      </c>
    </row>
    <row r="443" spans="2:51" s="12" customFormat="1" ht="10.2">
      <c r="B443" s="146"/>
      <c r="D443" s="147" t="s">
        <v>148</v>
      </c>
      <c r="E443" s="148" t="s">
        <v>1</v>
      </c>
      <c r="F443" s="149" t="s">
        <v>1040</v>
      </c>
      <c r="H443" s="150">
        <v>10.4</v>
      </c>
      <c r="I443" s="151"/>
      <c r="L443" s="146"/>
      <c r="M443" s="152"/>
      <c r="T443" s="153"/>
      <c r="AT443" s="148" t="s">
        <v>148</v>
      </c>
      <c r="AU443" s="148" t="s">
        <v>86</v>
      </c>
      <c r="AV443" s="12" t="s">
        <v>86</v>
      </c>
      <c r="AW443" s="12" t="s">
        <v>32</v>
      </c>
      <c r="AX443" s="12" t="s">
        <v>76</v>
      </c>
      <c r="AY443" s="148" t="s">
        <v>140</v>
      </c>
    </row>
    <row r="444" spans="2:51" s="12" customFormat="1" ht="10.2">
      <c r="B444" s="146"/>
      <c r="D444" s="147" t="s">
        <v>148</v>
      </c>
      <c r="E444" s="148" t="s">
        <v>1</v>
      </c>
      <c r="F444" s="149" t="s">
        <v>1041</v>
      </c>
      <c r="H444" s="150">
        <v>13.2</v>
      </c>
      <c r="I444" s="151"/>
      <c r="L444" s="146"/>
      <c r="M444" s="152"/>
      <c r="T444" s="153"/>
      <c r="AT444" s="148" t="s">
        <v>148</v>
      </c>
      <c r="AU444" s="148" t="s">
        <v>86</v>
      </c>
      <c r="AV444" s="12" t="s">
        <v>86</v>
      </c>
      <c r="AW444" s="12" t="s">
        <v>32</v>
      </c>
      <c r="AX444" s="12" t="s">
        <v>76</v>
      </c>
      <c r="AY444" s="148" t="s">
        <v>140</v>
      </c>
    </row>
    <row r="445" spans="2:51" s="13" customFormat="1" ht="10.2">
      <c r="B445" s="165"/>
      <c r="D445" s="147" t="s">
        <v>148</v>
      </c>
      <c r="E445" s="166" t="s">
        <v>1</v>
      </c>
      <c r="F445" s="167" t="s">
        <v>210</v>
      </c>
      <c r="H445" s="168">
        <v>23.6</v>
      </c>
      <c r="I445" s="169"/>
      <c r="L445" s="165"/>
      <c r="M445" s="170"/>
      <c r="T445" s="171"/>
      <c r="AT445" s="166" t="s">
        <v>148</v>
      </c>
      <c r="AU445" s="166" t="s">
        <v>86</v>
      </c>
      <c r="AV445" s="13" t="s">
        <v>146</v>
      </c>
      <c r="AW445" s="13" t="s">
        <v>32</v>
      </c>
      <c r="AX445" s="13" t="s">
        <v>84</v>
      </c>
      <c r="AY445" s="166" t="s">
        <v>140</v>
      </c>
    </row>
    <row r="446" spans="2:65" s="1" customFormat="1" ht="24.15" customHeight="1">
      <c r="B446" s="31"/>
      <c r="C446" s="132" t="s">
        <v>1042</v>
      </c>
      <c r="D446" s="132" t="s">
        <v>142</v>
      </c>
      <c r="E446" s="133" t="s">
        <v>1043</v>
      </c>
      <c r="F446" s="134" t="s">
        <v>1044</v>
      </c>
      <c r="G446" s="135" t="s">
        <v>169</v>
      </c>
      <c r="H446" s="136">
        <v>1.151</v>
      </c>
      <c r="I446" s="137"/>
      <c r="J446" s="138">
        <f>ROUND(I446*H446,2)</f>
        <v>0</v>
      </c>
      <c r="K446" s="139"/>
      <c r="L446" s="31"/>
      <c r="M446" s="140" t="s">
        <v>1</v>
      </c>
      <c r="N446" s="141" t="s">
        <v>42</v>
      </c>
      <c r="P446" s="142">
        <f>O446*H446</f>
        <v>0</v>
      </c>
      <c r="Q446" s="142">
        <v>0</v>
      </c>
      <c r="R446" s="142">
        <f>Q446*H446</f>
        <v>0</v>
      </c>
      <c r="S446" s="142">
        <v>0</v>
      </c>
      <c r="T446" s="143">
        <f>S446*H446</f>
        <v>0</v>
      </c>
      <c r="AR446" s="144" t="s">
        <v>221</v>
      </c>
      <c r="AT446" s="144" t="s">
        <v>142</v>
      </c>
      <c r="AU446" s="144" t="s">
        <v>86</v>
      </c>
      <c r="AY446" s="16" t="s">
        <v>140</v>
      </c>
      <c r="BE446" s="145">
        <f>IF(N446="základní",J446,0)</f>
        <v>0</v>
      </c>
      <c r="BF446" s="145">
        <f>IF(N446="snížená",J446,0)</f>
        <v>0</v>
      </c>
      <c r="BG446" s="145">
        <f>IF(N446="zákl. přenesená",J446,0)</f>
        <v>0</v>
      </c>
      <c r="BH446" s="145">
        <f>IF(N446="sníž. přenesená",J446,0)</f>
        <v>0</v>
      </c>
      <c r="BI446" s="145">
        <f>IF(N446="nulová",J446,0)</f>
        <v>0</v>
      </c>
      <c r="BJ446" s="16" t="s">
        <v>86</v>
      </c>
      <c r="BK446" s="145">
        <f>ROUND(I446*H446,2)</f>
        <v>0</v>
      </c>
      <c r="BL446" s="16" t="s">
        <v>221</v>
      </c>
      <c r="BM446" s="144" t="s">
        <v>1045</v>
      </c>
    </row>
    <row r="447" spans="2:63" s="11" customFormat="1" ht="22.8" customHeight="1">
      <c r="B447" s="120"/>
      <c r="D447" s="121" t="s">
        <v>75</v>
      </c>
      <c r="E447" s="130" t="s">
        <v>1046</v>
      </c>
      <c r="F447" s="130" t="s">
        <v>1047</v>
      </c>
      <c r="I447" s="123"/>
      <c r="J447" s="131">
        <f>BK447</f>
        <v>0</v>
      </c>
      <c r="L447" s="120"/>
      <c r="M447" s="125"/>
      <c r="P447" s="126">
        <f>SUM(P448:P451)</f>
        <v>0</v>
      </c>
      <c r="R447" s="126">
        <f>SUM(R448:R451)</f>
        <v>0.000528</v>
      </c>
      <c r="T447" s="127">
        <f>SUM(T448:T451)</f>
        <v>0</v>
      </c>
      <c r="AR447" s="121" t="s">
        <v>86</v>
      </c>
      <c r="AT447" s="128" t="s">
        <v>75</v>
      </c>
      <c r="AU447" s="128" t="s">
        <v>84</v>
      </c>
      <c r="AY447" s="121" t="s">
        <v>140</v>
      </c>
      <c r="BK447" s="129">
        <f>SUM(BK448:BK451)</f>
        <v>0</v>
      </c>
    </row>
    <row r="448" spans="2:65" s="1" customFormat="1" ht="24.15" customHeight="1">
      <c r="B448" s="31"/>
      <c r="C448" s="132" t="s">
        <v>1048</v>
      </c>
      <c r="D448" s="132" t="s">
        <v>142</v>
      </c>
      <c r="E448" s="133" t="s">
        <v>1049</v>
      </c>
      <c r="F448" s="134" t="s">
        <v>1050</v>
      </c>
      <c r="G448" s="135" t="s">
        <v>206</v>
      </c>
      <c r="H448" s="136">
        <v>2.2</v>
      </c>
      <c r="I448" s="137"/>
      <c r="J448" s="138">
        <f>ROUND(I448*H448,2)</f>
        <v>0</v>
      </c>
      <c r="K448" s="139"/>
      <c r="L448" s="31"/>
      <c r="M448" s="140" t="s">
        <v>1</v>
      </c>
      <c r="N448" s="141" t="s">
        <v>42</v>
      </c>
      <c r="P448" s="142">
        <f>O448*H448</f>
        <v>0</v>
      </c>
      <c r="Q448" s="142">
        <v>0.00012</v>
      </c>
      <c r="R448" s="142">
        <f>Q448*H448</f>
        <v>0.000264</v>
      </c>
      <c r="S448" s="142">
        <v>0</v>
      </c>
      <c r="T448" s="143">
        <f>S448*H448</f>
        <v>0</v>
      </c>
      <c r="AR448" s="144" t="s">
        <v>221</v>
      </c>
      <c r="AT448" s="144" t="s">
        <v>142</v>
      </c>
      <c r="AU448" s="144" t="s">
        <v>86</v>
      </c>
      <c r="AY448" s="16" t="s">
        <v>140</v>
      </c>
      <c r="BE448" s="145">
        <f>IF(N448="základní",J448,0)</f>
        <v>0</v>
      </c>
      <c r="BF448" s="145">
        <f>IF(N448="snížená",J448,0)</f>
        <v>0</v>
      </c>
      <c r="BG448" s="145">
        <f>IF(N448="zákl. přenesená",J448,0)</f>
        <v>0</v>
      </c>
      <c r="BH448" s="145">
        <f>IF(N448="sníž. přenesená",J448,0)</f>
        <v>0</v>
      </c>
      <c r="BI448" s="145">
        <f>IF(N448="nulová",J448,0)</f>
        <v>0</v>
      </c>
      <c r="BJ448" s="16" t="s">
        <v>86</v>
      </c>
      <c r="BK448" s="145">
        <f>ROUND(I448*H448,2)</f>
        <v>0</v>
      </c>
      <c r="BL448" s="16" t="s">
        <v>221</v>
      </c>
      <c r="BM448" s="144" t="s">
        <v>1051</v>
      </c>
    </row>
    <row r="449" spans="2:51" s="14" customFormat="1" ht="10.2">
      <c r="B449" s="172"/>
      <c r="D449" s="147" t="s">
        <v>148</v>
      </c>
      <c r="E449" s="173" t="s">
        <v>1</v>
      </c>
      <c r="F449" s="174" t="s">
        <v>1052</v>
      </c>
      <c r="H449" s="173" t="s">
        <v>1</v>
      </c>
      <c r="I449" s="175"/>
      <c r="L449" s="172"/>
      <c r="M449" s="176"/>
      <c r="T449" s="177"/>
      <c r="AT449" s="173" t="s">
        <v>148</v>
      </c>
      <c r="AU449" s="173" t="s">
        <v>86</v>
      </c>
      <c r="AV449" s="14" t="s">
        <v>84</v>
      </c>
      <c r="AW449" s="14" t="s">
        <v>32</v>
      </c>
      <c r="AX449" s="14" t="s">
        <v>76</v>
      </c>
      <c r="AY449" s="173" t="s">
        <v>140</v>
      </c>
    </row>
    <row r="450" spans="2:51" s="12" customFormat="1" ht="10.2">
      <c r="B450" s="146"/>
      <c r="D450" s="147" t="s">
        <v>148</v>
      </c>
      <c r="E450" s="148" t="s">
        <v>1</v>
      </c>
      <c r="F450" s="149" t="s">
        <v>1053</v>
      </c>
      <c r="H450" s="150">
        <v>2.2</v>
      </c>
      <c r="I450" s="151"/>
      <c r="L450" s="146"/>
      <c r="M450" s="152"/>
      <c r="T450" s="153"/>
      <c r="AT450" s="148" t="s">
        <v>148</v>
      </c>
      <c r="AU450" s="148" t="s">
        <v>86</v>
      </c>
      <c r="AV450" s="12" t="s">
        <v>86</v>
      </c>
      <c r="AW450" s="12" t="s">
        <v>32</v>
      </c>
      <c r="AX450" s="12" t="s">
        <v>84</v>
      </c>
      <c r="AY450" s="148" t="s">
        <v>140</v>
      </c>
    </row>
    <row r="451" spans="2:65" s="1" customFormat="1" ht="24.15" customHeight="1">
      <c r="B451" s="31"/>
      <c r="C451" s="132" t="s">
        <v>1054</v>
      </c>
      <c r="D451" s="132" t="s">
        <v>142</v>
      </c>
      <c r="E451" s="133" t="s">
        <v>1055</v>
      </c>
      <c r="F451" s="134" t="s">
        <v>1056</v>
      </c>
      <c r="G451" s="135" t="s">
        <v>206</v>
      </c>
      <c r="H451" s="136">
        <v>2.2</v>
      </c>
      <c r="I451" s="137"/>
      <c r="J451" s="138">
        <f>ROUND(I451*H451,2)</f>
        <v>0</v>
      </c>
      <c r="K451" s="139"/>
      <c r="L451" s="31"/>
      <c r="M451" s="140" t="s">
        <v>1</v>
      </c>
      <c r="N451" s="141" t="s">
        <v>42</v>
      </c>
      <c r="P451" s="142">
        <f>O451*H451</f>
        <v>0</v>
      </c>
      <c r="Q451" s="142">
        <v>0.00012</v>
      </c>
      <c r="R451" s="142">
        <f>Q451*H451</f>
        <v>0.000264</v>
      </c>
      <c r="S451" s="142">
        <v>0</v>
      </c>
      <c r="T451" s="143">
        <f>S451*H451</f>
        <v>0</v>
      </c>
      <c r="AR451" s="144" t="s">
        <v>221</v>
      </c>
      <c r="AT451" s="144" t="s">
        <v>142</v>
      </c>
      <c r="AU451" s="144" t="s">
        <v>86</v>
      </c>
      <c r="AY451" s="16" t="s">
        <v>140</v>
      </c>
      <c r="BE451" s="145">
        <f>IF(N451="základní",J451,0)</f>
        <v>0</v>
      </c>
      <c r="BF451" s="145">
        <f>IF(N451="snížená",J451,0)</f>
        <v>0</v>
      </c>
      <c r="BG451" s="145">
        <f>IF(N451="zákl. přenesená",J451,0)</f>
        <v>0</v>
      </c>
      <c r="BH451" s="145">
        <f>IF(N451="sníž. přenesená",J451,0)</f>
        <v>0</v>
      </c>
      <c r="BI451" s="145">
        <f>IF(N451="nulová",J451,0)</f>
        <v>0</v>
      </c>
      <c r="BJ451" s="16" t="s">
        <v>86</v>
      </c>
      <c r="BK451" s="145">
        <f>ROUND(I451*H451,2)</f>
        <v>0</v>
      </c>
      <c r="BL451" s="16" t="s">
        <v>221</v>
      </c>
      <c r="BM451" s="144" t="s">
        <v>1057</v>
      </c>
    </row>
    <row r="452" spans="2:63" s="11" customFormat="1" ht="22.8" customHeight="1">
      <c r="B452" s="120"/>
      <c r="D452" s="121" t="s">
        <v>75</v>
      </c>
      <c r="E452" s="130" t="s">
        <v>1058</v>
      </c>
      <c r="F452" s="130" t="s">
        <v>1059</v>
      </c>
      <c r="I452" s="123"/>
      <c r="J452" s="131">
        <f>BK452</f>
        <v>0</v>
      </c>
      <c r="L452" s="120"/>
      <c r="M452" s="125"/>
      <c r="P452" s="126">
        <f>SUM(P453:P464)</f>
        <v>0</v>
      </c>
      <c r="R452" s="126">
        <f>SUM(R453:R464)</f>
        <v>0.08546038</v>
      </c>
      <c r="T452" s="127">
        <f>SUM(T453:T464)</f>
        <v>0.011597099999999999</v>
      </c>
      <c r="AR452" s="121" t="s">
        <v>86</v>
      </c>
      <c r="AT452" s="128" t="s">
        <v>75</v>
      </c>
      <c r="AU452" s="128" t="s">
        <v>84</v>
      </c>
      <c r="AY452" s="121" t="s">
        <v>140</v>
      </c>
      <c r="BK452" s="129">
        <f>SUM(BK453:BK464)</f>
        <v>0</v>
      </c>
    </row>
    <row r="453" spans="2:65" s="1" customFormat="1" ht="16.5" customHeight="1">
      <c r="B453" s="31"/>
      <c r="C453" s="132" t="s">
        <v>1060</v>
      </c>
      <c r="D453" s="132" t="s">
        <v>142</v>
      </c>
      <c r="E453" s="133" t="s">
        <v>1061</v>
      </c>
      <c r="F453" s="134" t="s">
        <v>1062</v>
      </c>
      <c r="G453" s="135" t="s">
        <v>206</v>
      </c>
      <c r="H453" s="136">
        <v>37.41</v>
      </c>
      <c r="I453" s="137"/>
      <c r="J453" s="138">
        <f>ROUND(I453*H453,2)</f>
        <v>0</v>
      </c>
      <c r="K453" s="139"/>
      <c r="L453" s="31"/>
      <c r="M453" s="140" t="s">
        <v>1</v>
      </c>
      <c r="N453" s="141" t="s">
        <v>42</v>
      </c>
      <c r="P453" s="142">
        <f>O453*H453</f>
        <v>0</v>
      </c>
      <c r="Q453" s="142">
        <v>0.001</v>
      </c>
      <c r="R453" s="142">
        <f>Q453*H453</f>
        <v>0.03741</v>
      </c>
      <c r="S453" s="142">
        <v>0.00031</v>
      </c>
      <c r="T453" s="143">
        <f>S453*H453</f>
        <v>0.011597099999999999</v>
      </c>
      <c r="AR453" s="144" t="s">
        <v>221</v>
      </c>
      <c r="AT453" s="144" t="s">
        <v>142</v>
      </c>
      <c r="AU453" s="144" t="s">
        <v>86</v>
      </c>
      <c r="AY453" s="16" t="s">
        <v>140</v>
      </c>
      <c r="BE453" s="145">
        <f>IF(N453="základní",J453,0)</f>
        <v>0</v>
      </c>
      <c r="BF453" s="145">
        <f>IF(N453="snížená",J453,0)</f>
        <v>0</v>
      </c>
      <c r="BG453" s="145">
        <f>IF(N453="zákl. přenesená",J453,0)</f>
        <v>0</v>
      </c>
      <c r="BH453" s="145">
        <f>IF(N453="sníž. přenesená",J453,0)</f>
        <v>0</v>
      </c>
      <c r="BI453" s="145">
        <f>IF(N453="nulová",J453,0)</f>
        <v>0</v>
      </c>
      <c r="BJ453" s="16" t="s">
        <v>86</v>
      </c>
      <c r="BK453" s="145">
        <f>ROUND(I453*H453,2)</f>
        <v>0</v>
      </c>
      <c r="BL453" s="16" t="s">
        <v>221</v>
      </c>
      <c r="BM453" s="144" t="s">
        <v>1063</v>
      </c>
    </row>
    <row r="454" spans="2:51" s="12" customFormat="1" ht="10.2">
      <c r="B454" s="146"/>
      <c r="D454" s="147" t="s">
        <v>148</v>
      </c>
      <c r="E454" s="148" t="s">
        <v>1</v>
      </c>
      <c r="F454" s="149" t="s">
        <v>1064</v>
      </c>
      <c r="H454" s="150">
        <v>8.554</v>
      </c>
      <c r="I454" s="151"/>
      <c r="L454" s="146"/>
      <c r="M454" s="152"/>
      <c r="T454" s="153"/>
      <c r="AT454" s="148" t="s">
        <v>148</v>
      </c>
      <c r="AU454" s="148" t="s">
        <v>86</v>
      </c>
      <c r="AV454" s="12" t="s">
        <v>86</v>
      </c>
      <c r="AW454" s="12" t="s">
        <v>32</v>
      </c>
      <c r="AX454" s="12" t="s">
        <v>76</v>
      </c>
      <c r="AY454" s="148" t="s">
        <v>140</v>
      </c>
    </row>
    <row r="455" spans="2:51" s="12" customFormat="1" ht="10.2">
      <c r="B455" s="146"/>
      <c r="D455" s="147" t="s">
        <v>148</v>
      </c>
      <c r="E455" s="148" t="s">
        <v>1</v>
      </c>
      <c r="F455" s="149" t="s">
        <v>257</v>
      </c>
      <c r="H455" s="150">
        <v>4.72</v>
      </c>
      <c r="I455" s="151"/>
      <c r="L455" s="146"/>
      <c r="M455" s="152"/>
      <c r="T455" s="153"/>
      <c r="AT455" s="148" t="s">
        <v>148</v>
      </c>
      <c r="AU455" s="148" t="s">
        <v>86</v>
      </c>
      <c r="AV455" s="12" t="s">
        <v>86</v>
      </c>
      <c r="AW455" s="12" t="s">
        <v>32</v>
      </c>
      <c r="AX455" s="12" t="s">
        <v>76</v>
      </c>
      <c r="AY455" s="148" t="s">
        <v>140</v>
      </c>
    </row>
    <row r="456" spans="2:51" s="12" customFormat="1" ht="10.2">
      <c r="B456" s="146"/>
      <c r="D456" s="147" t="s">
        <v>148</v>
      </c>
      <c r="E456" s="148" t="s">
        <v>1</v>
      </c>
      <c r="F456" s="149" t="s">
        <v>1065</v>
      </c>
      <c r="H456" s="150">
        <v>24.136</v>
      </c>
      <c r="I456" s="151"/>
      <c r="L456" s="146"/>
      <c r="M456" s="152"/>
      <c r="T456" s="153"/>
      <c r="AT456" s="148" t="s">
        <v>148</v>
      </c>
      <c r="AU456" s="148" t="s">
        <v>86</v>
      </c>
      <c r="AV456" s="12" t="s">
        <v>86</v>
      </c>
      <c r="AW456" s="12" t="s">
        <v>32</v>
      </c>
      <c r="AX456" s="12" t="s">
        <v>76</v>
      </c>
      <c r="AY456" s="148" t="s">
        <v>140</v>
      </c>
    </row>
    <row r="457" spans="2:51" s="13" customFormat="1" ht="10.2">
      <c r="B457" s="165"/>
      <c r="D457" s="147" t="s">
        <v>148</v>
      </c>
      <c r="E457" s="166" t="s">
        <v>1</v>
      </c>
      <c r="F457" s="167" t="s">
        <v>210</v>
      </c>
      <c r="H457" s="168">
        <v>37.41</v>
      </c>
      <c r="I457" s="169"/>
      <c r="L457" s="165"/>
      <c r="M457" s="170"/>
      <c r="T457" s="171"/>
      <c r="AT457" s="166" t="s">
        <v>148</v>
      </c>
      <c r="AU457" s="166" t="s">
        <v>86</v>
      </c>
      <c r="AV457" s="13" t="s">
        <v>146</v>
      </c>
      <c r="AW457" s="13" t="s">
        <v>32</v>
      </c>
      <c r="AX457" s="13" t="s">
        <v>84</v>
      </c>
      <c r="AY457" s="166" t="s">
        <v>140</v>
      </c>
    </row>
    <row r="458" spans="2:65" s="1" customFormat="1" ht="24.15" customHeight="1">
      <c r="B458" s="31"/>
      <c r="C458" s="132" t="s">
        <v>1066</v>
      </c>
      <c r="D458" s="132" t="s">
        <v>142</v>
      </c>
      <c r="E458" s="133" t="s">
        <v>1067</v>
      </c>
      <c r="F458" s="134" t="s">
        <v>1068</v>
      </c>
      <c r="G458" s="135" t="s">
        <v>206</v>
      </c>
      <c r="H458" s="136">
        <v>98.062</v>
      </c>
      <c r="I458" s="137"/>
      <c r="J458" s="138">
        <f>ROUND(I458*H458,2)</f>
        <v>0</v>
      </c>
      <c r="K458" s="139"/>
      <c r="L458" s="31"/>
      <c r="M458" s="140" t="s">
        <v>1</v>
      </c>
      <c r="N458" s="141" t="s">
        <v>42</v>
      </c>
      <c r="P458" s="142">
        <f>O458*H458</f>
        <v>0</v>
      </c>
      <c r="Q458" s="142">
        <v>0.0002</v>
      </c>
      <c r="R458" s="142">
        <f>Q458*H458</f>
        <v>0.019612400000000002</v>
      </c>
      <c r="S458" s="142">
        <v>0</v>
      </c>
      <c r="T458" s="143">
        <f>S458*H458</f>
        <v>0</v>
      </c>
      <c r="AR458" s="144" t="s">
        <v>221</v>
      </c>
      <c r="AT458" s="144" t="s">
        <v>142</v>
      </c>
      <c r="AU458" s="144" t="s">
        <v>86</v>
      </c>
      <c r="AY458" s="16" t="s">
        <v>140</v>
      </c>
      <c r="BE458" s="145">
        <f>IF(N458="základní",J458,0)</f>
        <v>0</v>
      </c>
      <c r="BF458" s="145">
        <f>IF(N458="snížená",J458,0)</f>
        <v>0</v>
      </c>
      <c r="BG458" s="145">
        <f>IF(N458="zákl. přenesená",J458,0)</f>
        <v>0</v>
      </c>
      <c r="BH458" s="145">
        <f>IF(N458="sníž. přenesená",J458,0)</f>
        <v>0</v>
      </c>
      <c r="BI458" s="145">
        <f>IF(N458="nulová",J458,0)</f>
        <v>0</v>
      </c>
      <c r="BJ458" s="16" t="s">
        <v>86</v>
      </c>
      <c r="BK458" s="145">
        <f>ROUND(I458*H458,2)</f>
        <v>0</v>
      </c>
      <c r="BL458" s="16" t="s">
        <v>221</v>
      </c>
      <c r="BM458" s="144" t="s">
        <v>1069</v>
      </c>
    </row>
    <row r="459" spans="2:51" s="12" customFormat="1" ht="10.2">
      <c r="B459" s="146"/>
      <c r="D459" s="147" t="s">
        <v>148</v>
      </c>
      <c r="E459" s="148" t="s">
        <v>1</v>
      </c>
      <c r="F459" s="149" t="s">
        <v>899</v>
      </c>
      <c r="H459" s="150">
        <v>27.59</v>
      </c>
      <c r="I459" s="151"/>
      <c r="L459" s="146"/>
      <c r="M459" s="152"/>
      <c r="T459" s="153"/>
      <c r="AT459" s="148" t="s">
        <v>148</v>
      </c>
      <c r="AU459" s="148" t="s">
        <v>86</v>
      </c>
      <c r="AV459" s="12" t="s">
        <v>86</v>
      </c>
      <c r="AW459" s="12" t="s">
        <v>32</v>
      </c>
      <c r="AX459" s="12" t="s">
        <v>76</v>
      </c>
      <c r="AY459" s="148" t="s">
        <v>140</v>
      </c>
    </row>
    <row r="460" spans="2:51" s="12" customFormat="1" ht="10.2">
      <c r="B460" s="146"/>
      <c r="D460" s="147" t="s">
        <v>148</v>
      </c>
      <c r="E460" s="148" t="s">
        <v>1</v>
      </c>
      <c r="F460" s="149" t="s">
        <v>1070</v>
      </c>
      <c r="H460" s="150">
        <v>18.76</v>
      </c>
      <c r="I460" s="151"/>
      <c r="L460" s="146"/>
      <c r="M460" s="152"/>
      <c r="T460" s="153"/>
      <c r="AT460" s="148" t="s">
        <v>148</v>
      </c>
      <c r="AU460" s="148" t="s">
        <v>86</v>
      </c>
      <c r="AV460" s="12" t="s">
        <v>86</v>
      </c>
      <c r="AW460" s="12" t="s">
        <v>32</v>
      </c>
      <c r="AX460" s="12" t="s">
        <v>76</v>
      </c>
      <c r="AY460" s="148" t="s">
        <v>140</v>
      </c>
    </row>
    <row r="461" spans="2:51" s="12" customFormat="1" ht="10.2">
      <c r="B461" s="146"/>
      <c r="D461" s="147" t="s">
        <v>148</v>
      </c>
      <c r="E461" s="148" t="s">
        <v>1</v>
      </c>
      <c r="F461" s="149" t="s">
        <v>1071</v>
      </c>
      <c r="H461" s="150">
        <v>21.28</v>
      </c>
      <c r="I461" s="151"/>
      <c r="L461" s="146"/>
      <c r="M461" s="152"/>
      <c r="T461" s="153"/>
      <c r="AT461" s="148" t="s">
        <v>148</v>
      </c>
      <c r="AU461" s="148" t="s">
        <v>86</v>
      </c>
      <c r="AV461" s="12" t="s">
        <v>86</v>
      </c>
      <c r="AW461" s="12" t="s">
        <v>32</v>
      </c>
      <c r="AX461" s="12" t="s">
        <v>76</v>
      </c>
      <c r="AY461" s="148" t="s">
        <v>140</v>
      </c>
    </row>
    <row r="462" spans="2:51" s="12" customFormat="1" ht="10.2">
      <c r="B462" s="146"/>
      <c r="D462" s="147" t="s">
        <v>148</v>
      </c>
      <c r="E462" s="148" t="s">
        <v>1</v>
      </c>
      <c r="F462" s="149" t="s">
        <v>1072</v>
      </c>
      <c r="H462" s="150">
        <v>30.432</v>
      </c>
      <c r="I462" s="151"/>
      <c r="L462" s="146"/>
      <c r="M462" s="152"/>
      <c r="T462" s="153"/>
      <c r="AT462" s="148" t="s">
        <v>148</v>
      </c>
      <c r="AU462" s="148" t="s">
        <v>86</v>
      </c>
      <c r="AV462" s="12" t="s">
        <v>86</v>
      </c>
      <c r="AW462" s="12" t="s">
        <v>32</v>
      </c>
      <c r="AX462" s="12" t="s">
        <v>76</v>
      </c>
      <c r="AY462" s="148" t="s">
        <v>140</v>
      </c>
    </row>
    <row r="463" spans="2:51" s="13" customFormat="1" ht="10.2">
      <c r="B463" s="165"/>
      <c r="D463" s="147" t="s">
        <v>148</v>
      </c>
      <c r="E463" s="166" t="s">
        <v>1</v>
      </c>
      <c r="F463" s="167" t="s">
        <v>210</v>
      </c>
      <c r="H463" s="168">
        <v>98.062</v>
      </c>
      <c r="I463" s="169"/>
      <c r="L463" s="165"/>
      <c r="M463" s="170"/>
      <c r="T463" s="171"/>
      <c r="AT463" s="166" t="s">
        <v>148</v>
      </c>
      <c r="AU463" s="166" t="s">
        <v>86</v>
      </c>
      <c r="AV463" s="13" t="s">
        <v>146</v>
      </c>
      <c r="AW463" s="13" t="s">
        <v>32</v>
      </c>
      <c r="AX463" s="13" t="s">
        <v>84</v>
      </c>
      <c r="AY463" s="166" t="s">
        <v>140</v>
      </c>
    </row>
    <row r="464" spans="2:65" s="1" customFormat="1" ht="24.15" customHeight="1">
      <c r="B464" s="31"/>
      <c r="C464" s="132" t="s">
        <v>1073</v>
      </c>
      <c r="D464" s="132" t="s">
        <v>142</v>
      </c>
      <c r="E464" s="133" t="s">
        <v>1074</v>
      </c>
      <c r="F464" s="134" t="s">
        <v>1075</v>
      </c>
      <c r="G464" s="135" t="s">
        <v>206</v>
      </c>
      <c r="H464" s="136">
        <v>98.062</v>
      </c>
      <c r="I464" s="137"/>
      <c r="J464" s="138">
        <f>ROUND(I464*H464,2)</f>
        <v>0</v>
      </c>
      <c r="K464" s="139"/>
      <c r="L464" s="31"/>
      <c r="M464" s="140" t="s">
        <v>1</v>
      </c>
      <c r="N464" s="141" t="s">
        <v>42</v>
      </c>
      <c r="P464" s="142">
        <f>O464*H464</f>
        <v>0</v>
      </c>
      <c r="Q464" s="142">
        <v>0.00029</v>
      </c>
      <c r="R464" s="142">
        <f>Q464*H464</f>
        <v>0.028437979999999998</v>
      </c>
      <c r="S464" s="142">
        <v>0</v>
      </c>
      <c r="T464" s="143">
        <f>S464*H464</f>
        <v>0</v>
      </c>
      <c r="AR464" s="144" t="s">
        <v>221</v>
      </c>
      <c r="AT464" s="144" t="s">
        <v>142</v>
      </c>
      <c r="AU464" s="144" t="s">
        <v>86</v>
      </c>
      <c r="AY464" s="16" t="s">
        <v>140</v>
      </c>
      <c r="BE464" s="145">
        <f>IF(N464="základní",J464,0)</f>
        <v>0</v>
      </c>
      <c r="BF464" s="145">
        <f>IF(N464="snížená",J464,0)</f>
        <v>0</v>
      </c>
      <c r="BG464" s="145">
        <f>IF(N464="zákl. přenesená",J464,0)</f>
        <v>0</v>
      </c>
      <c r="BH464" s="145">
        <f>IF(N464="sníž. přenesená",J464,0)</f>
        <v>0</v>
      </c>
      <c r="BI464" s="145">
        <f>IF(N464="nulová",J464,0)</f>
        <v>0</v>
      </c>
      <c r="BJ464" s="16" t="s">
        <v>86</v>
      </c>
      <c r="BK464" s="145">
        <f>ROUND(I464*H464,2)</f>
        <v>0</v>
      </c>
      <c r="BL464" s="16" t="s">
        <v>221</v>
      </c>
      <c r="BM464" s="144" t="s">
        <v>1076</v>
      </c>
    </row>
    <row r="465" spans="2:63" s="11" customFormat="1" ht="25.95" customHeight="1">
      <c r="B465" s="120"/>
      <c r="D465" s="121" t="s">
        <v>75</v>
      </c>
      <c r="E465" s="122" t="s">
        <v>1077</v>
      </c>
      <c r="F465" s="122" t="s">
        <v>1078</v>
      </c>
      <c r="I465" s="123"/>
      <c r="J465" s="124">
        <f>BK465</f>
        <v>0</v>
      </c>
      <c r="L465" s="120"/>
      <c r="M465" s="125"/>
      <c r="P465" s="126">
        <f>P466+P468</f>
        <v>0</v>
      </c>
      <c r="R465" s="126">
        <f>R466+R468</f>
        <v>0</v>
      </c>
      <c r="T465" s="127">
        <f>T466+T468</f>
        <v>0</v>
      </c>
      <c r="AR465" s="121" t="s">
        <v>162</v>
      </c>
      <c r="AT465" s="128" t="s">
        <v>75</v>
      </c>
      <c r="AU465" s="128" t="s">
        <v>76</v>
      </c>
      <c r="AY465" s="121" t="s">
        <v>140</v>
      </c>
      <c r="BK465" s="129">
        <f>BK466+BK468</f>
        <v>0</v>
      </c>
    </row>
    <row r="466" spans="2:63" s="11" customFormat="1" ht="22.8" customHeight="1">
      <c r="B466" s="120"/>
      <c r="D466" s="121" t="s">
        <v>75</v>
      </c>
      <c r="E466" s="130" t="s">
        <v>1079</v>
      </c>
      <c r="F466" s="130" t="s">
        <v>1080</v>
      </c>
      <c r="I466" s="123"/>
      <c r="J466" s="131">
        <f>BK466</f>
        <v>0</v>
      </c>
      <c r="L466" s="120"/>
      <c r="M466" s="125"/>
      <c r="P466" s="126">
        <f>P467</f>
        <v>0</v>
      </c>
      <c r="R466" s="126">
        <f>R467</f>
        <v>0</v>
      </c>
      <c r="T466" s="127">
        <f>T467</f>
        <v>0</v>
      </c>
      <c r="AR466" s="121" t="s">
        <v>162</v>
      </c>
      <c r="AT466" s="128" t="s">
        <v>75</v>
      </c>
      <c r="AU466" s="128" t="s">
        <v>84</v>
      </c>
      <c r="AY466" s="121" t="s">
        <v>140</v>
      </c>
      <c r="BK466" s="129">
        <f>BK467</f>
        <v>0</v>
      </c>
    </row>
    <row r="467" spans="2:65" s="1" customFormat="1" ht="16.5" customHeight="1">
      <c r="B467" s="31"/>
      <c r="C467" s="132" t="s">
        <v>1081</v>
      </c>
      <c r="D467" s="132" t="s">
        <v>142</v>
      </c>
      <c r="E467" s="133" t="s">
        <v>1082</v>
      </c>
      <c r="F467" s="134" t="s">
        <v>1080</v>
      </c>
      <c r="G467" s="135" t="s">
        <v>496</v>
      </c>
      <c r="H467" s="136">
        <v>1</v>
      </c>
      <c r="I467" s="137"/>
      <c r="J467" s="138">
        <f>ROUND(I467*H467,2)</f>
        <v>0</v>
      </c>
      <c r="K467" s="139"/>
      <c r="L467" s="31"/>
      <c r="M467" s="140" t="s">
        <v>1</v>
      </c>
      <c r="N467" s="141" t="s">
        <v>42</v>
      </c>
      <c r="P467" s="142">
        <f>O467*H467</f>
        <v>0</v>
      </c>
      <c r="Q467" s="142">
        <v>0</v>
      </c>
      <c r="R467" s="142">
        <f>Q467*H467</f>
        <v>0</v>
      </c>
      <c r="S467" s="142">
        <v>0</v>
      </c>
      <c r="T467" s="143">
        <f>S467*H467</f>
        <v>0</v>
      </c>
      <c r="AR467" s="144" t="s">
        <v>1083</v>
      </c>
      <c r="AT467" s="144" t="s">
        <v>142</v>
      </c>
      <c r="AU467" s="144" t="s">
        <v>86</v>
      </c>
      <c r="AY467" s="16" t="s">
        <v>140</v>
      </c>
      <c r="BE467" s="145">
        <f>IF(N467="základní",J467,0)</f>
        <v>0</v>
      </c>
      <c r="BF467" s="145">
        <f>IF(N467="snížená",J467,0)</f>
        <v>0</v>
      </c>
      <c r="BG467" s="145">
        <f>IF(N467="zákl. přenesená",J467,0)</f>
        <v>0</v>
      </c>
      <c r="BH467" s="145">
        <f>IF(N467="sníž. přenesená",J467,0)</f>
        <v>0</v>
      </c>
      <c r="BI467" s="145">
        <f>IF(N467="nulová",J467,0)</f>
        <v>0</v>
      </c>
      <c r="BJ467" s="16" t="s">
        <v>86</v>
      </c>
      <c r="BK467" s="145">
        <f>ROUND(I467*H467,2)</f>
        <v>0</v>
      </c>
      <c r="BL467" s="16" t="s">
        <v>1083</v>
      </c>
      <c r="BM467" s="144" t="s">
        <v>1084</v>
      </c>
    </row>
    <row r="468" spans="2:63" s="11" customFormat="1" ht="22.8" customHeight="1">
      <c r="B468" s="120"/>
      <c r="D468" s="121" t="s">
        <v>75</v>
      </c>
      <c r="E468" s="130" t="s">
        <v>1085</v>
      </c>
      <c r="F468" s="130" t="s">
        <v>1086</v>
      </c>
      <c r="I468" s="123"/>
      <c r="J468" s="131">
        <f>BK468</f>
        <v>0</v>
      </c>
      <c r="L468" s="120"/>
      <c r="M468" s="125"/>
      <c r="P468" s="126">
        <f>P469</f>
        <v>0</v>
      </c>
      <c r="R468" s="126">
        <f>R469</f>
        <v>0</v>
      </c>
      <c r="T468" s="127">
        <f>T469</f>
        <v>0</v>
      </c>
      <c r="AR468" s="121" t="s">
        <v>162</v>
      </c>
      <c r="AT468" s="128" t="s">
        <v>75</v>
      </c>
      <c r="AU468" s="128" t="s">
        <v>84</v>
      </c>
      <c r="AY468" s="121" t="s">
        <v>140</v>
      </c>
      <c r="BK468" s="129">
        <f>BK469</f>
        <v>0</v>
      </c>
    </row>
    <row r="469" spans="2:65" s="1" customFormat="1" ht="16.5" customHeight="1">
      <c r="B469" s="31"/>
      <c r="C469" s="132" t="s">
        <v>1087</v>
      </c>
      <c r="D469" s="132" t="s">
        <v>142</v>
      </c>
      <c r="E469" s="133" t="s">
        <v>1088</v>
      </c>
      <c r="F469" s="134" t="s">
        <v>1086</v>
      </c>
      <c r="G469" s="135" t="s">
        <v>496</v>
      </c>
      <c r="H469" s="136">
        <v>1</v>
      </c>
      <c r="I469" s="137"/>
      <c r="J469" s="138">
        <f>ROUND(I469*H469,2)</f>
        <v>0</v>
      </c>
      <c r="K469" s="139"/>
      <c r="L469" s="31"/>
      <c r="M469" s="178" t="s">
        <v>1</v>
      </c>
      <c r="N469" s="179" t="s">
        <v>42</v>
      </c>
      <c r="O469" s="180"/>
      <c r="P469" s="181">
        <f>O469*H469</f>
        <v>0</v>
      </c>
      <c r="Q469" s="181">
        <v>0</v>
      </c>
      <c r="R469" s="181">
        <f>Q469*H469</f>
        <v>0</v>
      </c>
      <c r="S469" s="181">
        <v>0</v>
      </c>
      <c r="T469" s="182">
        <f>S469*H469</f>
        <v>0</v>
      </c>
      <c r="AR469" s="144" t="s">
        <v>1083</v>
      </c>
      <c r="AT469" s="144" t="s">
        <v>142</v>
      </c>
      <c r="AU469" s="144" t="s">
        <v>86</v>
      </c>
      <c r="AY469" s="16" t="s">
        <v>140</v>
      </c>
      <c r="BE469" s="145">
        <f>IF(N469="základní",J469,0)</f>
        <v>0</v>
      </c>
      <c r="BF469" s="145">
        <f>IF(N469="snížená",J469,0)</f>
        <v>0</v>
      </c>
      <c r="BG469" s="145">
        <f>IF(N469="zákl. přenesená",J469,0)</f>
        <v>0</v>
      </c>
      <c r="BH469" s="145">
        <f>IF(N469="sníž. přenesená",J469,0)</f>
        <v>0</v>
      </c>
      <c r="BI469" s="145">
        <f>IF(N469="nulová",J469,0)</f>
        <v>0</v>
      </c>
      <c r="BJ469" s="16" t="s">
        <v>86</v>
      </c>
      <c r="BK469" s="145">
        <f>ROUND(I469*H469,2)</f>
        <v>0</v>
      </c>
      <c r="BL469" s="16" t="s">
        <v>1083</v>
      </c>
      <c r="BM469" s="144" t="s">
        <v>1089</v>
      </c>
    </row>
    <row r="470" spans="2:12" s="1" customFormat="1" ht="6.9" customHeight="1">
      <c r="B470" s="43"/>
      <c r="C470" s="44"/>
      <c r="D470" s="44"/>
      <c r="E470" s="44"/>
      <c r="F470" s="44"/>
      <c r="G470" s="44"/>
      <c r="H470" s="44"/>
      <c r="I470" s="44"/>
      <c r="J470" s="44"/>
      <c r="K470" s="44"/>
      <c r="L470" s="31"/>
    </row>
  </sheetData>
  <sheetProtection algorithmName="SHA-512" hashValue="y6P4fBINHt5H995IBkRzR6V6+TVAHgbah93MZZO1F6ZqDckowdZvJIQK1D6Kv8PnGhPgPvYk/SbYY7Tp5/cVTQ==" saltValue="ZJrfyX1L4XJZlzXR+aTZ3KOeMJai3MpDLhVa2xR4p/1y2oN3LJov1MjPKqnoL0AKeDunfDqjYLk7tFDYVIOvsA==" spinCount="100000" sheet="1" objects="1" scenarios="1" formatColumns="0" formatRows="0" autoFilter="0"/>
  <autoFilter ref="C142:K469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6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89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" customHeight="1">
      <c r="B4" s="19"/>
      <c r="D4" s="20" t="s">
        <v>90</v>
      </c>
      <c r="L4" s="19"/>
      <c r="M4" s="87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1" t="str">
        <f>'Rekapitulace stavby'!K6</f>
        <v>OPRAVA KOUPELEN - Domov seniorů Nové Strašecí</v>
      </c>
      <c r="F7" s="222"/>
      <c r="G7" s="222"/>
      <c r="H7" s="222"/>
      <c r="L7" s="19"/>
    </row>
    <row r="8" spans="2:12" s="1" customFormat="1" ht="12" customHeight="1">
      <c r="B8" s="31"/>
      <c r="D8" s="26" t="s">
        <v>91</v>
      </c>
      <c r="L8" s="31"/>
    </row>
    <row r="9" spans="2:12" s="1" customFormat="1" ht="16.5" customHeight="1">
      <c r="B9" s="31"/>
      <c r="E9" s="202" t="s">
        <v>1090</v>
      </c>
      <c r="F9" s="223"/>
      <c r="G9" s="223"/>
      <c r="H9" s="223"/>
      <c r="L9" s="31"/>
    </row>
    <row r="10" spans="2:12" s="1" customFormat="1" ht="10.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6. 3. 2023</v>
      </c>
      <c r="L12" s="31"/>
    </row>
    <row r="13" spans="2:12" s="1" customFormat="1" ht="10.8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4" t="str">
        <f>'Rekapitulace stavby'!E14</f>
        <v>Vyplň údaj</v>
      </c>
      <c r="F18" s="186"/>
      <c r="G18" s="186"/>
      <c r="H18" s="186"/>
      <c r="I18" s="26" t="s">
        <v>27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34</v>
      </c>
      <c r="I24" s="26" t="s">
        <v>27</v>
      </c>
      <c r="J24" s="24" t="s">
        <v>1</v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8"/>
      <c r="E27" s="191" t="s">
        <v>1</v>
      </c>
      <c r="F27" s="191"/>
      <c r="G27" s="191"/>
      <c r="H27" s="191"/>
      <c r="L27" s="88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36</v>
      </c>
      <c r="J30" s="65">
        <f>ROUND(J139,2)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" customHeight="1">
      <c r="B33" s="31"/>
      <c r="D33" s="54" t="s">
        <v>40</v>
      </c>
      <c r="E33" s="26" t="s">
        <v>41</v>
      </c>
      <c r="F33" s="90">
        <f>ROUND((SUM(BE139:BE461)),2)</f>
        <v>0</v>
      </c>
      <c r="I33" s="91">
        <v>0.21</v>
      </c>
      <c r="J33" s="90">
        <f>ROUND(((SUM(BE139:BE461))*I33),2)</f>
        <v>0</v>
      </c>
      <c r="L33" s="31"/>
    </row>
    <row r="34" spans="2:12" s="1" customFormat="1" ht="14.4" customHeight="1">
      <c r="B34" s="31"/>
      <c r="E34" s="26" t="s">
        <v>42</v>
      </c>
      <c r="F34" s="90">
        <f>ROUND((SUM(BF139:BF461)),2)</f>
        <v>0</v>
      </c>
      <c r="I34" s="91">
        <v>0.15</v>
      </c>
      <c r="J34" s="90">
        <f>ROUND(((SUM(BF139:BF461))*I34),2)</f>
        <v>0</v>
      </c>
      <c r="L34" s="31"/>
    </row>
    <row r="35" spans="2:12" s="1" customFormat="1" ht="14.4" customHeight="1" hidden="1">
      <c r="B35" s="31"/>
      <c r="E35" s="26" t="s">
        <v>43</v>
      </c>
      <c r="F35" s="90">
        <f>ROUND((SUM(BG139:BG461)),2)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44</v>
      </c>
      <c r="F36" s="90">
        <f>ROUND((SUM(BH139:BH461)),2)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45</v>
      </c>
      <c r="F37" s="90">
        <f>ROUND((SUM(BI139:BI461)),2)</f>
        <v>0</v>
      </c>
      <c r="I37" s="91">
        <v>0</v>
      </c>
      <c r="J37" s="90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2"/>
      <c r="D39" s="93" t="s">
        <v>46</v>
      </c>
      <c r="E39" s="56"/>
      <c r="F39" s="56"/>
      <c r="G39" s="94" t="s">
        <v>47</v>
      </c>
      <c r="H39" s="95" t="s">
        <v>48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51</v>
      </c>
      <c r="E61" s="33"/>
      <c r="F61" s="98" t="s">
        <v>52</v>
      </c>
      <c r="G61" s="42" t="s">
        <v>51</v>
      </c>
      <c r="H61" s="33"/>
      <c r="I61" s="33"/>
      <c r="J61" s="99" t="s">
        <v>52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51</v>
      </c>
      <c r="E76" s="33"/>
      <c r="F76" s="98" t="s">
        <v>52</v>
      </c>
      <c r="G76" s="42" t="s">
        <v>51</v>
      </c>
      <c r="H76" s="33"/>
      <c r="I76" s="33"/>
      <c r="J76" s="99" t="s">
        <v>52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93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1" t="str">
        <f>E7</f>
        <v>OPRAVA KOUPELEN - Domov seniorů Nové Strašecí</v>
      </c>
      <c r="F85" s="222"/>
      <c r="G85" s="222"/>
      <c r="H85" s="222"/>
      <c r="L85" s="31"/>
    </row>
    <row r="86" spans="2:12" s="1" customFormat="1" ht="12" customHeight="1">
      <c r="B86" s="31"/>
      <c r="C86" s="26" t="s">
        <v>91</v>
      </c>
      <c r="L86" s="31"/>
    </row>
    <row r="87" spans="2:12" s="1" customFormat="1" ht="16.5" customHeight="1">
      <c r="B87" s="31"/>
      <c r="E87" s="202" t="str">
        <f>E9</f>
        <v>B - KOUPELNA 2.NP</v>
      </c>
      <c r="F87" s="223"/>
      <c r="G87" s="223"/>
      <c r="H87" s="223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Domov seniorů Nové Strašecí, Křivoklátská  417</v>
      </c>
      <c r="I89" s="26" t="s">
        <v>22</v>
      </c>
      <c r="J89" s="51" t="str">
        <f>IF(J12="","",J12)</f>
        <v>6. 3. 2023</v>
      </c>
      <c r="L89" s="31"/>
    </row>
    <row r="90" spans="2:12" s="1" customFormat="1" ht="6.9" customHeight="1">
      <c r="B90" s="31"/>
      <c r="L90" s="31"/>
    </row>
    <row r="91" spans="2:12" s="1" customFormat="1" ht="40.05" customHeight="1">
      <c r="B91" s="31"/>
      <c r="C91" s="26" t="s">
        <v>24</v>
      </c>
      <c r="F91" s="24" t="str">
        <f>E15</f>
        <v>Domov seniorů Nové Strašecí, Křivoklátská 417</v>
      </c>
      <c r="I91" s="26" t="s">
        <v>30</v>
      </c>
      <c r="J91" s="29" t="str">
        <f>E21</f>
        <v>Lenka Jandová, Zdeněk Tvrz, Pavel Knobloch</v>
      </c>
      <c r="L91" s="31"/>
    </row>
    <row r="92" spans="2:12" s="1" customFormat="1" ht="15.15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>Lenka Jandová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94</v>
      </c>
      <c r="D94" s="92"/>
      <c r="E94" s="92"/>
      <c r="F94" s="92"/>
      <c r="G94" s="92"/>
      <c r="H94" s="92"/>
      <c r="I94" s="92"/>
      <c r="J94" s="101" t="s">
        <v>95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8" customHeight="1">
      <c r="B96" s="31"/>
      <c r="C96" s="102" t="s">
        <v>96</v>
      </c>
      <c r="J96" s="65">
        <f>J139</f>
        <v>0</v>
      </c>
      <c r="L96" s="31"/>
      <c r="AU96" s="16" t="s">
        <v>97</v>
      </c>
    </row>
    <row r="97" spans="2:12" s="8" customFormat="1" ht="24.9" customHeight="1">
      <c r="B97" s="103"/>
      <c r="D97" s="104" t="s">
        <v>98</v>
      </c>
      <c r="E97" s="105"/>
      <c r="F97" s="105"/>
      <c r="G97" s="105"/>
      <c r="H97" s="105"/>
      <c r="I97" s="105"/>
      <c r="J97" s="106">
        <f>J140</f>
        <v>0</v>
      </c>
      <c r="L97" s="103"/>
    </row>
    <row r="98" spans="2:12" s="9" customFormat="1" ht="19.95" customHeight="1">
      <c r="B98" s="107"/>
      <c r="D98" s="108" t="s">
        <v>100</v>
      </c>
      <c r="E98" s="109"/>
      <c r="F98" s="109"/>
      <c r="G98" s="109"/>
      <c r="H98" s="109"/>
      <c r="I98" s="109"/>
      <c r="J98" s="110">
        <f>J141</f>
        <v>0</v>
      </c>
      <c r="L98" s="107"/>
    </row>
    <row r="99" spans="2:12" s="9" customFormat="1" ht="19.95" customHeight="1">
      <c r="B99" s="107"/>
      <c r="D99" s="108" t="s">
        <v>102</v>
      </c>
      <c r="E99" s="109"/>
      <c r="F99" s="109"/>
      <c r="G99" s="109"/>
      <c r="H99" s="109"/>
      <c r="I99" s="109"/>
      <c r="J99" s="110">
        <f>J167</f>
        <v>0</v>
      </c>
      <c r="L99" s="107"/>
    </row>
    <row r="100" spans="2:12" s="9" customFormat="1" ht="19.95" customHeight="1">
      <c r="B100" s="107"/>
      <c r="D100" s="108" t="s">
        <v>103</v>
      </c>
      <c r="E100" s="109"/>
      <c r="F100" s="109"/>
      <c r="G100" s="109"/>
      <c r="H100" s="109"/>
      <c r="I100" s="109"/>
      <c r="J100" s="110">
        <f>J189</f>
        <v>0</v>
      </c>
      <c r="L100" s="107"/>
    </row>
    <row r="101" spans="2:12" s="9" customFormat="1" ht="19.95" customHeight="1">
      <c r="B101" s="107"/>
      <c r="D101" s="108" t="s">
        <v>104</v>
      </c>
      <c r="E101" s="109"/>
      <c r="F101" s="109"/>
      <c r="G101" s="109"/>
      <c r="H101" s="109"/>
      <c r="I101" s="109"/>
      <c r="J101" s="110">
        <f>J214</f>
        <v>0</v>
      </c>
      <c r="L101" s="107"/>
    </row>
    <row r="102" spans="2:12" s="9" customFormat="1" ht="19.95" customHeight="1">
      <c r="B102" s="107"/>
      <c r="D102" s="108" t="s">
        <v>105</v>
      </c>
      <c r="E102" s="109"/>
      <c r="F102" s="109"/>
      <c r="G102" s="109"/>
      <c r="H102" s="109"/>
      <c r="I102" s="109"/>
      <c r="J102" s="110">
        <f>J219</f>
        <v>0</v>
      </c>
      <c r="L102" s="107"/>
    </row>
    <row r="103" spans="2:12" s="8" customFormat="1" ht="24.9" customHeight="1">
      <c r="B103" s="103"/>
      <c r="D103" s="104" t="s">
        <v>1091</v>
      </c>
      <c r="E103" s="105"/>
      <c r="F103" s="105"/>
      <c r="G103" s="105"/>
      <c r="H103" s="105"/>
      <c r="I103" s="105"/>
      <c r="J103" s="106">
        <f>J221</f>
        <v>0</v>
      </c>
      <c r="L103" s="103"/>
    </row>
    <row r="104" spans="2:12" s="9" customFormat="1" ht="19.95" customHeight="1">
      <c r="B104" s="107"/>
      <c r="D104" s="108" t="s">
        <v>109</v>
      </c>
      <c r="E104" s="109"/>
      <c r="F104" s="109"/>
      <c r="G104" s="109"/>
      <c r="H104" s="109"/>
      <c r="I104" s="109"/>
      <c r="J104" s="110">
        <f>J222</f>
        <v>0</v>
      </c>
      <c r="L104" s="107"/>
    </row>
    <row r="105" spans="2:12" s="9" customFormat="1" ht="19.95" customHeight="1">
      <c r="B105" s="107"/>
      <c r="D105" s="108" t="s">
        <v>110</v>
      </c>
      <c r="E105" s="109"/>
      <c r="F105" s="109"/>
      <c r="G105" s="109"/>
      <c r="H105" s="109"/>
      <c r="I105" s="109"/>
      <c r="J105" s="110">
        <f>J240</f>
        <v>0</v>
      </c>
      <c r="L105" s="107"/>
    </row>
    <row r="106" spans="2:12" s="9" customFormat="1" ht="19.95" customHeight="1">
      <c r="B106" s="107"/>
      <c r="D106" s="108" t="s">
        <v>111</v>
      </c>
      <c r="E106" s="109"/>
      <c r="F106" s="109"/>
      <c r="G106" s="109"/>
      <c r="H106" s="109"/>
      <c r="I106" s="109"/>
      <c r="J106" s="110">
        <f>J254</f>
        <v>0</v>
      </c>
      <c r="L106" s="107"/>
    </row>
    <row r="107" spans="2:12" s="9" customFormat="1" ht="19.95" customHeight="1">
      <c r="B107" s="107"/>
      <c r="D107" s="108" t="s">
        <v>112</v>
      </c>
      <c r="E107" s="109"/>
      <c r="F107" s="109"/>
      <c r="G107" s="109"/>
      <c r="H107" s="109"/>
      <c r="I107" s="109"/>
      <c r="J107" s="110">
        <f>J293</f>
        <v>0</v>
      </c>
      <c r="L107" s="107"/>
    </row>
    <row r="108" spans="2:12" s="9" customFormat="1" ht="19.95" customHeight="1">
      <c r="B108" s="107"/>
      <c r="D108" s="108" t="s">
        <v>113</v>
      </c>
      <c r="E108" s="109"/>
      <c r="F108" s="109"/>
      <c r="G108" s="109"/>
      <c r="H108" s="109"/>
      <c r="I108" s="109"/>
      <c r="J108" s="110">
        <f>J296</f>
        <v>0</v>
      </c>
      <c r="L108" s="107"/>
    </row>
    <row r="109" spans="2:12" s="9" customFormat="1" ht="19.95" customHeight="1">
      <c r="B109" s="107"/>
      <c r="D109" s="108" t="s">
        <v>114</v>
      </c>
      <c r="E109" s="109"/>
      <c r="F109" s="109"/>
      <c r="G109" s="109"/>
      <c r="H109" s="109"/>
      <c r="I109" s="109"/>
      <c r="J109" s="110">
        <f>J300</f>
        <v>0</v>
      </c>
      <c r="L109" s="107"/>
    </row>
    <row r="110" spans="2:12" s="9" customFormat="1" ht="19.95" customHeight="1">
      <c r="B110" s="107"/>
      <c r="D110" s="108" t="s">
        <v>115</v>
      </c>
      <c r="E110" s="109"/>
      <c r="F110" s="109"/>
      <c r="G110" s="109"/>
      <c r="H110" s="109"/>
      <c r="I110" s="109"/>
      <c r="J110" s="110">
        <f>J332</f>
        <v>0</v>
      </c>
      <c r="L110" s="107"/>
    </row>
    <row r="111" spans="2:12" s="9" customFormat="1" ht="19.95" customHeight="1">
      <c r="B111" s="107"/>
      <c r="D111" s="108" t="s">
        <v>116</v>
      </c>
      <c r="E111" s="109"/>
      <c r="F111" s="109"/>
      <c r="G111" s="109"/>
      <c r="H111" s="109"/>
      <c r="I111" s="109"/>
      <c r="J111" s="110">
        <f>J348</f>
        <v>0</v>
      </c>
      <c r="L111" s="107"/>
    </row>
    <row r="112" spans="2:12" s="9" customFormat="1" ht="19.95" customHeight="1">
      <c r="B112" s="107"/>
      <c r="D112" s="108" t="s">
        <v>117</v>
      </c>
      <c r="E112" s="109"/>
      <c r="F112" s="109"/>
      <c r="G112" s="109"/>
      <c r="H112" s="109"/>
      <c r="I112" s="109"/>
      <c r="J112" s="110">
        <f>J371</f>
        <v>0</v>
      </c>
      <c r="L112" s="107"/>
    </row>
    <row r="113" spans="2:12" s="9" customFormat="1" ht="19.95" customHeight="1">
      <c r="B113" s="107"/>
      <c r="D113" s="108" t="s">
        <v>118</v>
      </c>
      <c r="E113" s="109"/>
      <c r="F113" s="109"/>
      <c r="G113" s="109"/>
      <c r="H113" s="109"/>
      <c r="I113" s="109"/>
      <c r="J113" s="110">
        <f>J376</f>
        <v>0</v>
      </c>
      <c r="L113" s="107"/>
    </row>
    <row r="114" spans="2:12" s="9" customFormat="1" ht="19.95" customHeight="1">
      <c r="B114" s="107"/>
      <c r="D114" s="108" t="s">
        <v>119</v>
      </c>
      <c r="E114" s="109"/>
      <c r="F114" s="109"/>
      <c r="G114" s="109"/>
      <c r="H114" s="109"/>
      <c r="I114" s="109"/>
      <c r="J114" s="110">
        <f>J404</f>
        <v>0</v>
      </c>
      <c r="L114" s="107"/>
    </row>
    <row r="115" spans="2:12" s="9" customFormat="1" ht="19.95" customHeight="1">
      <c r="B115" s="107"/>
      <c r="D115" s="108" t="s">
        <v>120</v>
      </c>
      <c r="E115" s="109"/>
      <c r="F115" s="109"/>
      <c r="G115" s="109"/>
      <c r="H115" s="109"/>
      <c r="I115" s="109"/>
      <c r="J115" s="110">
        <f>J426</f>
        <v>0</v>
      </c>
      <c r="L115" s="107"/>
    </row>
    <row r="116" spans="2:12" s="9" customFormat="1" ht="19.95" customHeight="1">
      <c r="B116" s="107"/>
      <c r="D116" s="108" t="s">
        <v>121</v>
      </c>
      <c r="E116" s="109"/>
      <c r="F116" s="109"/>
      <c r="G116" s="109"/>
      <c r="H116" s="109"/>
      <c r="I116" s="109"/>
      <c r="J116" s="110">
        <f>J440</f>
        <v>0</v>
      </c>
      <c r="L116" s="107"/>
    </row>
    <row r="117" spans="2:12" s="8" customFormat="1" ht="24.9" customHeight="1">
      <c r="B117" s="103"/>
      <c r="D117" s="104" t="s">
        <v>122</v>
      </c>
      <c r="E117" s="105"/>
      <c r="F117" s="105"/>
      <c r="G117" s="105"/>
      <c r="H117" s="105"/>
      <c r="I117" s="105"/>
      <c r="J117" s="106">
        <f>J457</f>
        <v>0</v>
      </c>
      <c r="L117" s="103"/>
    </row>
    <row r="118" spans="2:12" s="9" customFormat="1" ht="19.95" customHeight="1">
      <c r="B118" s="107"/>
      <c r="D118" s="108" t="s">
        <v>123</v>
      </c>
      <c r="E118" s="109"/>
      <c r="F118" s="109"/>
      <c r="G118" s="109"/>
      <c r="H118" s="109"/>
      <c r="I118" s="109"/>
      <c r="J118" s="110">
        <f>J458</f>
        <v>0</v>
      </c>
      <c r="L118" s="107"/>
    </row>
    <row r="119" spans="2:12" s="9" customFormat="1" ht="19.95" customHeight="1">
      <c r="B119" s="107"/>
      <c r="D119" s="108" t="s">
        <v>124</v>
      </c>
      <c r="E119" s="109"/>
      <c r="F119" s="109"/>
      <c r="G119" s="109"/>
      <c r="H119" s="109"/>
      <c r="I119" s="109"/>
      <c r="J119" s="110">
        <f>J460</f>
        <v>0</v>
      </c>
      <c r="L119" s="107"/>
    </row>
    <row r="120" spans="2:12" s="1" customFormat="1" ht="21.75" customHeight="1">
      <c r="B120" s="31"/>
      <c r="L120" s="31"/>
    </row>
    <row r="121" spans="2:12" s="1" customFormat="1" ht="6.9" customHeight="1"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31"/>
    </row>
    <row r="125" spans="2:12" s="1" customFormat="1" ht="6.9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31"/>
    </row>
    <row r="126" spans="2:12" s="1" customFormat="1" ht="24.9" customHeight="1">
      <c r="B126" s="31"/>
      <c r="C126" s="20" t="s">
        <v>125</v>
      </c>
      <c r="L126" s="31"/>
    </row>
    <row r="127" spans="2:12" s="1" customFormat="1" ht="6.9" customHeight="1">
      <c r="B127" s="31"/>
      <c r="L127" s="31"/>
    </row>
    <row r="128" spans="2:12" s="1" customFormat="1" ht="12" customHeight="1">
      <c r="B128" s="31"/>
      <c r="C128" s="26" t="s">
        <v>16</v>
      </c>
      <c r="L128" s="31"/>
    </row>
    <row r="129" spans="2:12" s="1" customFormat="1" ht="16.5" customHeight="1">
      <c r="B129" s="31"/>
      <c r="E129" s="221" t="str">
        <f>E7</f>
        <v>OPRAVA KOUPELEN - Domov seniorů Nové Strašecí</v>
      </c>
      <c r="F129" s="222"/>
      <c r="G129" s="222"/>
      <c r="H129" s="222"/>
      <c r="L129" s="31"/>
    </row>
    <row r="130" spans="2:12" s="1" customFormat="1" ht="12" customHeight="1">
      <c r="B130" s="31"/>
      <c r="C130" s="26" t="s">
        <v>91</v>
      </c>
      <c r="L130" s="31"/>
    </row>
    <row r="131" spans="2:12" s="1" customFormat="1" ht="16.5" customHeight="1">
      <c r="B131" s="31"/>
      <c r="E131" s="202" t="str">
        <f>E9</f>
        <v>B - KOUPELNA 2.NP</v>
      </c>
      <c r="F131" s="223"/>
      <c r="G131" s="223"/>
      <c r="H131" s="223"/>
      <c r="L131" s="31"/>
    </row>
    <row r="132" spans="2:12" s="1" customFormat="1" ht="6.9" customHeight="1">
      <c r="B132" s="31"/>
      <c r="L132" s="31"/>
    </row>
    <row r="133" spans="2:12" s="1" customFormat="1" ht="12" customHeight="1">
      <c r="B133" s="31"/>
      <c r="C133" s="26" t="s">
        <v>20</v>
      </c>
      <c r="F133" s="24" t="str">
        <f>F12</f>
        <v>Domov seniorů Nové Strašecí, Křivoklátská  417</v>
      </c>
      <c r="I133" s="26" t="s">
        <v>22</v>
      </c>
      <c r="J133" s="51" t="str">
        <f>IF(J12="","",J12)</f>
        <v>6. 3. 2023</v>
      </c>
      <c r="L133" s="31"/>
    </row>
    <row r="134" spans="2:12" s="1" customFormat="1" ht="6.9" customHeight="1">
      <c r="B134" s="31"/>
      <c r="L134" s="31"/>
    </row>
    <row r="135" spans="2:12" s="1" customFormat="1" ht="40.05" customHeight="1">
      <c r="B135" s="31"/>
      <c r="C135" s="26" t="s">
        <v>24</v>
      </c>
      <c r="F135" s="24" t="str">
        <f>E15</f>
        <v>Domov seniorů Nové Strašecí, Křivoklátská 417</v>
      </c>
      <c r="I135" s="26" t="s">
        <v>30</v>
      </c>
      <c r="J135" s="29" t="str">
        <f>E21</f>
        <v>Lenka Jandová, Zdeněk Tvrz, Pavel Knobloch</v>
      </c>
      <c r="L135" s="31"/>
    </row>
    <row r="136" spans="2:12" s="1" customFormat="1" ht="15.15" customHeight="1">
      <c r="B136" s="31"/>
      <c r="C136" s="26" t="s">
        <v>28</v>
      </c>
      <c r="F136" s="24" t="str">
        <f>IF(E18="","",E18)</f>
        <v>Vyplň údaj</v>
      </c>
      <c r="I136" s="26" t="s">
        <v>33</v>
      </c>
      <c r="J136" s="29" t="str">
        <f>E24</f>
        <v>Lenka Jandová</v>
      </c>
      <c r="L136" s="31"/>
    </row>
    <row r="137" spans="2:12" s="1" customFormat="1" ht="10.35" customHeight="1">
      <c r="B137" s="31"/>
      <c r="L137" s="31"/>
    </row>
    <row r="138" spans="2:20" s="10" customFormat="1" ht="29.25" customHeight="1">
      <c r="B138" s="111"/>
      <c r="C138" s="112" t="s">
        <v>126</v>
      </c>
      <c r="D138" s="113" t="s">
        <v>61</v>
      </c>
      <c r="E138" s="113" t="s">
        <v>57</v>
      </c>
      <c r="F138" s="113" t="s">
        <v>58</v>
      </c>
      <c r="G138" s="113" t="s">
        <v>127</v>
      </c>
      <c r="H138" s="113" t="s">
        <v>128</v>
      </c>
      <c r="I138" s="113" t="s">
        <v>129</v>
      </c>
      <c r="J138" s="114" t="s">
        <v>95</v>
      </c>
      <c r="K138" s="115" t="s">
        <v>130</v>
      </c>
      <c r="L138" s="111"/>
      <c r="M138" s="58" t="s">
        <v>1</v>
      </c>
      <c r="N138" s="59" t="s">
        <v>40</v>
      </c>
      <c r="O138" s="59" t="s">
        <v>131</v>
      </c>
      <c r="P138" s="59" t="s">
        <v>132</v>
      </c>
      <c r="Q138" s="59" t="s">
        <v>133</v>
      </c>
      <c r="R138" s="59" t="s">
        <v>134</v>
      </c>
      <c r="S138" s="59" t="s">
        <v>135</v>
      </c>
      <c r="T138" s="60" t="s">
        <v>136</v>
      </c>
    </row>
    <row r="139" spans="2:63" s="1" customFormat="1" ht="22.8" customHeight="1">
      <c r="B139" s="31"/>
      <c r="C139" s="63" t="s">
        <v>137</v>
      </c>
      <c r="J139" s="116">
        <f>BK139</f>
        <v>0</v>
      </c>
      <c r="L139" s="31"/>
      <c r="M139" s="61"/>
      <c r="N139" s="52"/>
      <c r="O139" s="52"/>
      <c r="P139" s="117">
        <f>P140+P221+P457</f>
        <v>0</v>
      </c>
      <c r="Q139" s="52"/>
      <c r="R139" s="117">
        <f>R140+R221+R457</f>
        <v>10.807030300000001</v>
      </c>
      <c r="S139" s="52"/>
      <c r="T139" s="118">
        <f>T140+T221+T457</f>
        <v>12.07738072</v>
      </c>
      <c r="AT139" s="16" t="s">
        <v>75</v>
      </c>
      <c r="AU139" s="16" t="s">
        <v>97</v>
      </c>
      <c r="BK139" s="119">
        <f>BK140+BK221+BK457</f>
        <v>0</v>
      </c>
    </row>
    <row r="140" spans="2:63" s="11" customFormat="1" ht="25.95" customHeight="1">
      <c r="B140" s="120"/>
      <c r="D140" s="121" t="s">
        <v>75</v>
      </c>
      <c r="E140" s="122" t="s">
        <v>138</v>
      </c>
      <c r="F140" s="122" t="s">
        <v>139</v>
      </c>
      <c r="I140" s="123"/>
      <c r="J140" s="124">
        <f>BK140</f>
        <v>0</v>
      </c>
      <c r="L140" s="120"/>
      <c r="M140" s="125"/>
      <c r="P140" s="126">
        <f>P141+P167+P189+P214+P219</f>
        <v>0</v>
      </c>
      <c r="R140" s="126">
        <f>R141+R167+R189+R214+R219</f>
        <v>7.51222188</v>
      </c>
      <c r="T140" s="127">
        <f>T141+T167+T189+T214+T219</f>
        <v>11.701045</v>
      </c>
      <c r="AR140" s="121" t="s">
        <v>84</v>
      </c>
      <c r="AT140" s="128" t="s">
        <v>75</v>
      </c>
      <c r="AU140" s="128" t="s">
        <v>76</v>
      </c>
      <c r="AY140" s="121" t="s">
        <v>140</v>
      </c>
      <c r="BK140" s="129">
        <f>BK141+BK167+BK189+BK214+BK219</f>
        <v>0</v>
      </c>
    </row>
    <row r="141" spans="2:63" s="11" customFormat="1" ht="22.8" customHeight="1">
      <c r="B141" s="120"/>
      <c r="D141" s="121" t="s">
        <v>75</v>
      </c>
      <c r="E141" s="130" t="s">
        <v>154</v>
      </c>
      <c r="F141" s="130" t="s">
        <v>187</v>
      </c>
      <c r="I141" s="123"/>
      <c r="J141" s="131">
        <f>BK141</f>
        <v>0</v>
      </c>
      <c r="L141" s="120"/>
      <c r="M141" s="125"/>
      <c r="P141" s="126">
        <f>SUM(P142:P166)</f>
        <v>0</v>
      </c>
      <c r="R141" s="126">
        <f>SUM(R142:R166)</f>
        <v>1.6872015000000002</v>
      </c>
      <c r="T141" s="127">
        <f>SUM(T142:T166)</f>
        <v>0</v>
      </c>
      <c r="AR141" s="121" t="s">
        <v>84</v>
      </c>
      <c r="AT141" s="128" t="s">
        <v>75</v>
      </c>
      <c r="AU141" s="128" t="s">
        <v>84</v>
      </c>
      <c r="AY141" s="121" t="s">
        <v>140</v>
      </c>
      <c r="BK141" s="129">
        <f>SUM(BK142:BK166)</f>
        <v>0</v>
      </c>
    </row>
    <row r="142" spans="2:65" s="1" customFormat="1" ht="33" customHeight="1">
      <c r="B142" s="31"/>
      <c r="C142" s="132" t="s">
        <v>84</v>
      </c>
      <c r="D142" s="132" t="s">
        <v>142</v>
      </c>
      <c r="E142" s="133" t="s">
        <v>189</v>
      </c>
      <c r="F142" s="134" t="s">
        <v>190</v>
      </c>
      <c r="G142" s="135" t="s">
        <v>191</v>
      </c>
      <c r="H142" s="136">
        <v>1</v>
      </c>
      <c r="I142" s="137"/>
      <c r="J142" s="138">
        <f>ROUND(I142*H142,2)</f>
        <v>0</v>
      </c>
      <c r="K142" s="139"/>
      <c r="L142" s="31"/>
      <c r="M142" s="140" t="s">
        <v>1</v>
      </c>
      <c r="N142" s="141" t="s">
        <v>42</v>
      </c>
      <c r="P142" s="142">
        <f>O142*H142</f>
        <v>0</v>
      </c>
      <c r="Q142" s="142">
        <v>0.02628</v>
      </c>
      <c r="R142" s="142">
        <f>Q142*H142</f>
        <v>0.02628</v>
      </c>
      <c r="S142" s="142">
        <v>0</v>
      </c>
      <c r="T142" s="143">
        <f>S142*H142</f>
        <v>0</v>
      </c>
      <c r="AR142" s="144" t="s">
        <v>146</v>
      </c>
      <c r="AT142" s="144" t="s">
        <v>142</v>
      </c>
      <c r="AU142" s="144" t="s">
        <v>86</v>
      </c>
      <c r="AY142" s="16" t="s">
        <v>140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6" t="s">
        <v>86</v>
      </c>
      <c r="BK142" s="145">
        <f>ROUND(I142*H142,2)</f>
        <v>0</v>
      </c>
      <c r="BL142" s="16" t="s">
        <v>146</v>
      </c>
      <c r="BM142" s="144" t="s">
        <v>1092</v>
      </c>
    </row>
    <row r="143" spans="2:65" s="1" customFormat="1" ht="33" customHeight="1">
      <c r="B143" s="31"/>
      <c r="C143" s="132" t="s">
        <v>86</v>
      </c>
      <c r="D143" s="132" t="s">
        <v>142</v>
      </c>
      <c r="E143" s="133" t="s">
        <v>1093</v>
      </c>
      <c r="F143" s="134" t="s">
        <v>1094</v>
      </c>
      <c r="G143" s="135" t="s">
        <v>191</v>
      </c>
      <c r="H143" s="136">
        <v>1</v>
      </c>
      <c r="I143" s="137"/>
      <c r="J143" s="138">
        <f>ROUND(I143*H143,2)</f>
        <v>0</v>
      </c>
      <c r="K143" s="139"/>
      <c r="L143" s="31"/>
      <c r="M143" s="140" t="s">
        <v>1</v>
      </c>
      <c r="N143" s="141" t="s">
        <v>42</v>
      </c>
      <c r="P143" s="142">
        <f>O143*H143</f>
        <v>0</v>
      </c>
      <c r="Q143" s="142">
        <v>0.03235</v>
      </c>
      <c r="R143" s="142">
        <f>Q143*H143</f>
        <v>0.03235</v>
      </c>
      <c r="S143" s="142">
        <v>0</v>
      </c>
      <c r="T143" s="143">
        <f>S143*H143</f>
        <v>0</v>
      </c>
      <c r="AR143" s="144" t="s">
        <v>146</v>
      </c>
      <c r="AT143" s="144" t="s">
        <v>142</v>
      </c>
      <c r="AU143" s="144" t="s">
        <v>86</v>
      </c>
      <c r="AY143" s="16" t="s">
        <v>140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6" t="s">
        <v>86</v>
      </c>
      <c r="BK143" s="145">
        <f>ROUND(I143*H143,2)</f>
        <v>0</v>
      </c>
      <c r="BL143" s="16" t="s">
        <v>146</v>
      </c>
      <c r="BM143" s="144" t="s">
        <v>1095</v>
      </c>
    </row>
    <row r="144" spans="2:65" s="1" customFormat="1" ht="24.15" customHeight="1">
      <c r="B144" s="31"/>
      <c r="C144" s="132" t="s">
        <v>154</v>
      </c>
      <c r="D144" s="132" t="s">
        <v>142</v>
      </c>
      <c r="E144" s="133" t="s">
        <v>204</v>
      </c>
      <c r="F144" s="134" t="s">
        <v>205</v>
      </c>
      <c r="G144" s="135" t="s">
        <v>206</v>
      </c>
      <c r="H144" s="136">
        <v>4.16</v>
      </c>
      <c r="I144" s="137"/>
      <c r="J144" s="138">
        <f>ROUND(I144*H144,2)</f>
        <v>0</v>
      </c>
      <c r="K144" s="139"/>
      <c r="L144" s="31"/>
      <c r="M144" s="140" t="s">
        <v>1</v>
      </c>
      <c r="N144" s="141" t="s">
        <v>42</v>
      </c>
      <c r="P144" s="142">
        <f>O144*H144</f>
        <v>0</v>
      </c>
      <c r="Q144" s="142">
        <v>0.06172</v>
      </c>
      <c r="R144" s="142">
        <f>Q144*H144</f>
        <v>0.2567552</v>
      </c>
      <c r="S144" s="142">
        <v>0</v>
      </c>
      <c r="T144" s="143">
        <f>S144*H144</f>
        <v>0</v>
      </c>
      <c r="AR144" s="144" t="s">
        <v>146</v>
      </c>
      <c r="AT144" s="144" t="s">
        <v>142</v>
      </c>
      <c r="AU144" s="144" t="s">
        <v>86</v>
      </c>
      <c r="AY144" s="16" t="s">
        <v>140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6" t="s">
        <v>86</v>
      </c>
      <c r="BK144" s="145">
        <f>ROUND(I144*H144,2)</f>
        <v>0</v>
      </c>
      <c r="BL144" s="16" t="s">
        <v>146</v>
      </c>
      <c r="BM144" s="144" t="s">
        <v>1096</v>
      </c>
    </row>
    <row r="145" spans="2:51" s="12" customFormat="1" ht="10.2">
      <c r="B145" s="146"/>
      <c r="D145" s="147" t="s">
        <v>148</v>
      </c>
      <c r="E145" s="148" t="s">
        <v>1</v>
      </c>
      <c r="F145" s="149" t="s">
        <v>1097</v>
      </c>
      <c r="H145" s="150">
        <v>3.66</v>
      </c>
      <c r="I145" s="151"/>
      <c r="L145" s="146"/>
      <c r="M145" s="152"/>
      <c r="T145" s="153"/>
      <c r="AT145" s="148" t="s">
        <v>148</v>
      </c>
      <c r="AU145" s="148" t="s">
        <v>86</v>
      </c>
      <c r="AV145" s="12" t="s">
        <v>86</v>
      </c>
      <c r="AW145" s="12" t="s">
        <v>32</v>
      </c>
      <c r="AX145" s="12" t="s">
        <v>76</v>
      </c>
      <c r="AY145" s="148" t="s">
        <v>140</v>
      </c>
    </row>
    <row r="146" spans="2:51" s="14" customFormat="1" ht="10.2">
      <c r="B146" s="172"/>
      <c r="D146" s="147" t="s">
        <v>148</v>
      </c>
      <c r="E146" s="173" t="s">
        <v>1</v>
      </c>
      <c r="F146" s="174" t="s">
        <v>1098</v>
      </c>
      <c r="H146" s="173" t="s">
        <v>1</v>
      </c>
      <c r="I146" s="175"/>
      <c r="L146" s="172"/>
      <c r="M146" s="176"/>
      <c r="T146" s="177"/>
      <c r="AT146" s="173" t="s">
        <v>148</v>
      </c>
      <c r="AU146" s="173" t="s">
        <v>86</v>
      </c>
      <c r="AV146" s="14" t="s">
        <v>84</v>
      </c>
      <c r="AW146" s="14" t="s">
        <v>32</v>
      </c>
      <c r="AX146" s="14" t="s">
        <v>76</v>
      </c>
      <c r="AY146" s="173" t="s">
        <v>140</v>
      </c>
    </row>
    <row r="147" spans="2:51" s="12" customFormat="1" ht="10.2">
      <c r="B147" s="146"/>
      <c r="D147" s="147" t="s">
        <v>148</v>
      </c>
      <c r="E147" s="148" t="s">
        <v>1</v>
      </c>
      <c r="F147" s="149" t="s">
        <v>1099</v>
      </c>
      <c r="H147" s="150">
        <v>0.5</v>
      </c>
      <c r="I147" s="151"/>
      <c r="L147" s="146"/>
      <c r="M147" s="152"/>
      <c r="T147" s="153"/>
      <c r="AT147" s="148" t="s">
        <v>148</v>
      </c>
      <c r="AU147" s="148" t="s">
        <v>86</v>
      </c>
      <c r="AV147" s="12" t="s">
        <v>86</v>
      </c>
      <c r="AW147" s="12" t="s">
        <v>32</v>
      </c>
      <c r="AX147" s="12" t="s">
        <v>76</v>
      </c>
      <c r="AY147" s="148" t="s">
        <v>140</v>
      </c>
    </row>
    <row r="148" spans="2:51" s="13" customFormat="1" ht="10.2">
      <c r="B148" s="165"/>
      <c r="D148" s="147" t="s">
        <v>148</v>
      </c>
      <c r="E148" s="166" t="s">
        <v>1</v>
      </c>
      <c r="F148" s="167" t="s">
        <v>210</v>
      </c>
      <c r="H148" s="168">
        <v>4.16</v>
      </c>
      <c r="I148" s="169"/>
      <c r="L148" s="165"/>
      <c r="M148" s="170"/>
      <c r="T148" s="171"/>
      <c r="AT148" s="166" t="s">
        <v>148</v>
      </c>
      <c r="AU148" s="166" t="s">
        <v>86</v>
      </c>
      <c r="AV148" s="13" t="s">
        <v>146</v>
      </c>
      <c r="AW148" s="13" t="s">
        <v>32</v>
      </c>
      <c r="AX148" s="13" t="s">
        <v>84</v>
      </c>
      <c r="AY148" s="166" t="s">
        <v>140</v>
      </c>
    </row>
    <row r="149" spans="2:65" s="1" customFormat="1" ht="24.15" customHeight="1">
      <c r="B149" s="31"/>
      <c r="C149" s="132" t="s">
        <v>146</v>
      </c>
      <c r="D149" s="132" t="s">
        <v>142</v>
      </c>
      <c r="E149" s="133" t="s">
        <v>212</v>
      </c>
      <c r="F149" s="134" t="s">
        <v>213</v>
      </c>
      <c r="G149" s="135" t="s">
        <v>206</v>
      </c>
      <c r="H149" s="136">
        <v>10.74</v>
      </c>
      <c r="I149" s="137"/>
      <c r="J149" s="138">
        <f>ROUND(I149*H149,2)</f>
        <v>0</v>
      </c>
      <c r="K149" s="139"/>
      <c r="L149" s="31"/>
      <c r="M149" s="140" t="s">
        <v>1</v>
      </c>
      <c r="N149" s="141" t="s">
        <v>42</v>
      </c>
      <c r="P149" s="142">
        <f>O149*H149</f>
        <v>0</v>
      </c>
      <c r="Q149" s="142">
        <v>0.06998</v>
      </c>
      <c r="R149" s="142">
        <f>Q149*H149</f>
        <v>0.7515852000000001</v>
      </c>
      <c r="S149" s="142">
        <v>0</v>
      </c>
      <c r="T149" s="143">
        <f>S149*H149</f>
        <v>0</v>
      </c>
      <c r="AR149" s="144" t="s">
        <v>146</v>
      </c>
      <c r="AT149" s="144" t="s">
        <v>142</v>
      </c>
      <c r="AU149" s="144" t="s">
        <v>86</v>
      </c>
      <c r="AY149" s="16" t="s">
        <v>140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6" t="s">
        <v>86</v>
      </c>
      <c r="BK149" s="145">
        <f>ROUND(I149*H149,2)</f>
        <v>0</v>
      </c>
      <c r="BL149" s="16" t="s">
        <v>146</v>
      </c>
      <c r="BM149" s="144" t="s">
        <v>1100</v>
      </c>
    </row>
    <row r="150" spans="2:51" s="12" customFormat="1" ht="10.2">
      <c r="B150" s="146"/>
      <c r="D150" s="147" t="s">
        <v>148</v>
      </c>
      <c r="E150" s="148" t="s">
        <v>1</v>
      </c>
      <c r="F150" s="149" t="s">
        <v>1101</v>
      </c>
      <c r="H150" s="150">
        <v>7.22</v>
      </c>
      <c r="I150" s="151"/>
      <c r="L150" s="146"/>
      <c r="M150" s="152"/>
      <c r="T150" s="153"/>
      <c r="AT150" s="148" t="s">
        <v>148</v>
      </c>
      <c r="AU150" s="148" t="s">
        <v>86</v>
      </c>
      <c r="AV150" s="12" t="s">
        <v>86</v>
      </c>
      <c r="AW150" s="12" t="s">
        <v>32</v>
      </c>
      <c r="AX150" s="12" t="s">
        <v>76</v>
      </c>
      <c r="AY150" s="148" t="s">
        <v>140</v>
      </c>
    </row>
    <row r="151" spans="2:51" s="12" customFormat="1" ht="10.2">
      <c r="B151" s="146"/>
      <c r="D151" s="147" t="s">
        <v>148</v>
      </c>
      <c r="E151" s="148" t="s">
        <v>1</v>
      </c>
      <c r="F151" s="149" t="s">
        <v>1102</v>
      </c>
      <c r="H151" s="150">
        <v>3.52</v>
      </c>
      <c r="I151" s="151"/>
      <c r="L151" s="146"/>
      <c r="M151" s="152"/>
      <c r="T151" s="153"/>
      <c r="AT151" s="148" t="s">
        <v>148</v>
      </c>
      <c r="AU151" s="148" t="s">
        <v>86</v>
      </c>
      <c r="AV151" s="12" t="s">
        <v>86</v>
      </c>
      <c r="AW151" s="12" t="s">
        <v>32</v>
      </c>
      <c r="AX151" s="12" t="s">
        <v>76</v>
      </c>
      <c r="AY151" s="148" t="s">
        <v>140</v>
      </c>
    </row>
    <row r="152" spans="2:51" s="13" customFormat="1" ht="10.2">
      <c r="B152" s="165"/>
      <c r="D152" s="147" t="s">
        <v>148</v>
      </c>
      <c r="E152" s="166" t="s">
        <v>1</v>
      </c>
      <c r="F152" s="167" t="s">
        <v>210</v>
      </c>
      <c r="H152" s="168">
        <v>10.74</v>
      </c>
      <c r="I152" s="169"/>
      <c r="L152" s="165"/>
      <c r="M152" s="170"/>
      <c r="T152" s="171"/>
      <c r="AT152" s="166" t="s">
        <v>148</v>
      </c>
      <c r="AU152" s="166" t="s">
        <v>86</v>
      </c>
      <c r="AV152" s="13" t="s">
        <v>146</v>
      </c>
      <c r="AW152" s="13" t="s">
        <v>32</v>
      </c>
      <c r="AX152" s="13" t="s">
        <v>84</v>
      </c>
      <c r="AY152" s="166" t="s">
        <v>140</v>
      </c>
    </row>
    <row r="153" spans="2:65" s="1" customFormat="1" ht="24.15" customHeight="1">
      <c r="B153" s="31"/>
      <c r="C153" s="132" t="s">
        <v>162</v>
      </c>
      <c r="D153" s="132" t="s">
        <v>142</v>
      </c>
      <c r="E153" s="133" t="s">
        <v>216</v>
      </c>
      <c r="F153" s="134" t="s">
        <v>217</v>
      </c>
      <c r="G153" s="135" t="s">
        <v>218</v>
      </c>
      <c r="H153" s="136">
        <v>1.95</v>
      </c>
      <c r="I153" s="137"/>
      <c r="J153" s="138">
        <f>ROUND(I153*H153,2)</f>
        <v>0</v>
      </c>
      <c r="K153" s="139"/>
      <c r="L153" s="31"/>
      <c r="M153" s="140" t="s">
        <v>1</v>
      </c>
      <c r="N153" s="141" t="s">
        <v>42</v>
      </c>
      <c r="P153" s="142">
        <f>O153*H153</f>
        <v>0</v>
      </c>
      <c r="Q153" s="142">
        <v>8E-05</v>
      </c>
      <c r="R153" s="142">
        <f>Q153*H153</f>
        <v>0.000156</v>
      </c>
      <c r="S153" s="142">
        <v>0</v>
      </c>
      <c r="T153" s="143">
        <f>S153*H153</f>
        <v>0</v>
      </c>
      <c r="AR153" s="144" t="s">
        <v>146</v>
      </c>
      <c r="AT153" s="144" t="s">
        <v>142</v>
      </c>
      <c r="AU153" s="144" t="s">
        <v>86</v>
      </c>
      <c r="AY153" s="16" t="s">
        <v>140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6" t="s">
        <v>86</v>
      </c>
      <c r="BK153" s="145">
        <f>ROUND(I153*H153,2)</f>
        <v>0</v>
      </c>
      <c r="BL153" s="16" t="s">
        <v>146</v>
      </c>
      <c r="BM153" s="144" t="s">
        <v>1103</v>
      </c>
    </row>
    <row r="154" spans="2:51" s="12" customFormat="1" ht="10.2">
      <c r="B154" s="146"/>
      <c r="D154" s="147" t="s">
        <v>148</v>
      </c>
      <c r="E154" s="148" t="s">
        <v>1</v>
      </c>
      <c r="F154" s="149" t="s">
        <v>1104</v>
      </c>
      <c r="H154" s="150">
        <v>1.95</v>
      </c>
      <c r="I154" s="151"/>
      <c r="L154" s="146"/>
      <c r="M154" s="152"/>
      <c r="T154" s="153"/>
      <c r="AT154" s="148" t="s">
        <v>148</v>
      </c>
      <c r="AU154" s="148" t="s">
        <v>86</v>
      </c>
      <c r="AV154" s="12" t="s">
        <v>86</v>
      </c>
      <c r="AW154" s="12" t="s">
        <v>32</v>
      </c>
      <c r="AX154" s="12" t="s">
        <v>84</v>
      </c>
      <c r="AY154" s="148" t="s">
        <v>140</v>
      </c>
    </row>
    <row r="155" spans="2:65" s="1" customFormat="1" ht="24.15" customHeight="1">
      <c r="B155" s="31"/>
      <c r="C155" s="132" t="s">
        <v>166</v>
      </c>
      <c r="D155" s="132" t="s">
        <v>142</v>
      </c>
      <c r="E155" s="133" t="s">
        <v>222</v>
      </c>
      <c r="F155" s="134" t="s">
        <v>223</v>
      </c>
      <c r="G155" s="135" t="s">
        <v>218</v>
      </c>
      <c r="H155" s="136">
        <v>3.15</v>
      </c>
      <c r="I155" s="137"/>
      <c r="J155" s="138">
        <f>ROUND(I155*H155,2)</f>
        <v>0</v>
      </c>
      <c r="K155" s="139"/>
      <c r="L155" s="31"/>
      <c r="M155" s="140" t="s">
        <v>1</v>
      </c>
      <c r="N155" s="141" t="s">
        <v>42</v>
      </c>
      <c r="P155" s="142">
        <f>O155*H155</f>
        <v>0</v>
      </c>
      <c r="Q155" s="142">
        <v>0.00012</v>
      </c>
      <c r="R155" s="142">
        <f>Q155*H155</f>
        <v>0.00037799999999999997</v>
      </c>
      <c r="S155" s="142">
        <v>0</v>
      </c>
      <c r="T155" s="143">
        <f>S155*H155</f>
        <v>0</v>
      </c>
      <c r="AR155" s="144" t="s">
        <v>146</v>
      </c>
      <c r="AT155" s="144" t="s">
        <v>142</v>
      </c>
      <c r="AU155" s="144" t="s">
        <v>86</v>
      </c>
      <c r="AY155" s="16" t="s">
        <v>140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16" t="s">
        <v>86</v>
      </c>
      <c r="BK155" s="145">
        <f>ROUND(I155*H155,2)</f>
        <v>0</v>
      </c>
      <c r="BL155" s="16" t="s">
        <v>146</v>
      </c>
      <c r="BM155" s="144" t="s">
        <v>1105</v>
      </c>
    </row>
    <row r="156" spans="2:65" s="1" customFormat="1" ht="24.15" customHeight="1">
      <c r="B156" s="31"/>
      <c r="C156" s="132" t="s">
        <v>172</v>
      </c>
      <c r="D156" s="132" t="s">
        <v>142</v>
      </c>
      <c r="E156" s="133" t="s">
        <v>226</v>
      </c>
      <c r="F156" s="134" t="s">
        <v>227</v>
      </c>
      <c r="G156" s="135" t="s">
        <v>218</v>
      </c>
      <c r="H156" s="136">
        <v>7.8</v>
      </c>
      <c r="I156" s="137"/>
      <c r="J156" s="138">
        <f>ROUND(I156*H156,2)</f>
        <v>0</v>
      </c>
      <c r="K156" s="139"/>
      <c r="L156" s="31"/>
      <c r="M156" s="140" t="s">
        <v>1</v>
      </c>
      <c r="N156" s="141" t="s">
        <v>42</v>
      </c>
      <c r="P156" s="142">
        <f>O156*H156</f>
        <v>0</v>
      </c>
      <c r="Q156" s="142">
        <v>0.00013</v>
      </c>
      <c r="R156" s="142">
        <f>Q156*H156</f>
        <v>0.001014</v>
      </c>
      <c r="S156" s="142">
        <v>0</v>
      </c>
      <c r="T156" s="143">
        <f>S156*H156</f>
        <v>0</v>
      </c>
      <c r="AR156" s="144" t="s">
        <v>146</v>
      </c>
      <c r="AT156" s="144" t="s">
        <v>142</v>
      </c>
      <c r="AU156" s="144" t="s">
        <v>86</v>
      </c>
      <c r="AY156" s="16" t="s">
        <v>140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6" t="s">
        <v>86</v>
      </c>
      <c r="BK156" s="145">
        <f>ROUND(I156*H156,2)</f>
        <v>0</v>
      </c>
      <c r="BL156" s="16" t="s">
        <v>146</v>
      </c>
      <c r="BM156" s="144" t="s">
        <v>1106</v>
      </c>
    </row>
    <row r="157" spans="2:51" s="12" customFormat="1" ht="10.2">
      <c r="B157" s="146"/>
      <c r="D157" s="147" t="s">
        <v>148</v>
      </c>
      <c r="E157" s="148" t="s">
        <v>1</v>
      </c>
      <c r="F157" s="149" t="s">
        <v>1107</v>
      </c>
      <c r="H157" s="150">
        <v>7.8</v>
      </c>
      <c r="I157" s="151"/>
      <c r="L157" s="146"/>
      <c r="M157" s="152"/>
      <c r="T157" s="153"/>
      <c r="AT157" s="148" t="s">
        <v>148</v>
      </c>
      <c r="AU157" s="148" t="s">
        <v>86</v>
      </c>
      <c r="AV157" s="12" t="s">
        <v>86</v>
      </c>
      <c r="AW157" s="12" t="s">
        <v>32</v>
      </c>
      <c r="AX157" s="12" t="s">
        <v>84</v>
      </c>
      <c r="AY157" s="148" t="s">
        <v>140</v>
      </c>
    </row>
    <row r="158" spans="2:65" s="1" customFormat="1" ht="16.5" customHeight="1">
      <c r="B158" s="31"/>
      <c r="C158" s="132" t="s">
        <v>176</v>
      </c>
      <c r="D158" s="132" t="s">
        <v>142</v>
      </c>
      <c r="E158" s="133" t="s">
        <v>231</v>
      </c>
      <c r="F158" s="134" t="s">
        <v>232</v>
      </c>
      <c r="G158" s="135" t="s">
        <v>206</v>
      </c>
      <c r="H158" s="136">
        <v>2.52</v>
      </c>
      <c r="I158" s="137"/>
      <c r="J158" s="138">
        <f>ROUND(I158*H158,2)</f>
        <v>0</v>
      </c>
      <c r="K158" s="139"/>
      <c r="L158" s="31"/>
      <c r="M158" s="140" t="s">
        <v>1</v>
      </c>
      <c r="N158" s="141" t="s">
        <v>42</v>
      </c>
      <c r="P158" s="142">
        <f>O158*H158</f>
        <v>0</v>
      </c>
      <c r="Q158" s="142">
        <v>0.08341</v>
      </c>
      <c r="R158" s="142">
        <f>Q158*H158</f>
        <v>0.2101932</v>
      </c>
      <c r="S158" s="142">
        <v>0</v>
      </c>
      <c r="T158" s="143">
        <f>S158*H158</f>
        <v>0</v>
      </c>
      <c r="AR158" s="144" t="s">
        <v>146</v>
      </c>
      <c r="AT158" s="144" t="s">
        <v>142</v>
      </c>
      <c r="AU158" s="144" t="s">
        <v>86</v>
      </c>
      <c r="AY158" s="16" t="s">
        <v>140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6" t="s">
        <v>86</v>
      </c>
      <c r="BK158" s="145">
        <f>ROUND(I158*H158,2)</f>
        <v>0</v>
      </c>
      <c r="BL158" s="16" t="s">
        <v>146</v>
      </c>
      <c r="BM158" s="144" t="s">
        <v>1108</v>
      </c>
    </row>
    <row r="159" spans="2:51" s="14" customFormat="1" ht="10.2">
      <c r="B159" s="172"/>
      <c r="D159" s="147" t="s">
        <v>148</v>
      </c>
      <c r="E159" s="173" t="s">
        <v>1</v>
      </c>
      <c r="F159" s="174" t="s">
        <v>1109</v>
      </c>
      <c r="H159" s="173" t="s">
        <v>1</v>
      </c>
      <c r="I159" s="175"/>
      <c r="L159" s="172"/>
      <c r="M159" s="176"/>
      <c r="T159" s="177"/>
      <c r="AT159" s="173" t="s">
        <v>148</v>
      </c>
      <c r="AU159" s="173" t="s">
        <v>86</v>
      </c>
      <c r="AV159" s="14" t="s">
        <v>84</v>
      </c>
      <c r="AW159" s="14" t="s">
        <v>32</v>
      </c>
      <c r="AX159" s="14" t="s">
        <v>76</v>
      </c>
      <c r="AY159" s="173" t="s">
        <v>140</v>
      </c>
    </row>
    <row r="160" spans="2:51" s="12" customFormat="1" ht="10.2">
      <c r="B160" s="146"/>
      <c r="D160" s="147" t="s">
        <v>148</v>
      </c>
      <c r="E160" s="148" t="s">
        <v>1</v>
      </c>
      <c r="F160" s="149" t="s">
        <v>1110</v>
      </c>
      <c r="H160" s="150">
        <v>1.26</v>
      </c>
      <c r="I160" s="151"/>
      <c r="L160" s="146"/>
      <c r="M160" s="152"/>
      <c r="T160" s="153"/>
      <c r="AT160" s="148" t="s">
        <v>148</v>
      </c>
      <c r="AU160" s="148" t="s">
        <v>86</v>
      </c>
      <c r="AV160" s="12" t="s">
        <v>86</v>
      </c>
      <c r="AW160" s="12" t="s">
        <v>32</v>
      </c>
      <c r="AX160" s="12" t="s">
        <v>76</v>
      </c>
      <c r="AY160" s="148" t="s">
        <v>140</v>
      </c>
    </row>
    <row r="161" spans="2:51" s="14" customFormat="1" ht="10.2">
      <c r="B161" s="172"/>
      <c r="D161" s="147" t="s">
        <v>148</v>
      </c>
      <c r="E161" s="173" t="s">
        <v>1</v>
      </c>
      <c r="F161" s="174" t="s">
        <v>1111</v>
      </c>
      <c r="H161" s="173" t="s">
        <v>1</v>
      </c>
      <c r="I161" s="175"/>
      <c r="L161" s="172"/>
      <c r="M161" s="176"/>
      <c r="T161" s="177"/>
      <c r="AT161" s="173" t="s">
        <v>148</v>
      </c>
      <c r="AU161" s="173" t="s">
        <v>86</v>
      </c>
      <c r="AV161" s="14" t="s">
        <v>84</v>
      </c>
      <c r="AW161" s="14" t="s">
        <v>32</v>
      </c>
      <c r="AX161" s="14" t="s">
        <v>76</v>
      </c>
      <c r="AY161" s="173" t="s">
        <v>140</v>
      </c>
    </row>
    <row r="162" spans="2:51" s="12" customFormat="1" ht="10.2">
      <c r="B162" s="146"/>
      <c r="D162" s="147" t="s">
        <v>148</v>
      </c>
      <c r="E162" s="148" t="s">
        <v>1</v>
      </c>
      <c r="F162" s="149" t="s">
        <v>1110</v>
      </c>
      <c r="H162" s="150">
        <v>1.26</v>
      </c>
      <c r="I162" s="151"/>
      <c r="L162" s="146"/>
      <c r="M162" s="152"/>
      <c r="T162" s="153"/>
      <c r="AT162" s="148" t="s">
        <v>148</v>
      </c>
      <c r="AU162" s="148" t="s">
        <v>86</v>
      </c>
      <c r="AV162" s="12" t="s">
        <v>86</v>
      </c>
      <c r="AW162" s="12" t="s">
        <v>32</v>
      </c>
      <c r="AX162" s="12" t="s">
        <v>76</v>
      </c>
      <c r="AY162" s="148" t="s">
        <v>140</v>
      </c>
    </row>
    <row r="163" spans="2:51" s="13" customFormat="1" ht="10.2">
      <c r="B163" s="165"/>
      <c r="D163" s="147" t="s">
        <v>148</v>
      </c>
      <c r="E163" s="166" t="s">
        <v>1</v>
      </c>
      <c r="F163" s="167" t="s">
        <v>210</v>
      </c>
      <c r="H163" s="168">
        <v>2.52</v>
      </c>
      <c r="I163" s="169"/>
      <c r="L163" s="165"/>
      <c r="M163" s="170"/>
      <c r="T163" s="171"/>
      <c r="AT163" s="166" t="s">
        <v>148</v>
      </c>
      <c r="AU163" s="166" t="s">
        <v>86</v>
      </c>
      <c r="AV163" s="13" t="s">
        <v>146</v>
      </c>
      <c r="AW163" s="13" t="s">
        <v>32</v>
      </c>
      <c r="AX163" s="13" t="s">
        <v>84</v>
      </c>
      <c r="AY163" s="166" t="s">
        <v>140</v>
      </c>
    </row>
    <row r="164" spans="2:65" s="1" customFormat="1" ht="16.5" customHeight="1">
      <c r="B164" s="31"/>
      <c r="C164" s="132" t="s">
        <v>181</v>
      </c>
      <c r="D164" s="132" t="s">
        <v>142</v>
      </c>
      <c r="E164" s="133" t="s">
        <v>1112</v>
      </c>
      <c r="F164" s="134" t="s">
        <v>1113</v>
      </c>
      <c r="G164" s="135" t="s">
        <v>206</v>
      </c>
      <c r="H164" s="136">
        <v>2.535</v>
      </c>
      <c r="I164" s="137"/>
      <c r="J164" s="138">
        <f>ROUND(I164*H164,2)</f>
        <v>0</v>
      </c>
      <c r="K164" s="139"/>
      <c r="L164" s="31"/>
      <c r="M164" s="140" t="s">
        <v>1</v>
      </c>
      <c r="N164" s="141" t="s">
        <v>42</v>
      </c>
      <c r="P164" s="142">
        <f>O164*H164</f>
        <v>0</v>
      </c>
      <c r="Q164" s="142">
        <v>0.16114</v>
      </c>
      <c r="R164" s="142">
        <f>Q164*H164</f>
        <v>0.4084899</v>
      </c>
      <c r="S164" s="142">
        <v>0</v>
      </c>
      <c r="T164" s="143">
        <f>S164*H164</f>
        <v>0</v>
      </c>
      <c r="AR164" s="144" t="s">
        <v>146</v>
      </c>
      <c r="AT164" s="144" t="s">
        <v>142</v>
      </c>
      <c r="AU164" s="144" t="s">
        <v>86</v>
      </c>
      <c r="AY164" s="16" t="s">
        <v>140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6" t="s">
        <v>86</v>
      </c>
      <c r="BK164" s="145">
        <f>ROUND(I164*H164,2)</f>
        <v>0</v>
      </c>
      <c r="BL164" s="16" t="s">
        <v>146</v>
      </c>
      <c r="BM164" s="144" t="s">
        <v>1114</v>
      </c>
    </row>
    <row r="165" spans="2:51" s="14" customFormat="1" ht="10.2">
      <c r="B165" s="172"/>
      <c r="D165" s="147" t="s">
        <v>148</v>
      </c>
      <c r="E165" s="173" t="s">
        <v>1</v>
      </c>
      <c r="F165" s="174" t="s">
        <v>1115</v>
      </c>
      <c r="H165" s="173" t="s">
        <v>1</v>
      </c>
      <c r="I165" s="175"/>
      <c r="L165" s="172"/>
      <c r="M165" s="176"/>
      <c r="T165" s="177"/>
      <c r="AT165" s="173" t="s">
        <v>148</v>
      </c>
      <c r="AU165" s="173" t="s">
        <v>86</v>
      </c>
      <c r="AV165" s="14" t="s">
        <v>84</v>
      </c>
      <c r="AW165" s="14" t="s">
        <v>32</v>
      </c>
      <c r="AX165" s="14" t="s">
        <v>76</v>
      </c>
      <c r="AY165" s="173" t="s">
        <v>140</v>
      </c>
    </row>
    <row r="166" spans="2:51" s="12" customFormat="1" ht="10.2">
      <c r="B166" s="146"/>
      <c r="D166" s="147" t="s">
        <v>148</v>
      </c>
      <c r="E166" s="148" t="s">
        <v>1</v>
      </c>
      <c r="F166" s="149" t="s">
        <v>1116</v>
      </c>
      <c r="H166" s="150">
        <v>2.535</v>
      </c>
      <c r="I166" s="151"/>
      <c r="L166" s="146"/>
      <c r="M166" s="152"/>
      <c r="T166" s="153"/>
      <c r="AT166" s="148" t="s">
        <v>148</v>
      </c>
      <c r="AU166" s="148" t="s">
        <v>86</v>
      </c>
      <c r="AV166" s="12" t="s">
        <v>86</v>
      </c>
      <c r="AW166" s="12" t="s">
        <v>32</v>
      </c>
      <c r="AX166" s="12" t="s">
        <v>84</v>
      </c>
      <c r="AY166" s="148" t="s">
        <v>140</v>
      </c>
    </row>
    <row r="167" spans="2:63" s="11" customFormat="1" ht="22.8" customHeight="1">
      <c r="B167" s="120"/>
      <c r="D167" s="121" t="s">
        <v>75</v>
      </c>
      <c r="E167" s="130" t="s">
        <v>166</v>
      </c>
      <c r="F167" s="130" t="s">
        <v>241</v>
      </c>
      <c r="I167" s="123"/>
      <c r="J167" s="131">
        <f>BK167</f>
        <v>0</v>
      </c>
      <c r="L167" s="120"/>
      <c r="M167" s="125"/>
      <c r="P167" s="126">
        <f>SUM(P168:P188)</f>
        <v>0</v>
      </c>
      <c r="R167" s="126">
        <f>SUM(R168:R188)</f>
        <v>5.82034028</v>
      </c>
      <c r="T167" s="127">
        <f>SUM(T168:T188)</f>
        <v>0</v>
      </c>
      <c r="AR167" s="121" t="s">
        <v>84</v>
      </c>
      <c r="AT167" s="128" t="s">
        <v>75</v>
      </c>
      <c r="AU167" s="128" t="s">
        <v>84</v>
      </c>
      <c r="AY167" s="121" t="s">
        <v>140</v>
      </c>
      <c r="BK167" s="129">
        <f>SUM(BK168:BK188)</f>
        <v>0</v>
      </c>
    </row>
    <row r="168" spans="2:65" s="1" customFormat="1" ht="24.15" customHeight="1">
      <c r="B168" s="31"/>
      <c r="C168" s="132" t="s">
        <v>188</v>
      </c>
      <c r="D168" s="132" t="s">
        <v>142</v>
      </c>
      <c r="E168" s="133" t="s">
        <v>243</v>
      </c>
      <c r="F168" s="134" t="s">
        <v>244</v>
      </c>
      <c r="G168" s="135" t="s">
        <v>206</v>
      </c>
      <c r="H168" s="136">
        <v>18.536</v>
      </c>
      <c r="I168" s="137"/>
      <c r="J168" s="138">
        <f>ROUND(I168*H168,2)</f>
        <v>0</v>
      </c>
      <c r="K168" s="139"/>
      <c r="L168" s="31"/>
      <c r="M168" s="140" t="s">
        <v>1</v>
      </c>
      <c r="N168" s="141" t="s">
        <v>42</v>
      </c>
      <c r="P168" s="142">
        <f>O168*H168</f>
        <v>0</v>
      </c>
      <c r="Q168" s="142">
        <v>0.00438</v>
      </c>
      <c r="R168" s="142">
        <f>Q168*H168</f>
        <v>0.08118768000000001</v>
      </c>
      <c r="S168" s="142">
        <v>0</v>
      </c>
      <c r="T168" s="143">
        <f>S168*H168</f>
        <v>0</v>
      </c>
      <c r="AR168" s="144" t="s">
        <v>146</v>
      </c>
      <c r="AT168" s="144" t="s">
        <v>142</v>
      </c>
      <c r="AU168" s="144" t="s">
        <v>86</v>
      </c>
      <c r="AY168" s="16" t="s">
        <v>140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6" t="s">
        <v>86</v>
      </c>
      <c r="BK168" s="145">
        <f>ROUND(I168*H168,2)</f>
        <v>0</v>
      </c>
      <c r="BL168" s="16" t="s">
        <v>146</v>
      </c>
      <c r="BM168" s="144" t="s">
        <v>1117</v>
      </c>
    </row>
    <row r="169" spans="2:51" s="12" customFormat="1" ht="10.2">
      <c r="B169" s="146"/>
      <c r="D169" s="147" t="s">
        <v>148</v>
      </c>
      <c r="E169" s="148" t="s">
        <v>1</v>
      </c>
      <c r="F169" s="149" t="s">
        <v>1118</v>
      </c>
      <c r="H169" s="150">
        <v>13.232</v>
      </c>
      <c r="I169" s="151"/>
      <c r="L169" s="146"/>
      <c r="M169" s="152"/>
      <c r="T169" s="153"/>
      <c r="AT169" s="148" t="s">
        <v>148</v>
      </c>
      <c r="AU169" s="148" t="s">
        <v>86</v>
      </c>
      <c r="AV169" s="12" t="s">
        <v>86</v>
      </c>
      <c r="AW169" s="12" t="s">
        <v>32</v>
      </c>
      <c r="AX169" s="12" t="s">
        <v>76</v>
      </c>
      <c r="AY169" s="148" t="s">
        <v>140</v>
      </c>
    </row>
    <row r="170" spans="2:51" s="12" customFormat="1" ht="10.2">
      <c r="B170" s="146"/>
      <c r="D170" s="147" t="s">
        <v>148</v>
      </c>
      <c r="E170" s="148" t="s">
        <v>1</v>
      </c>
      <c r="F170" s="149" t="s">
        <v>1119</v>
      </c>
      <c r="H170" s="150">
        <v>5.304</v>
      </c>
      <c r="I170" s="151"/>
      <c r="L170" s="146"/>
      <c r="M170" s="152"/>
      <c r="T170" s="153"/>
      <c r="AT170" s="148" t="s">
        <v>148</v>
      </c>
      <c r="AU170" s="148" t="s">
        <v>86</v>
      </c>
      <c r="AV170" s="12" t="s">
        <v>86</v>
      </c>
      <c r="AW170" s="12" t="s">
        <v>32</v>
      </c>
      <c r="AX170" s="12" t="s">
        <v>76</v>
      </c>
      <c r="AY170" s="148" t="s">
        <v>140</v>
      </c>
    </row>
    <row r="171" spans="2:51" s="13" customFormat="1" ht="10.2">
      <c r="B171" s="165"/>
      <c r="D171" s="147" t="s">
        <v>148</v>
      </c>
      <c r="E171" s="166" t="s">
        <v>1</v>
      </c>
      <c r="F171" s="167" t="s">
        <v>210</v>
      </c>
      <c r="H171" s="168">
        <v>18.536</v>
      </c>
      <c r="I171" s="169"/>
      <c r="L171" s="165"/>
      <c r="M171" s="170"/>
      <c r="T171" s="171"/>
      <c r="AT171" s="166" t="s">
        <v>148</v>
      </c>
      <c r="AU171" s="166" t="s">
        <v>86</v>
      </c>
      <c r="AV171" s="13" t="s">
        <v>146</v>
      </c>
      <c r="AW171" s="13" t="s">
        <v>32</v>
      </c>
      <c r="AX171" s="13" t="s">
        <v>84</v>
      </c>
      <c r="AY171" s="166" t="s">
        <v>140</v>
      </c>
    </row>
    <row r="172" spans="2:65" s="1" customFormat="1" ht="24.15" customHeight="1">
      <c r="B172" s="31"/>
      <c r="C172" s="132" t="s">
        <v>193</v>
      </c>
      <c r="D172" s="132" t="s">
        <v>142</v>
      </c>
      <c r="E172" s="133" t="s">
        <v>249</v>
      </c>
      <c r="F172" s="134" t="s">
        <v>250</v>
      </c>
      <c r="G172" s="135" t="s">
        <v>206</v>
      </c>
      <c r="H172" s="136">
        <v>18.536</v>
      </c>
      <c r="I172" s="137"/>
      <c r="J172" s="138">
        <f>ROUND(I172*H172,2)</f>
        <v>0</v>
      </c>
      <c r="K172" s="139"/>
      <c r="L172" s="31"/>
      <c r="M172" s="140" t="s">
        <v>1</v>
      </c>
      <c r="N172" s="141" t="s">
        <v>42</v>
      </c>
      <c r="P172" s="142">
        <f>O172*H172</f>
        <v>0</v>
      </c>
      <c r="Q172" s="142">
        <v>0.004</v>
      </c>
      <c r="R172" s="142">
        <f>Q172*H172</f>
        <v>0.074144</v>
      </c>
      <c r="S172" s="142">
        <v>0</v>
      </c>
      <c r="T172" s="143">
        <f>S172*H172</f>
        <v>0</v>
      </c>
      <c r="AR172" s="144" t="s">
        <v>146</v>
      </c>
      <c r="AT172" s="144" t="s">
        <v>142</v>
      </c>
      <c r="AU172" s="144" t="s">
        <v>86</v>
      </c>
      <c r="AY172" s="16" t="s">
        <v>140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6" t="s">
        <v>86</v>
      </c>
      <c r="BK172" s="145">
        <f>ROUND(I172*H172,2)</f>
        <v>0</v>
      </c>
      <c r="BL172" s="16" t="s">
        <v>146</v>
      </c>
      <c r="BM172" s="144" t="s">
        <v>1120</v>
      </c>
    </row>
    <row r="173" spans="2:65" s="1" customFormat="1" ht="37.8" customHeight="1">
      <c r="B173" s="31"/>
      <c r="C173" s="132" t="s">
        <v>198</v>
      </c>
      <c r="D173" s="132" t="s">
        <v>142</v>
      </c>
      <c r="E173" s="133" t="s">
        <v>253</v>
      </c>
      <c r="F173" s="134" t="s">
        <v>254</v>
      </c>
      <c r="G173" s="135" t="s">
        <v>206</v>
      </c>
      <c r="H173" s="136">
        <v>35.468</v>
      </c>
      <c r="I173" s="137"/>
      <c r="J173" s="138">
        <f>ROUND(I173*H173,2)</f>
        <v>0</v>
      </c>
      <c r="K173" s="139"/>
      <c r="L173" s="31"/>
      <c r="M173" s="140" t="s">
        <v>1</v>
      </c>
      <c r="N173" s="141" t="s">
        <v>42</v>
      </c>
      <c r="P173" s="142">
        <f>O173*H173</f>
        <v>0</v>
      </c>
      <c r="Q173" s="142">
        <v>0.0197</v>
      </c>
      <c r="R173" s="142">
        <f>Q173*H173</f>
        <v>0.6987196</v>
      </c>
      <c r="S173" s="142">
        <v>0</v>
      </c>
      <c r="T173" s="143">
        <f>S173*H173</f>
        <v>0</v>
      </c>
      <c r="AR173" s="144" t="s">
        <v>146</v>
      </c>
      <c r="AT173" s="144" t="s">
        <v>142</v>
      </c>
      <c r="AU173" s="144" t="s">
        <v>86</v>
      </c>
      <c r="AY173" s="16" t="s">
        <v>140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6" t="s">
        <v>86</v>
      </c>
      <c r="BK173" s="145">
        <f>ROUND(I173*H173,2)</f>
        <v>0</v>
      </c>
      <c r="BL173" s="16" t="s">
        <v>146</v>
      </c>
      <c r="BM173" s="144" t="s">
        <v>1121</v>
      </c>
    </row>
    <row r="174" spans="2:51" s="12" customFormat="1" ht="10.2">
      <c r="B174" s="146"/>
      <c r="D174" s="147" t="s">
        <v>148</v>
      </c>
      <c r="E174" s="148" t="s">
        <v>1</v>
      </c>
      <c r="F174" s="149" t="s">
        <v>1122</v>
      </c>
      <c r="H174" s="150">
        <v>13.13</v>
      </c>
      <c r="I174" s="151"/>
      <c r="L174" s="146"/>
      <c r="M174" s="152"/>
      <c r="T174" s="153"/>
      <c r="AT174" s="148" t="s">
        <v>148</v>
      </c>
      <c r="AU174" s="148" t="s">
        <v>86</v>
      </c>
      <c r="AV174" s="12" t="s">
        <v>86</v>
      </c>
      <c r="AW174" s="12" t="s">
        <v>32</v>
      </c>
      <c r="AX174" s="12" t="s">
        <v>76</v>
      </c>
      <c r="AY174" s="148" t="s">
        <v>140</v>
      </c>
    </row>
    <row r="175" spans="2:51" s="12" customFormat="1" ht="10.2">
      <c r="B175" s="146"/>
      <c r="D175" s="147" t="s">
        <v>148</v>
      </c>
      <c r="E175" s="148" t="s">
        <v>1</v>
      </c>
      <c r="F175" s="149" t="s">
        <v>1123</v>
      </c>
      <c r="H175" s="150">
        <v>4.62</v>
      </c>
      <c r="I175" s="151"/>
      <c r="L175" s="146"/>
      <c r="M175" s="152"/>
      <c r="T175" s="153"/>
      <c r="AT175" s="148" t="s">
        <v>148</v>
      </c>
      <c r="AU175" s="148" t="s">
        <v>86</v>
      </c>
      <c r="AV175" s="12" t="s">
        <v>86</v>
      </c>
      <c r="AW175" s="12" t="s">
        <v>32</v>
      </c>
      <c r="AX175" s="12" t="s">
        <v>76</v>
      </c>
      <c r="AY175" s="148" t="s">
        <v>140</v>
      </c>
    </row>
    <row r="176" spans="2:51" s="12" customFormat="1" ht="10.2">
      <c r="B176" s="146"/>
      <c r="D176" s="147" t="s">
        <v>148</v>
      </c>
      <c r="E176" s="148" t="s">
        <v>1</v>
      </c>
      <c r="F176" s="149" t="s">
        <v>1124</v>
      </c>
      <c r="H176" s="150">
        <v>9.252</v>
      </c>
      <c r="I176" s="151"/>
      <c r="L176" s="146"/>
      <c r="M176" s="152"/>
      <c r="T176" s="153"/>
      <c r="AT176" s="148" t="s">
        <v>148</v>
      </c>
      <c r="AU176" s="148" t="s">
        <v>86</v>
      </c>
      <c r="AV176" s="12" t="s">
        <v>86</v>
      </c>
      <c r="AW176" s="12" t="s">
        <v>32</v>
      </c>
      <c r="AX176" s="12" t="s">
        <v>76</v>
      </c>
      <c r="AY176" s="148" t="s">
        <v>140</v>
      </c>
    </row>
    <row r="177" spans="2:51" s="12" customFormat="1" ht="10.2">
      <c r="B177" s="146"/>
      <c r="D177" s="147" t="s">
        <v>148</v>
      </c>
      <c r="E177" s="148" t="s">
        <v>1</v>
      </c>
      <c r="F177" s="149" t="s">
        <v>1125</v>
      </c>
      <c r="H177" s="150">
        <v>2.856</v>
      </c>
      <c r="I177" s="151"/>
      <c r="L177" s="146"/>
      <c r="M177" s="152"/>
      <c r="T177" s="153"/>
      <c r="AT177" s="148" t="s">
        <v>148</v>
      </c>
      <c r="AU177" s="148" t="s">
        <v>86</v>
      </c>
      <c r="AV177" s="12" t="s">
        <v>86</v>
      </c>
      <c r="AW177" s="12" t="s">
        <v>32</v>
      </c>
      <c r="AX177" s="12" t="s">
        <v>76</v>
      </c>
      <c r="AY177" s="148" t="s">
        <v>140</v>
      </c>
    </row>
    <row r="178" spans="2:51" s="12" customFormat="1" ht="10.2">
      <c r="B178" s="146"/>
      <c r="D178" s="147" t="s">
        <v>148</v>
      </c>
      <c r="E178" s="148" t="s">
        <v>1</v>
      </c>
      <c r="F178" s="149" t="s">
        <v>1126</v>
      </c>
      <c r="H178" s="150">
        <v>5.61</v>
      </c>
      <c r="I178" s="151"/>
      <c r="L178" s="146"/>
      <c r="M178" s="152"/>
      <c r="T178" s="153"/>
      <c r="AT178" s="148" t="s">
        <v>148</v>
      </c>
      <c r="AU178" s="148" t="s">
        <v>86</v>
      </c>
      <c r="AV178" s="12" t="s">
        <v>86</v>
      </c>
      <c r="AW178" s="12" t="s">
        <v>32</v>
      </c>
      <c r="AX178" s="12" t="s">
        <v>76</v>
      </c>
      <c r="AY178" s="148" t="s">
        <v>140</v>
      </c>
    </row>
    <row r="179" spans="2:51" s="13" customFormat="1" ht="10.2">
      <c r="B179" s="165"/>
      <c r="D179" s="147" t="s">
        <v>148</v>
      </c>
      <c r="E179" s="166" t="s">
        <v>1</v>
      </c>
      <c r="F179" s="167" t="s">
        <v>210</v>
      </c>
      <c r="H179" s="168">
        <v>35.468</v>
      </c>
      <c r="I179" s="169"/>
      <c r="L179" s="165"/>
      <c r="M179" s="170"/>
      <c r="T179" s="171"/>
      <c r="AT179" s="166" t="s">
        <v>148</v>
      </c>
      <c r="AU179" s="166" t="s">
        <v>86</v>
      </c>
      <c r="AV179" s="13" t="s">
        <v>146</v>
      </c>
      <c r="AW179" s="13" t="s">
        <v>32</v>
      </c>
      <c r="AX179" s="13" t="s">
        <v>84</v>
      </c>
      <c r="AY179" s="166" t="s">
        <v>140</v>
      </c>
    </row>
    <row r="180" spans="2:65" s="1" customFormat="1" ht="24.15" customHeight="1">
      <c r="B180" s="31"/>
      <c r="C180" s="132" t="s">
        <v>203</v>
      </c>
      <c r="D180" s="132" t="s">
        <v>142</v>
      </c>
      <c r="E180" s="133" t="s">
        <v>260</v>
      </c>
      <c r="F180" s="134" t="s">
        <v>261</v>
      </c>
      <c r="G180" s="135" t="s">
        <v>206</v>
      </c>
      <c r="H180" s="136">
        <v>73.736</v>
      </c>
      <c r="I180" s="137"/>
      <c r="J180" s="138">
        <f>ROUND(I180*H180,2)</f>
        <v>0</v>
      </c>
      <c r="K180" s="139"/>
      <c r="L180" s="31"/>
      <c r="M180" s="140" t="s">
        <v>1</v>
      </c>
      <c r="N180" s="141" t="s">
        <v>42</v>
      </c>
      <c r="P180" s="142">
        <f>O180*H180</f>
        <v>0</v>
      </c>
      <c r="Q180" s="142">
        <v>0.021</v>
      </c>
      <c r="R180" s="142">
        <f>Q180*H180</f>
        <v>1.5484560000000003</v>
      </c>
      <c r="S180" s="142">
        <v>0</v>
      </c>
      <c r="T180" s="143">
        <f>S180*H180</f>
        <v>0</v>
      </c>
      <c r="AR180" s="144" t="s">
        <v>146</v>
      </c>
      <c r="AT180" s="144" t="s">
        <v>142</v>
      </c>
      <c r="AU180" s="144" t="s">
        <v>86</v>
      </c>
      <c r="AY180" s="16" t="s">
        <v>140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6" t="s">
        <v>86</v>
      </c>
      <c r="BK180" s="145">
        <f>ROUND(I180*H180,2)</f>
        <v>0</v>
      </c>
      <c r="BL180" s="16" t="s">
        <v>146</v>
      </c>
      <c r="BM180" s="144" t="s">
        <v>1127</v>
      </c>
    </row>
    <row r="181" spans="2:51" s="14" customFormat="1" ht="10.2">
      <c r="B181" s="172"/>
      <c r="D181" s="147" t="s">
        <v>148</v>
      </c>
      <c r="E181" s="173" t="s">
        <v>1</v>
      </c>
      <c r="F181" s="174" t="s">
        <v>263</v>
      </c>
      <c r="H181" s="173" t="s">
        <v>1</v>
      </c>
      <c r="I181" s="175"/>
      <c r="L181" s="172"/>
      <c r="M181" s="176"/>
      <c r="T181" s="177"/>
      <c r="AT181" s="173" t="s">
        <v>148</v>
      </c>
      <c r="AU181" s="173" t="s">
        <v>86</v>
      </c>
      <c r="AV181" s="14" t="s">
        <v>84</v>
      </c>
      <c r="AW181" s="14" t="s">
        <v>32</v>
      </c>
      <c r="AX181" s="14" t="s">
        <v>76</v>
      </c>
      <c r="AY181" s="173" t="s">
        <v>140</v>
      </c>
    </row>
    <row r="182" spans="2:51" s="12" customFormat="1" ht="10.2">
      <c r="B182" s="146"/>
      <c r="D182" s="147" t="s">
        <v>148</v>
      </c>
      <c r="E182" s="148" t="s">
        <v>1</v>
      </c>
      <c r="F182" s="149" t="s">
        <v>1128</v>
      </c>
      <c r="H182" s="150">
        <v>73.736</v>
      </c>
      <c r="I182" s="151"/>
      <c r="L182" s="146"/>
      <c r="M182" s="152"/>
      <c r="T182" s="153"/>
      <c r="AT182" s="148" t="s">
        <v>148</v>
      </c>
      <c r="AU182" s="148" t="s">
        <v>86</v>
      </c>
      <c r="AV182" s="12" t="s">
        <v>86</v>
      </c>
      <c r="AW182" s="12" t="s">
        <v>32</v>
      </c>
      <c r="AX182" s="12" t="s">
        <v>84</v>
      </c>
      <c r="AY182" s="148" t="s">
        <v>140</v>
      </c>
    </row>
    <row r="183" spans="2:65" s="1" customFormat="1" ht="24.15" customHeight="1">
      <c r="B183" s="31"/>
      <c r="C183" s="132" t="s">
        <v>211</v>
      </c>
      <c r="D183" s="132" t="s">
        <v>142</v>
      </c>
      <c r="E183" s="133" t="s">
        <v>284</v>
      </c>
      <c r="F183" s="134" t="s">
        <v>285</v>
      </c>
      <c r="G183" s="135" t="s">
        <v>145</v>
      </c>
      <c r="H183" s="136">
        <v>0.11</v>
      </c>
      <c r="I183" s="137"/>
      <c r="J183" s="138">
        <f>ROUND(I183*H183,2)</f>
        <v>0</v>
      </c>
      <c r="K183" s="139"/>
      <c r="L183" s="31"/>
      <c r="M183" s="140" t="s">
        <v>1</v>
      </c>
      <c r="N183" s="141" t="s">
        <v>42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AR183" s="144" t="s">
        <v>146</v>
      </c>
      <c r="AT183" s="144" t="s">
        <v>142</v>
      </c>
      <c r="AU183" s="144" t="s">
        <v>86</v>
      </c>
      <c r="AY183" s="16" t="s">
        <v>140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6" t="s">
        <v>86</v>
      </c>
      <c r="BK183" s="145">
        <f>ROUND(I183*H183,2)</f>
        <v>0</v>
      </c>
      <c r="BL183" s="16" t="s">
        <v>146</v>
      </c>
      <c r="BM183" s="144" t="s">
        <v>1129</v>
      </c>
    </row>
    <row r="184" spans="2:51" s="12" customFormat="1" ht="10.2">
      <c r="B184" s="146"/>
      <c r="D184" s="147" t="s">
        <v>148</v>
      </c>
      <c r="E184" s="148" t="s">
        <v>1</v>
      </c>
      <c r="F184" s="149" t="s">
        <v>287</v>
      </c>
      <c r="H184" s="150">
        <v>0.11</v>
      </c>
      <c r="I184" s="151"/>
      <c r="L184" s="146"/>
      <c r="M184" s="152"/>
      <c r="T184" s="153"/>
      <c r="AT184" s="148" t="s">
        <v>148</v>
      </c>
      <c r="AU184" s="148" t="s">
        <v>86</v>
      </c>
      <c r="AV184" s="12" t="s">
        <v>86</v>
      </c>
      <c r="AW184" s="12" t="s">
        <v>32</v>
      </c>
      <c r="AX184" s="12" t="s">
        <v>84</v>
      </c>
      <c r="AY184" s="148" t="s">
        <v>140</v>
      </c>
    </row>
    <row r="185" spans="2:65" s="1" customFormat="1" ht="24.15" customHeight="1">
      <c r="B185" s="31"/>
      <c r="C185" s="132" t="s">
        <v>8</v>
      </c>
      <c r="D185" s="132" t="s">
        <v>142</v>
      </c>
      <c r="E185" s="133" t="s">
        <v>1130</v>
      </c>
      <c r="F185" s="134" t="s">
        <v>1131</v>
      </c>
      <c r="G185" s="135" t="s">
        <v>206</v>
      </c>
      <c r="H185" s="136">
        <v>27.53</v>
      </c>
      <c r="I185" s="137"/>
      <c r="J185" s="138">
        <f>ROUND(I185*H185,2)</f>
        <v>0</v>
      </c>
      <c r="K185" s="139"/>
      <c r="L185" s="31"/>
      <c r="M185" s="140" t="s">
        <v>1</v>
      </c>
      <c r="N185" s="141" t="s">
        <v>42</v>
      </c>
      <c r="P185" s="142">
        <f>O185*H185</f>
        <v>0</v>
      </c>
      <c r="Q185" s="142">
        <v>0.1231</v>
      </c>
      <c r="R185" s="142">
        <f>Q185*H185</f>
        <v>3.3889430000000003</v>
      </c>
      <c r="S185" s="142">
        <v>0</v>
      </c>
      <c r="T185" s="143">
        <f>S185*H185</f>
        <v>0</v>
      </c>
      <c r="AR185" s="144" t="s">
        <v>146</v>
      </c>
      <c r="AT185" s="144" t="s">
        <v>142</v>
      </c>
      <c r="AU185" s="144" t="s">
        <v>86</v>
      </c>
      <c r="AY185" s="16" t="s">
        <v>140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6" t="s">
        <v>86</v>
      </c>
      <c r="BK185" s="145">
        <f>ROUND(I185*H185,2)</f>
        <v>0</v>
      </c>
      <c r="BL185" s="16" t="s">
        <v>146</v>
      </c>
      <c r="BM185" s="144" t="s">
        <v>1132</v>
      </c>
    </row>
    <row r="186" spans="2:65" s="1" customFormat="1" ht="24.15" customHeight="1">
      <c r="B186" s="31"/>
      <c r="C186" s="132" t="s">
        <v>221</v>
      </c>
      <c r="D186" s="132" t="s">
        <v>142</v>
      </c>
      <c r="E186" s="133" t="s">
        <v>294</v>
      </c>
      <c r="F186" s="134" t="s">
        <v>295</v>
      </c>
      <c r="G186" s="135" t="s">
        <v>191</v>
      </c>
      <c r="H186" s="136">
        <v>2</v>
      </c>
      <c r="I186" s="137"/>
      <c r="J186" s="138">
        <f>ROUND(I186*H186,2)</f>
        <v>0</v>
      </c>
      <c r="K186" s="139"/>
      <c r="L186" s="31"/>
      <c r="M186" s="140" t="s">
        <v>1</v>
      </c>
      <c r="N186" s="141" t="s">
        <v>42</v>
      </c>
      <c r="P186" s="142">
        <f>O186*H186</f>
        <v>0</v>
      </c>
      <c r="Q186" s="142">
        <v>0.00048</v>
      </c>
      <c r="R186" s="142">
        <f>Q186*H186</f>
        <v>0.00096</v>
      </c>
      <c r="S186" s="142">
        <v>0</v>
      </c>
      <c r="T186" s="143">
        <f>S186*H186</f>
        <v>0</v>
      </c>
      <c r="AR186" s="144" t="s">
        <v>146</v>
      </c>
      <c r="AT186" s="144" t="s">
        <v>142</v>
      </c>
      <c r="AU186" s="144" t="s">
        <v>86</v>
      </c>
      <c r="AY186" s="16" t="s">
        <v>140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6" t="s">
        <v>86</v>
      </c>
      <c r="BK186" s="145">
        <f>ROUND(I186*H186,2)</f>
        <v>0</v>
      </c>
      <c r="BL186" s="16" t="s">
        <v>146</v>
      </c>
      <c r="BM186" s="144" t="s">
        <v>1133</v>
      </c>
    </row>
    <row r="187" spans="2:65" s="1" customFormat="1" ht="24.15" customHeight="1">
      <c r="B187" s="31"/>
      <c r="C187" s="154" t="s">
        <v>225</v>
      </c>
      <c r="D187" s="154" t="s">
        <v>182</v>
      </c>
      <c r="E187" s="155" t="s">
        <v>298</v>
      </c>
      <c r="F187" s="156" t="s">
        <v>299</v>
      </c>
      <c r="G187" s="157" t="s">
        <v>191</v>
      </c>
      <c r="H187" s="158">
        <v>1</v>
      </c>
      <c r="I187" s="159"/>
      <c r="J187" s="160">
        <f>ROUND(I187*H187,2)</f>
        <v>0</v>
      </c>
      <c r="K187" s="161"/>
      <c r="L187" s="162"/>
      <c r="M187" s="163" t="s">
        <v>1</v>
      </c>
      <c r="N187" s="164" t="s">
        <v>42</v>
      </c>
      <c r="P187" s="142">
        <f>O187*H187</f>
        <v>0</v>
      </c>
      <c r="Q187" s="142">
        <v>0.01521</v>
      </c>
      <c r="R187" s="142">
        <f>Q187*H187</f>
        <v>0.01521</v>
      </c>
      <c r="S187" s="142">
        <v>0</v>
      </c>
      <c r="T187" s="143">
        <f>S187*H187</f>
        <v>0</v>
      </c>
      <c r="AR187" s="144" t="s">
        <v>176</v>
      </c>
      <c r="AT187" s="144" t="s">
        <v>182</v>
      </c>
      <c r="AU187" s="144" t="s">
        <v>86</v>
      </c>
      <c r="AY187" s="16" t="s">
        <v>140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6" t="s">
        <v>86</v>
      </c>
      <c r="BK187" s="145">
        <f>ROUND(I187*H187,2)</f>
        <v>0</v>
      </c>
      <c r="BL187" s="16" t="s">
        <v>146</v>
      </c>
      <c r="BM187" s="144" t="s">
        <v>1134</v>
      </c>
    </row>
    <row r="188" spans="2:65" s="1" customFormat="1" ht="24.15" customHeight="1">
      <c r="B188" s="31"/>
      <c r="C188" s="154" t="s">
        <v>230</v>
      </c>
      <c r="D188" s="154" t="s">
        <v>182</v>
      </c>
      <c r="E188" s="155" t="s">
        <v>1135</v>
      </c>
      <c r="F188" s="156" t="s">
        <v>1136</v>
      </c>
      <c r="G188" s="157" t="s">
        <v>191</v>
      </c>
      <c r="H188" s="158">
        <v>1</v>
      </c>
      <c r="I188" s="159"/>
      <c r="J188" s="160">
        <f>ROUND(I188*H188,2)</f>
        <v>0</v>
      </c>
      <c r="K188" s="161"/>
      <c r="L188" s="162"/>
      <c r="M188" s="163" t="s">
        <v>1</v>
      </c>
      <c r="N188" s="164" t="s">
        <v>42</v>
      </c>
      <c r="P188" s="142">
        <f>O188*H188</f>
        <v>0</v>
      </c>
      <c r="Q188" s="142">
        <v>0.01272</v>
      </c>
      <c r="R188" s="142">
        <f>Q188*H188</f>
        <v>0.01272</v>
      </c>
      <c r="S188" s="142">
        <v>0</v>
      </c>
      <c r="T188" s="143">
        <f>S188*H188</f>
        <v>0</v>
      </c>
      <c r="AR188" s="144" t="s">
        <v>176</v>
      </c>
      <c r="AT188" s="144" t="s">
        <v>182</v>
      </c>
      <c r="AU188" s="144" t="s">
        <v>86</v>
      </c>
      <c r="AY188" s="16" t="s">
        <v>140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6" t="s">
        <v>86</v>
      </c>
      <c r="BK188" s="145">
        <f>ROUND(I188*H188,2)</f>
        <v>0</v>
      </c>
      <c r="BL188" s="16" t="s">
        <v>146</v>
      </c>
      <c r="BM188" s="144" t="s">
        <v>1137</v>
      </c>
    </row>
    <row r="189" spans="2:63" s="11" customFormat="1" ht="22.8" customHeight="1">
      <c r="B189" s="120"/>
      <c r="D189" s="121" t="s">
        <v>75</v>
      </c>
      <c r="E189" s="130" t="s">
        <v>181</v>
      </c>
      <c r="F189" s="130" t="s">
        <v>305</v>
      </c>
      <c r="I189" s="123"/>
      <c r="J189" s="131">
        <f>BK189</f>
        <v>0</v>
      </c>
      <c r="L189" s="120"/>
      <c r="M189" s="125"/>
      <c r="P189" s="126">
        <f>SUM(P190:P213)</f>
        <v>0</v>
      </c>
      <c r="R189" s="126">
        <f>SUM(R190:R213)</f>
        <v>0.0046800999999999995</v>
      </c>
      <c r="T189" s="127">
        <f>SUM(T190:T213)</f>
        <v>11.701045</v>
      </c>
      <c r="AR189" s="121" t="s">
        <v>84</v>
      </c>
      <c r="AT189" s="128" t="s">
        <v>75</v>
      </c>
      <c r="AU189" s="128" t="s">
        <v>84</v>
      </c>
      <c r="AY189" s="121" t="s">
        <v>140</v>
      </c>
      <c r="BK189" s="129">
        <f>SUM(BK190:BK213)</f>
        <v>0</v>
      </c>
    </row>
    <row r="190" spans="2:65" s="1" customFormat="1" ht="33" customHeight="1">
      <c r="B190" s="31"/>
      <c r="C190" s="132" t="s">
        <v>236</v>
      </c>
      <c r="D190" s="132" t="s">
        <v>142</v>
      </c>
      <c r="E190" s="133" t="s">
        <v>307</v>
      </c>
      <c r="F190" s="134" t="s">
        <v>308</v>
      </c>
      <c r="G190" s="135" t="s">
        <v>206</v>
      </c>
      <c r="H190" s="136">
        <v>27.53</v>
      </c>
      <c r="I190" s="137"/>
      <c r="J190" s="138">
        <f>ROUND(I190*H190,2)</f>
        <v>0</v>
      </c>
      <c r="K190" s="139"/>
      <c r="L190" s="31"/>
      <c r="M190" s="140" t="s">
        <v>1</v>
      </c>
      <c r="N190" s="141" t="s">
        <v>42</v>
      </c>
      <c r="P190" s="142">
        <f>O190*H190</f>
        <v>0</v>
      </c>
      <c r="Q190" s="142">
        <v>0.00013</v>
      </c>
      <c r="R190" s="142">
        <f>Q190*H190</f>
        <v>0.0035789</v>
      </c>
      <c r="S190" s="142">
        <v>0</v>
      </c>
      <c r="T190" s="143">
        <f>S190*H190</f>
        <v>0</v>
      </c>
      <c r="AR190" s="144" t="s">
        <v>146</v>
      </c>
      <c r="AT190" s="144" t="s">
        <v>142</v>
      </c>
      <c r="AU190" s="144" t="s">
        <v>86</v>
      </c>
      <c r="AY190" s="16" t="s">
        <v>140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6" t="s">
        <v>86</v>
      </c>
      <c r="BK190" s="145">
        <f>ROUND(I190*H190,2)</f>
        <v>0</v>
      </c>
      <c r="BL190" s="16" t="s">
        <v>146</v>
      </c>
      <c r="BM190" s="144" t="s">
        <v>1138</v>
      </c>
    </row>
    <row r="191" spans="2:65" s="1" customFormat="1" ht="24.15" customHeight="1">
      <c r="B191" s="31"/>
      <c r="C191" s="132" t="s">
        <v>242</v>
      </c>
      <c r="D191" s="132" t="s">
        <v>142</v>
      </c>
      <c r="E191" s="133" t="s">
        <v>311</v>
      </c>
      <c r="F191" s="134" t="s">
        <v>312</v>
      </c>
      <c r="G191" s="135" t="s">
        <v>206</v>
      </c>
      <c r="H191" s="136">
        <v>27.53</v>
      </c>
      <c r="I191" s="137"/>
      <c r="J191" s="138">
        <f>ROUND(I191*H191,2)</f>
        <v>0</v>
      </c>
      <c r="K191" s="139"/>
      <c r="L191" s="31"/>
      <c r="M191" s="140" t="s">
        <v>1</v>
      </c>
      <c r="N191" s="141" t="s">
        <v>42</v>
      </c>
      <c r="P191" s="142">
        <f>O191*H191</f>
        <v>0</v>
      </c>
      <c r="Q191" s="142">
        <v>4E-05</v>
      </c>
      <c r="R191" s="142">
        <f>Q191*H191</f>
        <v>0.0011012</v>
      </c>
      <c r="S191" s="142">
        <v>0</v>
      </c>
      <c r="T191" s="143">
        <f>S191*H191</f>
        <v>0</v>
      </c>
      <c r="AR191" s="144" t="s">
        <v>146</v>
      </c>
      <c r="AT191" s="144" t="s">
        <v>142</v>
      </c>
      <c r="AU191" s="144" t="s">
        <v>86</v>
      </c>
      <c r="AY191" s="16" t="s">
        <v>140</v>
      </c>
      <c r="BE191" s="145">
        <f>IF(N191="základní",J191,0)</f>
        <v>0</v>
      </c>
      <c r="BF191" s="145">
        <f>IF(N191="snížená",J191,0)</f>
        <v>0</v>
      </c>
      <c r="BG191" s="145">
        <f>IF(N191="zákl. přenesená",J191,0)</f>
        <v>0</v>
      </c>
      <c r="BH191" s="145">
        <f>IF(N191="sníž. přenesená",J191,0)</f>
        <v>0</v>
      </c>
      <c r="BI191" s="145">
        <f>IF(N191="nulová",J191,0)</f>
        <v>0</v>
      </c>
      <c r="BJ191" s="16" t="s">
        <v>86</v>
      </c>
      <c r="BK191" s="145">
        <f>ROUND(I191*H191,2)</f>
        <v>0</v>
      </c>
      <c r="BL191" s="16" t="s">
        <v>146</v>
      </c>
      <c r="BM191" s="144" t="s">
        <v>1139</v>
      </c>
    </row>
    <row r="192" spans="2:65" s="1" customFormat="1" ht="21.75" customHeight="1">
      <c r="B192" s="31"/>
      <c r="C192" s="132" t="s">
        <v>7</v>
      </c>
      <c r="D192" s="132" t="s">
        <v>142</v>
      </c>
      <c r="E192" s="133" t="s">
        <v>315</v>
      </c>
      <c r="F192" s="134" t="s">
        <v>316</v>
      </c>
      <c r="G192" s="135" t="s">
        <v>206</v>
      </c>
      <c r="H192" s="136">
        <v>2.715</v>
      </c>
      <c r="I192" s="137"/>
      <c r="J192" s="138">
        <f>ROUND(I192*H192,2)</f>
        <v>0</v>
      </c>
      <c r="K192" s="139"/>
      <c r="L192" s="31"/>
      <c r="M192" s="140" t="s">
        <v>1</v>
      </c>
      <c r="N192" s="141" t="s">
        <v>42</v>
      </c>
      <c r="P192" s="142">
        <f>O192*H192</f>
        <v>0</v>
      </c>
      <c r="Q192" s="142">
        <v>0</v>
      </c>
      <c r="R192" s="142">
        <f>Q192*H192</f>
        <v>0</v>
      </c>
      <c r="S192" s="142">
        <v>0.131</v>
      </c>
      <c r="T192" s="143">
        <f>S192*H192</f>
        <v>0.355665</v>
      </c>
      <c r="AR192" s="144" t="s">
        <v>146</v>
      </c>
      <c r="AT192" s="144" t="s">
        <v>142</v>
      </c>
      <c r="AU192" s="144" t="s">
        <v>86</v>
      </c>
      <c r="AY192" s="16" t="s">
        <v>140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6" t="s">
        <v>86</v>
      </c>
      <c r="BK192" s="145">
        <f>ROUND(I192*H192,2)</f>
        <v>0</v>
      </c>
      <c r="BL192" s="16" t="s">
        <v>146</v>
      </c>
      <c r="BM192" s="144" t="s">
        <v>1140</v>
      </c>
    </row>
    <row r="193" spans="2:51" s="14" customFormat="1" ht="10.2">
      <c r="B193" s="172"/>
      <c r="D193" s="147" t="s">
        <v>148</v>
      </c>
      <c r="E193" s="173" t="s">
        <v>1</v>
      </c>
      <c r="F193" s="174" t="s">
        <v>319</v>
      </c>
      <c r="H193" s="173" t="s">
        <v>1</v>
      </c>
      <c r="I193" s="175"/>
      <c r="L193" s="172"/>
      <c r="M193" s="176"/>
      <c r="T193" s="177"/>
      <c r="AT193" s="173" t="s">
        <v>148</v>
      </c>
      <c r="AU193" s="173" t="s">
        <v>86</v>
      </c>
      <c r="AV193" s="14" t="s">
        <v>84</v>
      </c>
      <c r="AW193" s="14" t="s">
        <v>32</v>
      </c>
      <c r="AX193" s="14" t="s">
        <v>76</v>
      </c>
      <c r="AY193" s="173" t="s">
        <v>140</v>
      </c>
    </row>
    <row r="194" spans="2:51" s="12" customFormat="1" ht="10.2">
      <c r="B194" s="146"/>
      <c r="D194" s="147" t="s">
        <v>148</v>
      </c>
      <c r="E194" s="148" t="s">
        <v>1</v>
      </c>
      <c r="F194" s="149" t="s">
        <v>320</v>
      </c>
      <c r="H194" s="150">
        <v>2.34</v>
      </c>
      <c r="I194" s="151"/>
      <c r="L194" s="146"/>
      <c r="M194" s="152"/>
      <c r="T194" s="153"/>
      <c r="AT194" s="148" t="s">
        <v>148</v>
      </c>
      <c r="AU194" s="148" t="s">
        <v>86</v>
      </c>
      <c r="AV194" s="12" t="s">
        <v>86</v>
      </c>
      <c r="AW194" s="12" t="s">
        <v>32</v>
      </c>
      <c r="AX194" s="12" t="s">
        <v>76</v>
      </c>
      <c r="AY194" s="148" t="s">
        <v>140</v>
      </c>
    </row>
    <row r="195" spans="2:51" s="14" customFormat="1" ht="10.2">
      <c r="B195" s="172"/>
      <c r="D195" s="147" t="s">
        <v>148</v>
      </c>
      <c r="E195" s="173" t="s">
        <v>1</v>
      </c>
      <c r="F195" s="174" t="s">
        <v>1098</v>
      </c>
      <c r="H195" s="173" t="s">
        <v>1</v>
      </c>
      <c r="I195" s="175"/>
      <c r="L195" s="172"/>
      <c r="M195" s="176"/>
      <c r="T195" s="177"/>
      <c r="AT195" s="173" t="s">
        <v>148</v>
      </c>
      <c r="AU195" s="173" t="s">
        <v>86</v>
      </c>
      <c r="AV195" s="14" t="s">
        <v>84</v>
      </c>
      <c r="AW195" s="14" t="s">
        <v>32</v>
      </c>
      <c r="AX195" s="14" t="s">
        <v>76</v>
      </c>
      <c r="AY195" s="173" t="s">
        <v>140</v>
      </c>
    </row>
    <row r="196" spans="2:51" s="12" customFormat="1" ht="10.2">
      <c r="B196" s="146"/>
      <c r="D196" s="147" t="s">
        <v>148</v>
      </c>
      <c r="E196" s="148" t="s">
        <v>1</v>
      </c>
      <c r="F196" s="149" t="s">
        <v>1141</v>
      </c>
      <c r="H196" s="150">
        <v>0.375</v>
      </c>
      <c r="I196" s="151"/>
      <c r="L196" s="146"/>
      <c r="M196" s="152"/>
      <c r="T196" s="153"/>
      <c r="AT196" s="148" t="s">
        <v>148</v>
      </c>
      <c r="AU196" s="148" t="s">
        <v>86</v>
      </c>
      <c r="AV196" s="12" t="s">
        <v>86</v>
      </c>
      <c r="AW196" s="12" t="s">
        <v>32</v>
      </c>
      <c r="AX196" s="12" t="s">
        <v>76</v>
      </c>
      <c r="AY196" s="148" t="s">
        <v>140</v>
      </c>
    </row>
    <row r="197" spans="2:51" s="13" customFormat="1" ht="10.2">
      <c r="B197" s="165"/>
      <c r="D197" s="147" t="s">
        <v>148</v>
      </c>
      <c r="E197" s="166" t="s">
        <v>1</v>
      </c>
      <c r="F197" s="167" t="s">
        <v>210</v>
      </c>
      <c r="H197" s="168">
        <v>2.715</v>
      </c>
      <c r="I197" s="169"/>
      <c r="L197" s="165"/>
      <c r="M197" s="170"/>
      <c r="T197" s="171"/>
      <c r="AT197" s="166" t="s">
        <v>148</v>
      </c>
      <c r="AU197" s="166" t="s">
        <v>86</v>
      </c>
      <c r="AV197" s="13" t="s">
        <v>146</v>
      </c>
      <c r="AW197" s="13" t="s">
        <v>32</v>
      </c>
      <c r="AX197" s="13" t="s">
        <v>84</v>
      </c>
      <c r="AY197" s="166" t="s">
        <v>140</v>
      </c>
    </row>
    <row r="198" spans="2:65" s="1" customFormat="1" ht="21.75" customHeight="1">
      <c r="B198" s="31"/>
      <c r="C198" s="132" t="s">
        <v>252</v>
      </c>
      <c r="D198" s="132" t="s">
        <v>142</v>
      </c>
      <c r="E198" s="133" t="s">
        <v>322</v>
      </c>
      <c r="F198" s="134" t="s">
        <v>323</v>
      </c>
      <c r="G198" s="135" t="s">
        <v>206</v>
      </c>
      <c r="H198" s="136">
        <v>8.1</v>
      </c>
      <c r="I198" s="137"/>
      <c r="J198" s="138">
        <f>ROUND(I198*H198,2)</f>
        <v>0</v>
      </c>
      <c r="K198" s="139"/>
      <c r="L198" s="31"/>
      <c r="M198" s="140" t="s">
        <v>1</v>
      </c>
      <c r="N198" s="141" t="s">
        <v>42</v>
      </c>
      <c r="P198" s="142">
        <f>O198*H198</f>
        <v>0</v>
      </c>
      <c r="Q198" s="142">
        <v>0</v>
      </c>
      <c r="R198" s="142">
        <f>Q198*H198</f>
        <v>0</v>
      </c>
      <c r="S198" s="142">
        <v>0.261</v>
      </c>
      <c r="T198" s="143">
        <f>S198*H198</f>
        <v>2.1141</v>
      </c>
      <c r="AR198" s="144" t="s">
        <v>146</v>
      </c>
      <c r="AT198" s="144" t="s">
        <v>142</v>
      </c>
      <c r="AU198" s="144" t="s">
        <v>86</v>
      </c>
      <c r="AY198" s="16" t="s">
        <v>140</v>
      </c>
      <c r="BE198" s="145">
        <f>IF(N198="základní",J198,0)</f>
        <v>0</v>
      </c>
      <c r="BF198" s="145">
        <f>IF(N198="snížená",J198,0)</f>
        <v>0</v>
      </c>
      <c r="BG198" s="145">
        <f>IF(N198="zákl. přenesená",J198,0)</f>
        <v>0</v>
      </c>
      <c r="BH198" s="145">
        <f>IF(N198="sníž. přenesená",J198,0)</f>
        <v>0</v>
      </c>
      <c r="BI198" s="145">
        <f>IF(N198="nulová",J198,0)</f>
        <v>0</v>
      </c>
      <c r="BJ198" s="16" t="s">
        <v>86</v>
      </c>
      <c r="BK198" s="145">
        <f>ROUND(I198*H198,2)</f>
        <v>0</v>
      </c>
      <c r="BL198" s="16" t="s">
        <v>146</v>
      </c>
      <c r="BM198" s="144" t="s">
        <v>1142</v>
      </c>
    </row>
    <row r="199" spans="2:51" s="12" customFormat="1" ht="10.2">
      <c r="B199" s="146"/>
      <c r="D199" s="147" t="s">
        <v>148</v>
      </c>
      <c r="E199" s="148" t="s">
        <v>1</v>
      </c>
      <c r="F199" s="149" t="s">
        <v>1143</v>
      </c>
      <c r="H199" s="150">
        <v>8.1</v>
      </c>
      <c r="I199" s="151"/>
      <c r="L199" s="146"/>
      <c r="M199" s="152"/>
      <c r="T199" s="153"/>
      <c r="AT199" s="148" t="s">
        <v>148</v>
      </c>
      <c r="AU199" s="148" t="s">
        <v>86</v>
      </c>
      <c r="AV199" s="12" t="s">
        <v>86</v>
      </c>
      <c r="AW199" s="12" t="s">
        <v>32</v>
      </c>
      <c r="AX199" s="12" t="s">
        <v>84</v>
      </c>
      <c r="AY199" s="148" t="s">
        <v>140</v>
      </c>
    </row>
    <row r="200" spans="2:65" s="1" customFormat="1" ht="21.75" customHeight="1">
      <c r="B200" s="31"/>
      <c r="C200" s="132" t="s">
        <v>259</v>
      </c>
      <c r="D200" s="132" t="s">
        <v>142</v>
      </c>
      <c r="E200" s="133" t="s">
        <v>1144</v>
      </c>
      <c r="F200" s="134" t="s">
        <v>1145</v>
      </c>
      <c r="G200" s="135" t="s">
        <v>206</v>
      </c>
      <c r="H200" s="136">
        <v>3.99</v>
      </c>
      <c r="I200" s="137"/>
      <c r="J200" s="138">
        <f>ROUND(I200*H200,2)</f>
        <v>0</v>
      </c>
      <c r="K200" s="139"/>
      <c r="L200" s="31"/>
      <c r="M200" s="140" t="s">
        <v>1</v>
      </c>
      <c r="N200" s="141" t="s">
        <v>42</v>
      </c>
      <c r="P200" s="142">
        <f>O200*H200</f>
        <v>0</v>
      </c>
      <c r="Q200" s="142">
        <v>0</v>
      </c>
      <c r="R200" s="142">
        <f>Q200*H200</f>
        <v>0</v>
      </c>
      <c r="S200" s="142">
        <v>0.117</v>
      </c>
      <c r="T200" s="143">
        <f>S200*H200</f>
        <v>0.4668300000000001</v>
      </c>
      <c r="AR200" s="144" t="s">
        <v>146</v>
      </c>
      <c r="AT200" s="144" t="s">
        <v>142</v>
      </c>
      <c r="AU200" s="144" t="s">
        <v>86</v>
      </c>
      <c r="AY200" s="16" t="s">
        <v>140</v>
      </c>
      <c r="BE200" s="145">
        <f>IF(N200="základní",J200,0)</f>
        <v>0</v>
      </c>
      <c r="BF200" s="145">
        <f>IF(N200="snížená",J200,0)</f>
        <v>0</v>
      </c>
      <c r="BG200" s="145">
        <f>IF(N200="zákl. přenesená",J200,0)</f>
        <v>0</v>
      </c>
      <c r="BH200" s="145">
        <f>IF(N200="sníž. přenesená",J200,0)</f>
        <v>0</v>
      </c>
      <c r="BI200" s="145">
        <f>IF(N200="nulová",J200,0)</f>
        <v>0</v>
      </c>
      <c r="BJ200" s="16" t="s">
        <v>86</v>
      </c>
      <c r="BK200" s="145">
        <f>ROUND(I200*H200,2)</f>
        <v>0</v>
      </c>
      <c r="BL200" s="16" t="s">
        <v>146</v>
      </c>
      <c r="BM200" s="144" t="s">
        <v>1146</v>
      </c>
    </row>
    <row r="201" spans="2:51" s="14" customFormat="1" ht="10.2">
      <c r="B201" s="172"/>
      <c r="D201" s="147" t="s">
        <v>148</v>
      </c>
      <c r="E201" s="173" t="s">
        <v>1</v>
      </c>
      <c r="F201" s="174" t="s">
        <v>1147</v>
      </c>
      <c r="H201" s="173" t="s">
        <v>1</v>
      </c>
      <c r="I201" s="175"/>
      <c r="L201" s="172"/>
      <c r="M201" s="176"/>
      <c r="T201" s="177"/>
      <c r="AT201" s="173" t="s">
        <v>148</v>
      </c>
      <c r="AU201" s="173" t="s">
        <v>86</v>
      </c>
      <c r="AV201" s="14" t="s">
        <v>84</v>
      </c>
      <c r="AW201" s="14" t="s">
        <v>32</v>
      </c>
      <c r="AX201" s="14" t="s">
        <v>76</v>
      </c>
      <c r="AY201" s="173" t="s">
        <v>140</v>
      </c>
    </row>
    <row r="202" spans="2:51" s="12" customFormat="1" ht="10.2">
      <c r="B202" s="146"/>
      <c r="D202" s="147" t="s">
        <v>148</v>
      </c>
      <c r="E202" s="148" t="s">
        <v>1</v>
      </c>
      <c r="F202" s="149" t="s">
        <v>1148</v>
      </c>
      <c r="H202" s="150">
        <v>1.08</v>
      </c>
      <c r="I202" s="151"/>
      <c r="L202" s="146"/>
      <c r="M202" s="152"/>
      <c r="T202" s="153"/>
      <c r="AT202" s="148" t="s">
        <v>148</v>
      </c>
      <c r="AU202" s="148" t="s">
        <v>86</v>
      </c>
      <c r="AV202" s="12" t="s">
        <v>86</v>
      </c>
      <c r="AW202" s="12" t="s">
        <v>32</v>
      </c>
      <c r="AX202" s="12" t="s">
        <v>76</v>
      </c>
      <c r="AY202" s="148" t="s">
        <v>140</v>
      </c>
    </row>
    <row r="203" spans="2:51" s="12" customFormat="1" ht="10.2">
      <c r="B203" s="146"/>
      <c r="D203" s="147" t="s">
        <v>148</v>
      </c>
      <c r="E203" s="148" t="s">
        <v>1</v>
      </c>
      <c r="F203" s="149" t="s">
        <v>1149</v>
      </c>
      <c r="H203" s="150">
        <v>0.57</v>
      </c>
      <c r="I203" s="151"/>
      <c r="L203" s="146"/>
      <c r="M203" s="152"/>
      <c r="T203" s="153"/>
      <c r="AT203" s="148" t="s">
        <v>148</v>
      </c>
      <c r="AU203" s="148" t="s">
        <v>86</v>
      </c>
      <c r="AV203" s="12" t="s">
        <v>86</v>
      </c>
      <c r="AW203" s="12" t="s">
        <v>32</v>
      </c>
      <c r="AX203" s="12" t="s">
        <v>76</v>
      </c>
      <c r="AY203" s="148" t="s">
        <v>140</v>
      </c>
    </row>
    <row r="204" spans="2:51" s="12" customFormat="1" ht="10.2">
      <c r="B204" s="146"/>
      <c r="D204" s="147" t="s">
        <v>148</v>
      </c>
      <c r="E204" s="148" t="s">
        <v>1</v>
      </c>
      <c r="F204" s="149" t="s">
        <v>1150</v>
      </c>
      <c r="H204" s="150">
        <v>2.34</v>
      </c>
      <c r="I204" s="151"/>
      <c r="L204" s="146"/>
      <c r="M204" s="152"/>
      <c r="T204" s="153"/>
      <c r="AT204" s="148" t="s">
        <v>148</v>
      </c>
      <c r="AU204" s="148" t="s">
        <v>86</v>
      </c>
      <c r="AV204" s="12" t="s">
        <v>86</v>
      </c>
      <c r="AW204" s="12" t="s">
        <v>32</v>
      </c>
      <c r="AX204" s="12" t="s">
        <v>76</v>
      </c>
      <c r="AY204" s="148" t="s">
        <v>140</v>
      </c>
    </row>
    <row r="205" spans="2:51" s="13" customFormat="1" ht="10.2">
      <c r="B205" s="165"/>
      <c r="D205" s="147" t="s">
        <v>148</v>
      </c>
      <c r="E205" s="166" t="s">
        <v>1</v>
      </c>
      <c r="F205" s="167" t="s">
        <v>210</v>
      </c>
      <c r="H205" s="168">
        <v>3.99</v>
      </c>
      <c r="I205" s="169"/>
      <c r="L205" s="165"/>
      <c r="M205" s="170"/>
      <c r="T205" s="171"/>
      <c r="AT205" s="166" t="s">
        <v>148</v>
      </c>
      <c r="AU205" s="166" t="s">
        <v>86</v>
      </c>
      <c r="AV205" s="13" t="s">
        <v>146</v>
      </c>
      <c r="AW205" s="13" t="s">
        <v>32</v>
      </c>
      <c r="AX205" s="13" t="s">
        <v>84</v>
      </c>
      <c r="AY205" s="166" t="s">
        <v>140</v>
      </c>
    </row>
    <row r="206" spans="2:65" s="1" customFormat="1" ht="37.8" customHeight="1">
      <c r="B206" s="31"/>
      <c r="C206" s="132" t="s">
        <v>265</v>
      </c>
      <c r="D206" s="132" t="s">
        <v>142</v>
      </c>
      <c r="E206" s="133" t="s">
        <v>327</v>
      </c>
      <c r="F206" s="134" t="s">
        <v>328</v>
      </c>
      <c r="G206" s="135" t="s">
        <v>145</v>
      </c>
      <c r="H206" s="136">
        <v>1.388</v>
      </c>
      <c r="I206" s="137"/>
      <c r="J206" s="138">
        <f>ROUND(I206*H206,2)</f>
        <v>0</v>
      </c>
      <c r="K206" s="139"/>
      <c r="L206" s="31"/>
      <c r="M206" s="140" t="s">
        <v>1</v>
      </c>
      <c r="N206" s="141" t="s">
        <v>42</v>
      </c>
      <c r="P206" s="142">
        <f>O206*H206</f>
        <v>0</v>
      </c>
      <c r="Q206" s="142">
        <v>0</v>
      </c>
      <c r="R206" s="142">
        <f>Q206*H206</f>
        <v>0</v>
      </c>
      <c r="S206" s="142">
        <v>2.2</v>
      </c>
      <c r="T206" s="143">
        <f>S206*H206</f>
        <v>3.0536</v>
      </c>
      <c r="AR206" s="144" t="s">
        <v>146</v>
      </c>
      <c r="AT206" s="144" t="s">
        <v>142</v>
      </c>
      <c r="AU206" s="144" t="s">
        <v>86</v>
      </c>
      <c r="AY206" s="16" t="s">
        <v>140</v>
      </c>
      <c r="BE206" s="145">
        <f>IF(N206="základní",J206,0)</f>
        <v>0</v>
      </c>
      <c r="BF206" s="145">
        <f>IF(N206="snížená",J206,0)</f>
        <v>0</v>
      </c>
      <c r="BG206" s="145">
        <f>IF(N206="zákl. přenesená",J206,0)</f>
        <v>0</v>
      </c>
      <c r="BH206" s="145">
        <f>IF(N206="sníž. přenesená",J206,0)</f>
        <v>0</v>
      </c>
      <c r="BI206" s="145">
        <f>IF(N206="nulová",J206,0)</f>
        <v>0</v>
      </c>
      <c r="BJ206" s="16" t="s">
        <v>86</v>
      </c>
      <c r="BK206" s="145">
        <f>ROUND(I206*H206,2)</f>
        <v>0</v>
      </c>
      <c r="BL206" s="16" t="s">
        <v>146</v>
      </c>
      <c r="BM206" s="144" t="s">
        <v>1151</v>
      </c>
    </row>
    <row r="207" spans="2:51" s="12" customFormat="1" ht="10.2">
      <c r="B207" s="146"/>
      <c r="D207" s="147" t="s">
        <v>148</v>
      </c>
      <c r="E207" s="148" t="s">
        <v>1</v>
      </c>
      <c r="F207" s="149" t="s">
        <v>1152</v>
      </c>
      <c r="H207" s="150">
        <v>1.388</v>
      </c>
      <c r="I207" s="151"/>
      <c r="L207" s="146"/>
      <c r="M207" s="152"/>
      <c r="T207" s="153"/>
      <c r="AT207" s="148" t="s">
        <v>148</v>
      </c>
      <c r="AU207" s="148" t="s">
        <v>86</v>
      </c>
      <c r="AV207" s="12" t="s">
        <v>86</v>
      </c>
      <c r="AW207" s="12" t="s">
        <v>32</v>
      </c>
      <c r="AX207" s="12" t="s">
        <v>84</v>
      </c>
      <c r="AY207" s="148" t="s">
        <v>140</v>
      </c>
    </row>
    <row r="208" spans="2:65" s="1" customFormat="1" ht="24.15" customHeight="1">
      <c r="B208" s="31"/>
      <c r="C208" s="132" t="s">
        <v>270</v>
      </c>
      <c r="D208" s="132" t="s">
        <v>142</v>
      </c>
      <c r="E208" s="133" t="s">
        <v>332</v>
      </c>
      <c r="F208" s="134" t="s">
        <v>333</v>
      </c>
      <c r="G208" s="135" t="s">
        <v>206</v>
      </c>
      <c r="H208" s="136">
        <v>27.75</v>
      </c>
      <c r="I208" s="137"/>
      <c r="J208" s="138">
        <f>ROUND(I208*H208,2)</f>
        <v>0</v>
      </c>
      <c r="K208" s="139"/>
      <c r="L208" s="31"/>
      <c r="M208" s="140" t="s">
        <v>1</v>
      </c>
      <c r="N208" s="141" t="s">
        <v>42</v>
      </c>
      <c r="P208" s="142">
        <f>O208*H208</f>
        <v>0</v>
      </c>
      <c r="Q208" s="142">
        <v>0</v>
      </c>
      <c r="R208" s="142">
        <f>Q208*H208</f>
        <v>0</v>
      </c>
      <c r="S208" s="142">
        <v>0.035</v>
      </c>
      <c r="T208" s="143">
        <f>S208*H208</f>
        <v>0.9712500000000001</v>
      </c>
      <c r="AR208" s="144" t="s">
        <v>146</v>
      </c>
      <c r="AT208" s="144" t="s">
        <v>142</v>
      </c>
      <c r="AU208" s="144" t="s">
        <v>86</v>
      </c>
      <c r="AY208" s="16" t="s">
        <v>140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16" t="s">
        <v>86</v>
      </c>
      <c r="BK208" s="145">
        <f>ROUND(I208*H208,2)</f>
        <v>0</v>
      </c>
      <c r="BL208" s="16" t="s">
        <v>146</v>
      </c>
      <c r="BM208" s="144" t="s">
        <v>1153</v>
      </c>
    </row>
    <row r="209" spans="2:65" s="1" customFormat="1" ht="24.15" customHeight="1">
      <c r="B209" s="31"/>
      <c r="C209" s="132" t="s">
        <v>275</v>
      </c>
      <c r="D209" s="132" t="s">
        <v>142</v>
      </c>
      <c r="E209" s="133" t="s">
        <v>346</v>
      </c>
      <c r="F209" s="134" t="s">
        <v>347</v>
      </c>
      <c r="G209" s="135" t="s">
        <v>206</v>
      </c>
      <c r="H209" s="136">
        <v>69.7</v>
      </c>
      <c r="I209" s="137"/>
      <c r="J209" s="138">
        <f>ROUND(I209*H209,2)</f>
        <v>0</v>
      </c>
      <c r="K209" s="139"/>
      <c r="L209" s="31"/>
      <c r="M209" s="140" t="s">
        <v>1</v>
      </c>
      <c r="N209" s="141" t="s">
        <v>42</v>
      </c>
      <c r="P209" s="142">
        <f>O209*H209</f>
        <v>0</v>
      </c>
      <c r="Q209" s="142">
        <v>0</v>
      </c>
      <c r="R209" s="142">
        <f>Q209*H209</f>
        <v>0</v>
      </c>
      <c r="S209" s="142">
        <v>0.068</v>
      </c>
      <c r="T209" s="143">
        <f>S209*H209</f>
        <v>4.7396</v>
      </c>
      <c r="AR209" s="144" t="s">
        <v>146</v>
      </c>
      <c r="AT209" s="144" t="s">
        <v>142</v>
      </c>
      <c r="AU209" s="144" t="s">
        <v>86</v>
      </c>
      <c r="AY209" s="16" t="s">
        <v>140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6" t="s">
        <v>86</v>
      </c>
      <c r="BK209" s="145">
        <f>ROUND(I209*H209,2)</f>
        <v>0</v>
      </c>
      <c r="BL209" s="16" t="s">
        <v>146</v>
      </c>
      <c r="BM209" s="144" t="s">
        <v>1154</v>
      </c>
    </row>
    <row r="210" spans="2:51" s="12" customFormat="1" ht="10.2">
      <c r="B210" s="146"/>
      <c r="D210" s="147" t="s">
        <v>148</v>
      </c>
      <c r="E210" s="148" t="s">
        <v>1</v>
      </c>
      <c r="F210" s="149" t="s">
        <v>1155</v>
      </c>
      <c r="H210" s="150">
        <v>46.11</v>
      </c>
      <c r="I210" s="151"/>
      <c r="L210" s="146"/>
      <c r="M210" s="152"/>
      <c r="T210" s="153"/>
      <c r="AT210" s="148" t="s">
        <v>148</v>
      </c>
      <c r="AU210" s="148" t="s">
        <v>86</v>
      </c>
      <c r="AV210" s="12" t="s">
        <v>86</v>
      </c>
      <c r="AW210" s="12" t="s">
        <v>32</v>
      </c>
      <c r="AX210" s="12" t="s">
        <v>76</v>
      </c>
      <c r="AY210" s="148" t="s">
        <v>140</v>
      </c>
    </row>
    <row r="211" spans="2:51" s="12" customFormat="1" ht="10.2">
      <c r="B211" s="146"/>
      <c r="D211" s="147" t="s">
        <v>148</v>
      </c>
      <c r="E211" s="148" t="s">
        <v>1</v>
      </c>
      <c r="F211" s="149" t="s">
        <v>1156</v>
      </c>
      <c r="H211" s="150">
        <v>16.84</v>
      </c>
      <c r="I211" s="151"/>
      <c r="L211" s="146"/>
      <c r="M211" s="152"/>
      <c r="T211" s="153"/>
      <c r="AT211" s="148" t="s">
        <v>148</v>
      </c>
      <c r="AU211" s="148" t="s">
        <v>86</v>
      </c>
      <c r="AV211" s="12" t="s">
        <v>86</v>
      </c>
      <c r="AW211" s="12" t="s">
        <v>32</v>
      </c>
      <c r="AX211" s="12" t="s">
        <v>76</v>
      </c>
      <c r="AY211" s="148" t="s">
        <v>140</v>
      </c>
    </row>
    <row r="212" spans="2:51" s="12" customFormat="1" ht="10.2">
      <c r="B212" s="146"/>
      <c r="D212" s="147" t="s">
        <v>148</v>
      </c>
      <c r="E212" s="148" t="s">
        <v>1</v>
      </c>
      <c r="F212" s="149" t="s">
        <v>1157</v>
      </c>
      <c r="H212" s="150">
        <v>6.75</v>
      </c>
      <c r="I212" s="151"/>
      <c r="L212" s="146"/>
      <c r="M212" s="152"/>
      <c r="T212" s="153"/>
      <c r="AT212" s="148" t="s">
        <v>148</v>
      </c>
      <c r="AU212" s="148" t="s">
        <v>86</v>
      </c>
      <c r="AV212" s="12" t="s">
        <v>86</v>
      </c>
      <c r="AW212" s="12" t="s">
        <v>32</v>
      </c>
      <c r="AX212" s="12" t="s">
        <v>76</v>
      </c>
      <c r="AY212" s="148" t="s">
        <v>140</v>
      </c>
    </row>
    <row r="213" spans="2:51" s="13" customFormat="1" ht="10.2">
      <c r="B213" s="165"/>
      <c r="D213" s="147" t="s">
        <v>148</v>
      </c>
      <c r="E213" s="166" t="s">
        <v>1</v>
      </c>
      <c r="F213" s="167" t="s">
        <v>210</v>
      </c>
      <c r="H213" s="168">
        <v>69.7</v>
      </c>
      <c r="I213" s="169"/>
      <c r="L213" s="165"/>
      <c r="M213" s="170"/>
      <c r="T213" s="171"/>
      <c r="AT213" s="166" t="s">
        <v>148</v>
      </c>
      <c r="AU213" s="166" t="s">
        <v>86</v>
      </c>
      <c r="AV213" s="13" t="s">
        <v>146</v>
      </c>
      <c r="AW213" s="13" t="s">
        <v>32</v>
      </c>
      <c r="AX213" s="13" t="s">
        <v>84</v>
      </c>
      <c r="AY213" s="166" t="s">
        <v>140</v>
      </c>
    </row>
    <row r="214" spans="2:63" s="11" customFormat="1" ht="22.8" customHeight="1">
      <c r="B214" s="120"/>
      <c r="D214" s="121" t="s">
        <v>75</v>
      </c>
      <c r="E214" s="130" t="s">
        <v>351</v>
      </c>
      <c r="F214" s="130" t="s">
        <v>352</v>
      </c>
      <c r="I214" s="123"/>
      <c r="J214" s="131">
        <f>BK214</f>
        <v>0</v>
      </c>
      <c r="L214" s="120"/>
      <c r="M214" s="125"/>
      <c r="P214" s="126">
        <f>SUM(P215:P218)</f>
        <v>0</v>
      </c>
      <c r="R214" s="126">
        <f>SUM(R215:R218)</f>
        <v>0</v>
      </c>
      <c r="T214" s="127">
        <f>SUM(T215:T218)</f>
        <v>0</v>
      </c>
      <c r="AR214" s="121" t="s">
        <v>84</v>
      </c>
      <c r="AT214" s="128" t="s">
        <v>75</v>
      </c>
      <c r="AU214" s="128" t="s">
        <v>84</v>
      </c>
      <c r="AY214" s="121" t="s">
        <v>140</v>
      </c>
      <c r="BK214" s="129">
        <f>SUM(BK215:BK218)</f>
        <v>0</v>
      </c>
    </row>
    <row r="215" spans="2:65" s="1" customFormat="1" ht="33" customHeight="1">
      <c r="B215" s="31"/>
      <c r="C215" s="132" t="s">
        <v>279</v>
      </c>
      <c r="D215" s="132" t="s">
        <v>142</v>
      </c>
      <c r="E215" s="133" t="s">
        <v>354</v>
      </c>
      <c r="F215" s="134" t="s">
        <v>355</v>
      </c>
      <c r="G215" s="135" t="s">
        <v>169</v>
      </c>
      <c r="H215" s="136">
        <v>12.077</v>
      </c>
      <c r="I215" s="137"/>
      <c r="J215" s="138">
        <f>ROUND(I215*H215,2)</f>
        <v>0</v>
      </c>
      <c r="K215" s="139"/>
      <c r="L215" s="31"/>
      <c r="M215" s="140" t="s">
        <v>1</v>
      </c>
      <c r="N215" s="141" t="s">
        <v>42</v>
      </c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44" t="s">
        <v>146</v>
      </c>
      <c r="AT215" s="144" t="s">
        <v>142</v>
      </c>
      <c r="AU215" s="144" t="s">
        <v>86</v>
      </c>
      <c r="AY215" s="16" t="s">
        <v>140</v>
      </c>
      <c r="BE215" s="145">
        <f>IF(N215="základní",J215,0)</f>
        <v>0</v>
      </c>
      <c r="BF215" s="145">
        <f>IF(N215="snížená",J215,0)</f>
        <v>0</v>
      </c>
      <c r="BG215" s="145">
        <f>IF(N215="zákl. přenesená",J215,0)</f>
        <v>0</v>
      </c>
      <c r="BH215" s="145">
        <f>IF(N215="sníž. přenesená",J215,0)</f>
        <v>0</v>
      </c>
      <c r="BI215" s="145">
        <f>IF(N215="nulová",J215,0)</f>
        <v>0</v>
      </c>
      <c r="BJ215" s="16" t="s">
        <v>86</v>
      </c>
      <c r="BK215" s="145">
        <f>ROUND(I215*H215,2)</f>
        <v>0</v>
      </c>
      <c r="BL215" s="16" t="s">
        <v>146</v>
      </c>
      <c r="BM215" s="144" t="s">
        <v>1158</v>
      </c>
    </row>
    <row r="216" spans="2:65" s="1" customFormat="1" ht="24.15" customHeight="1">
      <c r="B216" s="31"/>
      <c r="C216" s="132" t="s">
        <v>283</v>
      </c>
      <c r="D216" s="132" t="s">
        <v>142</v>
      </c>
      <c r="E216" s="133" t="s">
        <v>358</v>
      </c>
      <c r="F216" s="134" t="s">
        <v>359</v>
      </c>
      <c r="G216" s="135" t="s">
        <v>169</v>
      </c>
      <c r="H216" s="136">
        <v>12.077</v>
      </c>
      <c r="I216" s="137"/>
      <c r="J216" s="138">
        <f>ROUND(I216*H216,2)</f>
        <v>0</v>
      </c>
      <c r="K216" s="139"/>
      <c r="L216" s="31"/>
      <c r="M216" s="140" t="s">
        <v>1</v>
      </c>
      <c r="N216" s="141" t="s">
        <v>42</v>
      </c>
      <c r="P216" s="142">
        <f>O216*H216</f>
        <v>0</v>
      </c>
      <c r="Q216" s="142">
        <v>0</v>
      </c>
      <c r="R216" s="142">
        <f>Q216*H216</f>
        <v>0</v>
      </c>
      <c r="S216" s="142">
        <v>0</v>
      </c>
      <c r="T216" s="143">
        <f>S216*H216</f>
        <v>0</v>
      </c>
      <c r="AR216" s="144" t="s">
        <v>146</v>
      </c>
      <c r="AT216" s="144" t="s">
        <v>142</v>
      </c>
      <c r="AU216" s="144" t="s">
        <v>86</v>
      </c>
      <c r="AY216" s="16" t="s">
        <v>140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6" t="s">
        <v>86</v>
      </c>
      <c r="BK216" s="145">
        <f>ROUND(I216*H216,2)</f>
        <v>0</v>
      </c>
      <c r="BL216" s="16" t="s">
        <v>146</v>
      </c>
      <c r="BM216" s="144" t="s">
        <v>1159</v>
      </c>
    </row>
    <row r="217" spans="2:65" s="1" customFormat="1" ht="24.15" customHeight="1">
      <c r="B217" s="31"/>
      <c r="C217" s="132" t="s">
        <v>288</v>
      </c>
      <c r="D217" s="132" t="s">
        <v>142</v>
      </c>
      <c r="E217" s="133" t="s">
        <v>362</v>
      </c>
      <c r="F217" s="134" t="s">
        <v>363</v>
      </c>
      <c r="G217" s="135" t="s">
        <v>169</v>
      </c>
      <c r="H217" s="136">
        <v>12.077</v>
      </c>
      <c r="I217" s="137"/>
      <c r="J217" s="138">
        <f>ROUND(I217*H217,2)</f>
        <v>0</v>
      </c>
      <c r="K217" s="139"/>
      <c r="L217" s="31"/>
      <c r="M217" s="140" t="s">
        <v>1</v>
      </c>
      <c r="N217" s="141" t="s">
        <v>42</v>
      </c>
      <c r="P217" s="142">
        <f>O217*H217</f>
        <v>0</v>
      </c>
      <c r="Q217" s="142">
        <v>0</v>
      </c>
      <c r="R217" s="142">
        <f>Q217*H217</f>
        <v>0</v>
      </c>
      <c r="S217" s="142">
        <v>0</v>
      </c>
      <c r="T217" s="143">
        <f>S217*H217</f>
        <v>0</v>
      </c>
      <c r="AR217" s="144" t="s">
        <v>146</v>
      </c>
      <c r="AT217" s="144" t="s">
        <v>142</v>
      </c>
      <c r="AU217" s="144" t="s">
        <v>86</v>
      </c>
      <c r="AY217" s="16" t="s">
        <v>140</v>
      </c>
      <c r="BE217" s="145">
        <f>IF(N217="základní",J217,0)</f>
        <v>0</v>
      </c>
      <c r="BF217" s="145">
        <f>IF(N217="snížená",J217,0)</f>
        <v>0</v>
      </c>
      <c r="BG217" s="145">
        <f>IF(N217="zákl. přenesená",J217,0)</f>
        <v>0</v>
      </c>
      <c r="BH217" s="145">
        <f>IF(N217="sníž. přenesená",J217,0)</f>
        <v>0</v>
      </c>
      <c r="BI217" s="145">
        <f>IF(N217="nulová",J217,0)</f>
        <v>0</v>
      </c>
      <c r="BJ217" s="16" t="s">
        <v>86</v>
      </c>
      <c r="BK217" s="145">
        <f>ROUND(I217*H217,2)</f>
        <v>0</v>
      </c>
      <c r="BL217" s="16" t="s">
        <v>146</v>
      </c>
      <c r="BM217" s="144" t="s">
        <v>1160</v>
      </c>
    </row>
    <row r="218" spans="2:65" s="1" customFormat="1" ht="33" customHeight="1">
      <c r="B218" s="31"/>
      <c r="C218" s="132" t="s">
        <v>293</v>
      </c>
      <c r="D218" s="132" t="s">
        <v>142</v>
      </c>
      <c r="E218" s="133" t="s">
        <v>366</v>
      </c>
      <c r="F218" s="134" t="s">
        <v>367</v>
      </c>
      <c r="G218" s="135" t="s">
        <v>169</v>
      </c>
      <c r="H218" s="136">
        <v>12.077</v>
      </c>
      <c r="I218" s="137"/>
      <c r="J218" s="138">
        <f>ROUND(I218*H218,2)</f>
        <v>0</v>
      </c>
      <c r="K218" s="139"/>
      <c r="L218" s="31"/>
      <c r="M218" s="140" t="s">
        <v>1</v>
      </c>
      <c r="N218" s="141" t="s">
        <v>42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146</v>
      </c>
      <c r="AT218" s="144" t="s">
        <v>142</v>
      </c>
      <c r="AU218" s="144" t="s">
        <v>86</v>
      </c>
      <c r="AY218" s="16" t="s">
        <v>140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6" t="s">
        <v>86</v>
      </c>
      <c r="BK218" s="145">
        <f>ROUND(I218*H218,2)</f>
        <v>0</v>
      </c>
      <c r="BL218" s="16" t="s">
        <v>146</v>
      </c>
      <c r="BM218" s="144" t="s">
        <v>1161</v>
      </c>
    </row>
    <row r="219" spans="2:63" s="11" customFormat="1" ht="22.8" customHeight="1">
      <c r="B219" s="120"/>
      <c r="D219" s="121" t="s">
        <v>75</v>
      </c>
      <c r="E219" s="130" t="s">
        <v>369</v>
      </c>
      <c r="F219" s="130" t="s">
        <v>370</v>
      </c>
      <c r="I219" s="123"/>
      <c r="J219" s="131">
        <f>BK219</f>
        <v>0</v>
      </c>
      <c r="L219" s="120"/>
      <c r="M219" s="125"/>
      <c r="P219" s="126">
        <f>P220</f>
        <v>0</v>
      </c>
      <c r="R219" s="126">
        <f>R220</f>
        <v>0</v>
      </c>
      <c r="T219" s="127">
        <f>T220</f>
        <v>0</v>
      </c>
      <c r="AR219" s="121" t="s">
        <v>84</v>
      </c>
      <c r="AT219" s="128" t="s">
        <v>75</v>
      </c>
      <c r="AU219" s="128" t="s">
        <v>84</v>
      </c>
      <c r="AY219" s="121" t="s">
        <v>140</v>
      </c>
      <c r="BK219" s="129">
        <f>BK220</f>
        <v>0</v>
      </c>
    </row>
    <row r="220" spans="2:65" s="1" customFormat="1" ht="16.5" customHeight="1">
      <c r="B220" s="31"/>
      <c r="C220" s="132" t="s">
        <v>297</v>
      </c>
      <c r="D220" s="132" t="s">
        <v>142</v>
      </c>
      <c r="E220" s="133" t="s">
        <v>372</v>
      </c>
      <c r="F220" s="134" t="s">
        <v>373</v>
      </c>
      <c r="G220" s="135" t="s">
        <v>169</v>
      </c>
      <c r="H220" s="136">
        <v>7.512</v>
      </c>
      <c r="I220" s="137"/>
      <c r="J220" s="138">
        <f>ROUND(I220*H220,2)</f>
        <v>0</v>
      </c>
      <c r="K220" s="139"/>
      <c r="L220" s="31"/>
      <c r="M220" s="140" t="s">
        <v>1</v>
      </c>
      <c r="N220" s="141" t="s">
        <v>42</v>
      </c>
      <c r="P220" s="142">
        <f>O220*H220</f>
        <v>0</v>
      </c>
      <c r="Q220" s="142">
        <v>0</v>
      </c>
      <c r="R220" s="142">
        <f>Q220*H220</f>
        <v>0</v>
      </c>
      <c r="S220" s="142">
        <v>0</v>
      </c>
      <c r="T220" s="143">
        <f>S220*H220</f>
        <v>0</v>
      </c>
      <c r="AR220" s="144" t="s">
        <v>146</v>
      </c>
      <c r="AT220" s="144" t="s">
        <v>142</v>
      </c>
      <c r="AU220" s="144" t="s">
        <v>86</v>
      </c>
      <c r="AY220" s="16" t="s">
        <v>140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6" t="s">
        <v>86</v>
      </c>
      <c r="BK220" s="145">
        <f>ROUND(I220*H220,2)</f>
        <v>0</v>
      </c>
      <c r="BL220" s="16" t="s">
        <v>146</v>
      </c>
      <c r="BM220" s="144" t="s">
        <v>1162</v>
      </c>
    </row>
    <row r="221" spans="2:63" s="11" customFormat="1" ht="25.95" customHeight="1">
      <c r="B221" s="120"/>
      <c r="D221" s="121" t="s">
        <v>75</v>
      </c>
      <c r="E221" s="122" t="s">
        <v>375</v>
      </c>
      <c r="F221" s="122" t="s">
        <v>1163</v>
      </c>
      <c r="I221" s="123"/>
      <c r="J221" s="124">
        <f>BK221</f>
        <v>0</v>
      </c>
      <c r="L221" s="120"/>
      <c r="M221" s="125"/>
      <c r="P221" s="126">
        <f>P222+P240+P254+P293+P296+P300+P332+P348+P371+P376+P404+P426+P440</f>
        <v>0</v>
      </c>
      <c r="R221" s="126">
        <f>R222+R240+R254+R293+R296+R300+R332+R348+R371+R376+R404+R426+R440</f>
        <v>3.29480842</v>
      </c>
      <c r="T221" s="127">
        <f>T222+T240+T254+T293+T296+T300+T332+T348+T371+T376+T404+T426+T440</f>
        <v>0.37633572000000004</v>
      </c>
      <c r="AR221" s="121" t="s">
        <v>86</v>
      </c>
      <c r="AT221" s="128" t="s">
        <v>75</v>
      </c>
      <c r="AU221" s="128" t="s">
        <v>76</v>
      </c>
      <c r="AY221" s="121" t="s">
        <v>140</v>
      </c>
      <c r="BK221" s="129">
        <f>BK222+BK240+BK254+BK293+BK296+BK300+BK332+BK348+BK371+BK376+BK404+BK426+BK440</f>
        <v>0</v>
      </c>
    </row>
    <row r="222" spans="2:63" s="11" customFormat="1" ht="22.8" customHeight="1">
      <c r="B222" s="120"/>
      <c r="D222" s="121" t="s">
        <v>75</v>
      </c>
      <c r="E222" s="130" t="s">
        <v>442</v>
      </c>
      <c r="F222" s="130" t="s">
        <v>443</v>
      </c>
      <c r="I222" s="123"/>
      <c r="J222" s="131">
        <f>BK222</f>
        <v>0</v>
      </c>
      <c r="L222" s="120"/>
      <c r="M222" s="125"/>
      <c r="P222" s="126">
        <f>SUM(P223:P239)</f>
        <v>0</v>
      </c>
      <c r="R222" s="126">
        <f>SUM(R223:R239)</f>
        <v>0.019159999999999996</v>
      </c>
      <c r="T222" s="127">
        <f>SUM(T223:T239)</f>
        <v>0.04285</v>
      </c>
      <c r="AR222" s="121" t="s">
        <v>86</v>
      </c>
      <c r="AT222" s="128" t="s">
        <v>75</v>
      </c>
      <c r="AU222" s="128" t="s">
        <v>84</v>
      </c>
      <c r="AY222" s="121" t="s">
        <v>140</v>
      </c>
      <c r="BK222" s="129">
        <f>SUM(BK223:BK239)</f>
        <v>0</v>
      </c>
    </row>
    <row r="223" spans="2:65" s="1" customFormat="1" ht="16.5" customHeight="1">
      <c r="B223" s="31"/>
      <c r="C223" s="132" t="s">
        <v>301</v>
      </c>
      <c r="D223" s="132" t="s">
        <v>142</v>
      </c>
      <c r="E223" s="133" t="s">
        <v>457</v>
      </c>
      <c r="F223" s="134" t="s">
        <v>458</v>
      </c>
      <c r="G223" s="135" t="s">
        <v>218</v>
      </c>
      <c r="H223" s="136">
        <v>5</v>
      </c>
      <c r="I223" s="137"/>
      <c r="J223" s="138">
        <f aca="true" t="shared" si="0" ref="J223:J237">ROUND(I223*H223,2)</f>
        <v>0</v>
      </c>
      <c r="K223" s="139"/>
      <c r="L223" s="31"/>
      <c r="M223" s="140" t="s">
        <v>1</v>
      </c>
      <c r="N223" s="141" t="s">
        <v>42</v>
      </c>
      <c r="P223" s="142">
        <f aca="true" t="shared" si="1" ref="P223:P237">O223*H223</f>
        <v>0</v>
      </c>
      <c r="Q223" s="142">
        <v>0.00041</v>
      </c>
      <c r="R223" s="142">
        <f aca="true" t="shared" si="2" ref="R223:R237">Q223*H223</f>
        <v>0.0020499999999999997</v>
      </c>
      <c r="S223" s="142">
        <v>0</v>
      </c>
      <c r="T223" s="143">
        <f aca="true" t="shared" si="3" ref="T223:T237">S223*H223</f>
        <v>0</v>
      </c>
      <c r="AR223" s="144" t="s">
        <v>221</v>
      </c>
      <c r="AT223" s="144" t="s">
        <v>142</v>
      </c>
      <c r="AU223" s="144" t="s">
        <v>86</v>
      </c>
      <c r="AY223" s="16" t="s">
        <v>140</v>
      </c>
      <c r="BE223" s="145">
        <f aca="true" t="shared" si="4" ref="BE223:BE237">IF(N223="základní",J223,0)</f>
        <v>0</v>
      </c>
      <c r="BF223" s="145">
        <f aca="true" t="shared" si="5" ref="BF223:BF237">IF(N223="snížená",J223,0)</f>
        <v>0</v>
      </c>
      <c r="BG223" s="145">
        <f aca="true" t="shared" si="6" ref="BG223:BG237">IF(N223="zákl. přenesená",J223,0)</f>
        <v>0</v>
      </c>
      <c r="BH223" s="145">
        <f aca="true" t="shared" si="7" ref="BH223:BH237">IF(N223="sníž. přenesená",J223,0)</f>
        <v>0</v>
      </c>
      <c r="BI223" s="145">
        <f aca="true" t="shared" si="8" ref="BI223:BI237">IF(N223="nulová",J223,0)</f>
        <v>0</v>
      </c>
      <c r="BJ223" s="16" t="s">
        <v>86</v>
      </c>
      <c r="BK223" s="145">
        <f aca="true" t="shared" si="9" ref="BK223:BK237">ROUND(I223*H223,2)</f>
        <v>0</v>
      </c>
      <c r="BL223" s="16" t="s">
        <v>221</v>
      </c>
      <c r="BM223" s="144" t="s">
        <v>1164</v>
      </c>
    </row>
    <row r="224" spans="2:65" s="1" customFormat="1" ht="16.5" customHeight="1">
      <c r="B224" s="31"/>
      <c r="C224" s="132" t="s">
        <v>306</v>
      </c>
      <c r="D224" s="132" t="s">
        <v>142</v>
      </c>
      <c r="E224" s="133" t="s">
        <v>461</v>
      </c>
      <c r="F224" s="134" t="s">
        <v>462</v>
      </c>
      <c r="G224" s="135" t="s">
        <v>218</v>
      </c>
      <c r="H224" s="136">
        <v>2</v>
      </c>
      <c r="I224" s="137"/>
      <c r="J224" s="138">
        <f t="shared" si="0"/>
        <v>0</v>
      </c>
      <c r="K224" s="139"/>
      <c r="L224" s="31"/>
      <c r="M224" s="140" t="s">
        <v>1</v>
      </c>
      <c r="N224" s="141" t="s">
        <v>42</v>
      </c>
      <c r="P224" s="142">
        <f t="shared" si="1"/>
        <v>0</v>
      </c>
      <c r="Q224" s="142">
        <v>0.00048</v>
      </c>
      <c r="R224" s="142">
        <f t="shared" si="2"/>
        <v>0.00096</v>
      </c>
      <c r="S224" s="142">
        <v>0</v>
      </c>
      <c r="T224" s="143">
        <f t="shared" si="3"/>
        <v>0</v>
      </c>
      <c r="AR224" s="144" t="s">
        <v>221</v>
      </c>
      <c r="AT224" s="144" t="s">
        <v>142</v>
      </c>
      <c r="AU224" s="144" t="s">
        <v>86</v>
      </c>
      <c r="AY224" s="16" t="s">
        <v>140</v>
      </c>
      <c r="BE224" s="145">
        <f t="shared" si="4"/>
        <v>0</v>
      </c>
      <c r="BF224" s="145">
        <f t="shared" si="5"/>
        <v>0</v>
      </c>
      <c r="BG224" s="145">
        <f t="shared" si="6"/>
        <v>0</v>
      </c>
      <c r="BH224" s="145">
        <f t="shared" si="7"/>
        <v>0</v>
      </c>
      <c r="BI224" s="145">
        <f t="shared" si="8"/>
        <v>0</v>
      </c>
      <c r="BJ224" s="16" t="s">
        <v>86</v>
      </c>
      <c r="BK224" s="145">
        <f t="shared" si="9"/>
        <v>0</v>
      </c>
      <c r="BL224" s="16" t="s">
        <v>221</v>
      </c>
      <c r="BM224" s="144" t="s">
        <v>1165</v>
      </c>
    </row>
    <row r="225" spans="2:65" s="1" customFormat="1" ht="16.5" customHeight="1">
      <c r="B225" s="31"/>
      <c r="C225" s="132" t="s">
        <v>310</v>
      </c>
      <c r="D225" s="132" t="s">
        <v>142</v>
      </c>
      <c r="E225" s="133" t="s">
        <v>1166</v>
      </c>
      <c r="F225" s="134" t="s">
        <v>1167</v>
      </c>
      <c r="G225" s="135" t="s">
        <v>218</v>
      </c>
      <c r="H225" s="136">
        <v>3</v>
      </c>
      <c r="I225" s="137"/>
      <c r="J225" s="138">
        <f t="shared" si="0"/>
        <v>0</v>
      </c>
      <c r="K225" s="139"/>
      <c r="L225" s="31"/>
      <c r="M225" s="140" t="s">
        <v>1</v>
      </c>
      <c r="N225" s="141" t="s">
        <v>42</v>
      </c>
      <c r="P225" s="142">
        <f t="shared" si="1"/>
        <v>0</v>
      </c>
      <c r="Q225" s="142">
        <v>0.00071</v>
      </c>
      <c r="R225" s="142">
        <f t="shared" si="2"/>
        <v>0.00213</v>
      </c>
      <c r="S225" s="142">
        <v>0</v>
      </c>
      <c r="T225" s="143">
        <f t="shared" si="3"/>
        <v>0</v>
      </c>
      <c r="AR225" s="144" t="s">
        <v>221</v>
      </c>
      <c r="AT225" s="144" t="s">
        <v>142</v>
      </c>
      <c r="AU225" s="144" t="s">
        <v>86</v>
      </c>
      <c r="AY225" s="16" t="s">
        <v>140</v>
      </c>
      <c r="BE225" s="145">
        <f t="shared" si="4"/>
        <v>0</v>
      </c>
      <c r="BF225" s="145">
        <f t="shared" si="5"/>
        <v>0</v>
      </c>
      <c r="BG225" s="145">
        <f t="shared" si="6"/>
        <v>0</v>
      </c>
      <c r="BH225" s="145">
        <f t="shared" si="7"/>
        <v>0</v>
      </c>
      <c r="BI225" s="145">
        <f t="shared" si="8"/>
        <v>0</v>
      </c>
      <c r="BJ225" s="16" t="s">
        <v>86</v>
      </c>
      <c r="BK225" s="145">
        <f t="shared" si="9"/>
        <v>0</v>
      </c>
      <c r="BL225" s="16" t="s">
        <v>221</v>
      </c>
      <c r="BM225" s="144" t="s">
        <v>1168</v>
      </c>
    </row>
    <row r="226" spans="2:65" s="1" customFormat="1" ht="16.5" customHeight="1">
      <c r="B226" s="31"/>
      <c r="C226" s="132" t="s">
        <v>314</v>
      </c>
      <c r="D226" s="132" t="s">
        <v>142</v>
      </c>
      <c r="E226" s="133" t="s">
        <v>465</v>
      </c>
      <c r="F226" s="134" t="s">
        <v>466</v>
      </c>
      <c r="G226" s="135" t="s">
        <v>218</v>
      </c>
      <c r="H226" s="136">
        <v>3</v>
      </c>
      <c r="I226" s="137"/>
      <c r="J226" s="138">
        <f t="shared" si="0"/>
        <v>0</v>
      </c>
      <c r="K226" s="139"/>
      <c r="L226" s="31"/>
      <c r="M226" s="140" t="s">
        <v>1</v>
      </c>
      <c r="N226" s="141" t="s">
        <v>42</v>
      </c>
      <c r="P226" s="142">
        <f t="shared" si="1"/>
        <v>0</v>
      </c>
      <c r="Q226" s="142">
        <v>0.00224</v>
      </c>
      <c r="R226" s="142">
        <f t="shared" si="2"/>
        <v>0.006719999999999999</v>
      </c>
      <c r="S226" s="142">
        <v>0</v>
      </c>
      <c r="T226" s="143">
        <f t="shared" si="3"/>
        <v>0</v>
      </c>
      <c r="AR226" s="144" t="s">
        <v>221</v>
      </c>
      <c r="AT226" s="144" t="s">
        <v>142</v>
      </c>
      <c r="AU226" s="144" t="s">
        <v>86</v>
      </c>
      <c r="AY226" s="16" t="s">
        <v>140</v>
      </c>
      <c r="BE226" s="145">
        <f t="shared" si="4"/>
        <v>0</v>
      </c>
      <c r="BF226" s="145">
        <f t="shared" si="5"/>
        <v>0</v>
      </c>
      <c r="BG226" s="145">
        <f t="shared" si="6"/>
        <v>0</v>
      </c>
      <c r="BH226" s="145">
        <f t="shared" si="7"/>
        <v>0</v>
      </c>
      <c r="BI226" s="145">
        <f t="shared" si="8"/>
        <v>0</v>
      </c>
      <c r="BJ226" s="16" t="s">
        <v>86</v>
      </c>
      <c r="BK226" s="145">
        <f t="shared" si="9"/>
        <v>0</v>
      </c>
      <c r="BL226" s="16" t="s">
        <v>221</v>
      </c>
      <c r="BM226" s="144" t="s">
        <v>1169</v>
      </c>
    </row>
    <row r="227" spans="2:65" s="1" customFormat="1" ht="16.5" customHeight="1">
      <c r="B227" s="31"/>
      <c r="C227" s="154" t="s">
        <v>321</v>
      </c>
      <c r="D227" s="154" t="s">
        <v>182</v>
      </c>
      <c r="E227" s="155" t="s">
        <v>1170</v>
      </c>
      <c r="F227" s="156" t="s">
        <v>1171</v>
      </c>
      <c r="G227" s="157" t="s">
        <v>191</v>
      </c>
      <c r="H227" s="158">
        <v>1</v>
      </c>
      <c r="I227" s="159"/>
      <c r="J227" s="160">
        <f t="shared" si="0"/>
        <v>0</v>
      </c>
      <c r="K227" s="161"/>
      <c r="L227" s="162"/>
      <c r="M227" s="163" t="s">
        <v>1</v>
      </c>
      <c r="N227" s="164" t="s">
        <v>42</v>
      </c>
      <c r="P227" s="142">
        <f t="shared" si="1"/>
        <v>0</v>
      </c>
      <c r="Q227" s="142">
        <v>0.0001</v>
      </c>
      <c r="R227" s="142">
        <f t="shared" si="2"/>
        <v>0.0001</v>
      </c>
      <c r="S227" s="142">
        <v>0</v>
      </c>
      <c r="T227" s="143">
        <f t="shared" si="3"/>
        <v>0</v>
      </c>
      <c r="AR227" s="144" t="s">
        <v>301</v>
      </c>
      <c r="AT227" s="144" t="s">
        <v>182</v>
      </c>
      <c r="AU227" s="144" t="s">
        <v>86</v>
      </c>
      <c r="AY227" s="16" t="s">
        <v>140</v>
      </c>
      <c r="BE227" s="145">
        <f t="shared" si="4"/>
        <v>0</v>
      </c>
      <c r="BF227" s="145">
        <f t="shared" si="5"/>
        <v>0</v>
      </c>
      <c r="BG227" s="145">
        <f t="shared" si="6"/>
        <v>0</v>
      </c>
      <c r="BH227" s="145">
        <f t="shared" si="7"/>
        <v>0</v>
      </c>
      <c r="BI227" s="145">
        <f t="shared" si="8"/>
        <v>0</v>
      </c>
      <c r="BJ227" s="16" t="s">
        <v>86</v>
      </c>
      <c r="BK227" s="145">
        <f t="shared" si="9"/>
        <v>0</v>
      </c>
      <c r="BL227" s="16" t="s">
        <v>221</v>
      </c>
      <c r="BM227" s="144" t="s">
        <v>1172</v>
      </c>
    </row>
    <row r="228" spans="2:65" s="1" customFormat="1" ht="16.5" customHeight="1">
      <c r="B228" s="31"/>
      <c r="C228" s="154" t="s">
        <v>326</v>
      </c>
      <c r="D228" s="154" t="s">
        <v>182</v>
      </c>
      <c r="E228" s="155" t="s">
        <v>1173</v>
      </c>
      <c r="F228" s="156" t="s">
        <v>1174</v>
      </c>
      <c r="G228" s="157" t="s">
        <v>191</v>
      </c>
      <c r="H228" s="158">
        <v>1</v>
      </c>
      <c r="I228" s="159"/>
      <c r="J228" s="160">
        <f t="shared" si="0"/>
        <v>0</v>
      </c>
      <c r="K228" s="161"/>
      <c r="L228" s="162"/>
      <c r="M228" s="163" t="s">
        <v>1</v>
      </c>
      <c r="N228" s="164" t="s">
        <v>42</v>
      </c>
      <c r="P228" s="142">
        <f t="shared" si="1"/>
        <v>0</v>
      </c>
      <c r="Q228" s="142">
        <v>0.0001</v>
      </c>
      <c r="R228" s="142">
        <f t="shared" si="2"/>
        <v>0.0001</v>
      </c>
      <c r="S228" s="142">
        <v>0</v>
      </c>
      <c r="T228" s="143">
        <f t="shared" si="3"/>
        <v>0</v>
      </c>
      <c r="AR228" s="144" t="s">
        <v>301</v>
      </c>
      <c r="AT228" s="144" t="s">
        <v>182</v>
      </c>
      <c r="AU228" s="144" t="s">
        <v>86</v>
      </c>
      <c r="AY228" s="16" t="s">
        <v>140</v>
      </c>
      <c r="BE228" s="145">
        <f t="shared" si="4"/>
        <v>0</v>
      </c>
      <c r="BF228" s="145">
        <f t="shared" si="5"/>
        <v>0</v>
      </c>
      <c r="BG228" s="145">
        <f t="shared" si="6"/>
        <v>0</v>
      </c>
      <c r="BH228" s="145">
        <f t="shared" si="7"/>
        <v>0</v>
      </c>
      <c r="BI228" s="145">
        <f t="shared" si="8"/>
        <v>0</v>
      </c>
      <c r="BJ228" s="16" t="s">
        <v>86</v>
      </c>
      <c r="BK228" s="145">
        <f t="shared" si="9"/>
        <v>0</v>
      </c>
      <c r="BL228" s="16" t="s">
        <v>221</v>
      </c>
      <c r="BM228" s="144" t="s">
        <v>1175</v>
      </c>
    </row>
    <row r="229" spans="2:65" s="1" customFormat="1" ht="16.5" customHeight="1">
      <c r="B229" s="31"/>
      <c r="C229" s="154" t="s">
        <v>331</v>
      </c>
      <c r="D229" s="154" t="s">
        <v>182</v>
      </c>
      <c r="E229" s="155" t="s">
        <v>477</v>
      </c>
      <c r="F229" s="156" t="s">
        <v>478</v>
      </c>
      <c r="G229" s="157" t="s">
        <v>191</v>
      </c>
      <c r="H229" s="158">
        <v>5</v>
      </c>
      <c r="I229" s="159"/>
      <c r="J229" s="160">
        <f t="shared" si="0"/>
        <v>0</v>
      </c>
      <c r="K229" s="161"/>
      <c r="L229" s="162"/>
      <c r="M229" s="163" t="s">
        <v>1</v>
      </c>
      <c r="N229" s="164" t="s">
        <v>42</v>
      </c>
      <c r="P229" s="142">
        <f t="shared" si="1"/>
        <v>0</v>
      </c>
      <c r="Q229" s="142">
        <v>0.0001</v>
      </c>
      <c r="R229" s="142">
        <f t="shared" si="2"/>
        <v>0.0005</v>
      </c>
      <c r="S229" s="142">
        <v>0</v>
      </c>
      <c r="T229" s="143">
        <f t="shared" si="3"/>
        <v>0</v>
      </c>
      <c r="AR229" s="144" t="s">
        <v>301</v>
      </c>
      <c r="AT229" s="144" t="s">
        <v>182</v>
      </c>
      <c r="AU229" s="144" t="s">
        <v>86</v>
      </c>
      <c r="AY229" s="16" t="s">
        <v>140</v>
      </c>
      <c r="BE229" s="145">
        <f t="shared" si="4"/>
        <v>0</v>
      </c>
      <c r="BF229" s="145">
        <f t="shared" si="5"/>
        <v>0</v>
      </c>
      <c r="BG229" s="145">
        <f t="shared" si="6"/>
        <v>0</v>
      </c>
      <c r="BH229" s="145">
        <f t="shared" si="7"/>
        <v>0</v>
      </c>
      <c r="BI229" s="145">
        <f t="shared" si="8"/>
        <v>0</v>
      </c>
      <c r="BJ229" s="16" t="s">
        <v>86</v>
      </c>
      <c r="BK229" s="145">
        <f t="shared" si="9"/>
        <v>0</v>
      </c>
      <c r="BL229" s="16" t="s">
        <v>221</v>
      </c>
      <c r="BM229" s="144" t="s">
        <v>1176</v>
      </c>
    </row>
    <row r="230" spans="2:65" s="1" customFormat="1" ht="16.5" customHeight="1">
      <c r="B230" s="31"/>
      <c r="C230" s="154" t="s">
        <v>335</v>
      </c>
      <c r="D230" s="154" t="s">
        <v>182</v>
      </c>
      <c r="E230" s="155" t="s">
        <v>1177</v>
      </c>
      <c r="F230" s="156" t="s">
        <v>1178</v>
      </c>
      <c r="G230" s="157" t="s">
        <v>191</v>
      </c>
      <c r="H230" s="158">
        <v>1</v>
      </c>
      <c r="I230" s="159"/>
      <c r="J230" s="160">
        <f t="shared" si="0"/>
        <v>0</v>
      </c>
      <c r="K230" s="161"/>
      <c r="L230" s="162"/>
      <c r="M230" s="163" t="s">
        <v>1</v>
      </c>
      <c r="N230" s="164" t="s">
        <v>42</v>
      </c>
      <c r="P230" s="142">
        <f t="shared" si="1"/>
        <v>0</v>
      </c>
      <c r="Q230" s="142">
        <v>7E-05</v>
      </c>
      <c r="R230" s="142">
        <f t="shared" si="2"/>
        <v>7E-05</v>
      </c>
      <c r="S230" s="142">
        <v>0</v>
      </c>
      <c r="T230" s="143">
        <f t="shared" si="3"/>
        <v>0</v>
      </c>
      <c r="AR230" s="144" t="s">
        <v>301</v>
      </c>
      <c r="AT230" s="144" t="s">
        <v>182</v>
      </c>
      <c r="AU230" s="144" t="s">
        <v>86</v>
      </c>
      <c r="AY230" s="16" t="s">
        <v>140</v>
      </c>
      <c r="BE230" s="145">
        <f t="shared" si="4"/>
        <v>0</v>
      </c>
      <c r="BF230" s="145">
        <f t="shared" si="5"/>
        <v>0</v>
      </c>
      <c r="BG230" s="145">
        <f t="shared" si="6"/>
        <v>0</v>
      </c>
      <c r="BH230" s="145">
        <f t="shared" si="7"/>
        <v>0</v>
      </c>
      <c r="BI230" s="145">
        <f t="shared" si="8"/>
        <v>0</v>
      </c>
      <c r="BJ230" s="16" t="s">
        <v>86</v>
      </c>
      <c r="BK230" s="145">
        <f t="shared" si="9"/>
        <v>0</v>
      </c>
      <c r="BL230" s="16" t="s">
        <v>221</v>
      </c>
      <c r="BM230" s="144" t="s">
        <v>1179</v>
      </c>
    </row>
    <row r="231" spans="2:65" s="1" customFormat="1" ht="16.5" customHeight="1">
      <c r="B231" s="31"/>
      <c r="C231" s="154" t="s">
        <v>340</v>
      </c>
      <c r="D231" s="154" t="s">
        <v>182</v>
      </c>
      <c r="E231" s="155" t="s">
        <v>1180</v>
      </c>
      <c r="F231" s="156" t="s">
        <v>1181</v>
      </c>
      <c r="G231" s="157" t="s">
        <v>191</v>
      </c>
      <c r="H231" s="158">
        <v>1</v>
      </c>
      <c r="I231" s="159"/>
      <c r="J231" s="160">
        <f t="shared" si="0"/>
        <v>0</v>
      </c>
      <c r="K231" s="161"/>
      <c r="L231" s="162"/>
      <c r="M231" s="163" t="s">
        <v>1</v>
      </c>
      <c r="N231" s="164" t="s">
        <v>42</v>
      </c>
      <c r="P231" s="142">
        <f t="shared" si="1"/>
        <v>0</v>
      </c>
      <c r="Q231" s="142">
        <v>0.00034</v>
      </c>
      <c r="R231" s="142">
        <f t="shared" si="2"/>
        <v>0.00034</v>
      </c>
      <c r="S231" s="142">
        <v>0</v>
      </c>
      <c r="T231" s="143">
        <f t="shared" si="3"/>
        <v>0</v>
      </c>
      <c r="AR231" s="144" t="s">
        <v>301</v>
      </c>
      <c r="AT231" s="144" t="s">
        <v>182</v>
      </c>
      <c r="AU231" s="144" t="s">
        <v>86</v>
      </c>
      <c r="AY231" s="16" t="s">
        <v>140</v>
      </c>
      <c r="BE231" s="145">
        <f t="shared" si="4"/>
        <v>0</v>
      </c>
      <c r="BF231" s="145">
        <f t="shared" si="5"/>
        <v>0</v>
      </c>
      <c r="BG231" s="145">
        <f t="shared" si="6"/>
        <v>0</v>
      </c>
      <c r="BH231" s="145">
        <f t="shared" si="7"/>
        <v>0</v>
      </c>
      <c r="BI231" s="145">
        <f t="shared" si="8"/>
        <v>0</v>
      </c>
      <c r="BJ231" s="16" t="s">
        <v>86</v>
      </c>
      <c r="BK231" s="145">
        <f t="shared" si="9"/>
        <v>0</v>
      </c>
      <c r="BL231" s="16" t="s">
        <v>221</v>
      </c>
      <c r="BM231" s="144" t="s">
        <v>1182</v>
      </c>
    </row>
    <row r="232" spans="2:65" s="1" customFormat="1" ht="16.5" customHeight="1">
      <c r="B232" s="31"/>
      <c r="C232" s="154" t="s">
        <v>345</v>
      </c>
      <c r="D232" s="154" t="s">
        <v>182</v>
      </c>
      <c r="E232" s="155" t="s">
        <v>1183</v>
      </c>
      <c r="F232" s="156" t="s">
        <v>1184</v>
      </c>
      <c r="G232" s="157" t="s">
        <v>191</v>
      </c>
      <c r="H232" s="158">
        <v>1</v>
      </c>
      <c r="I232" s="159"/>
      <c r="J232" s="160">
        <f t="shared" si="0"/>
        <v>0</v>
      </c>
      <c r="K232" s="161"/>
      <c r="L232" s="162"/>
      <c r="M232" s="163" t="s">
        <v>1</v>
      </c>
      <c r="N232" s="164" t="s">
        <v>42</v>
      </c>
      <c r="P232" s="142">
        <f t="shared" si="1"/>
        <v>0</v>
      </c>
      <c r="Q232" s="142">
        <v>0.00022</v>
      </c>
      <c r="R232" s="142">
        <f t="shared" si="2"/>
        <v>0.00022</v>
      </c>
      <c r="S232" s="142">
        <v>0</v>
      </c>
      <c r="T232" s="143">
        <f t="shared" si="3"/>
        <v>0</v>
      </c>
      <c r="AR232" s="144" t="s">
        <v>301</v>
      </c>
      <c r="AT232" s="144" t="s">
        <v>182</v>
      </c>
      <c r="AU232" s="144" t="s">
        <v>86</v>
      </c>
      <c r="AY232" s="16" t="s">
        <v>140</v>
      </c>
      <c r="BE232" s="145">
        <f t="shared" si="4"/>
        <v>0</v>
      </c>
      <c r="BF232" s="145">
        <f t="shared" si="5"/>
        <v>0</v>
      </c>
      <c r="BG232" s="145">
        <f t="shared" si="6"/>
        <v>0</v>
      </c>
      <c r="BH232" s="145">
        <f t="shared" si="7"/>
        <v>0</v>
      </c>
      <c r="BI232" s="145">
        <f t="shared" si="8"/>
        <v>0</v>
      </c>
      <c r="BJ232" s="16" t="s">
        <v>86</v>
      </c>
      <c r="BK232" s="145">
        <f t="shared" si="9"/>
        <v>0</v>
      </c>
      <c r="BL232" s="16" t="s">
        <v>221</v>
      </c>
      <c r="BM232" s="144" t="s">
        <v>1185</v>
      </c>
    </row>
    <row r="233" spans="2:65" s="1" customFormat="1" ht="24.15" customHeight="1">
      <c r="B233" s="31"/>
      <c r="C233" s="132" t="s">
        <v>353</v>
      </c>
      <c r="D233" s="132" t="s">
        <v>142</v>
      </c>
      <c r="E233" s="133" t="s">
        <v>481</v>
      </c>
      <c r="F233" s="134" t="s">
        <v>482</v>
      </c>
      <c r="G233" s="135" t="s">
        <v>191</v>
      </c>
      <c r="H233" s="136">
        <v>1</v>
      </c>
      <c r="I233" s="137"/>
      <c r="J233" s="138">
        <f t="shared" si="0"/>
        <v>0</v>
      </c>
      <c r="K233" s="139"/>
      <c r="L233" s="31"/>
      <c r="M233" s="140" t="s">
        <v>1</v>
      </c>
      <c r="N233" s="141" t="s">
        <v>42</v>
      </c>
      <c r="P233" s="142">
        <f t="shared" si="1"/>
        <v>0</v>
      </c>
      <c r="Q233" s="142">
        <v>0</v>
      </c>
      <c r="R233" s="142">
        <f t="shared" si="2"/>
        <v>0</v>
      </c>
      <c r="S233" s="142">
        <v>0.04285</v>
      </c>
      <c r="T233" s="143">
        <f t="shared" si="3"/>
        <v>0.04285</v>
      </c>
      <c r="AR233" s="144" t="s">
        <v>221</v>
      </c>
      <c r="AT233" s="144" t="s">
        <v>142</v>
      </c>
      <c r="AU233" s="144" t="s">
        <v>86</v>
      </c>
      <c r="AY233" s="16" t="s">
        <v>140</v>
      </c>
      <c r="BE233" s="145">
        <f t="shared" si="4"/>
        <v>0</v>
      </c>
      <c r="BF233" s="145">
        <f t="shared" si="5"/>
        <v>0</v>
      </c>
      <c r="BG233" s="145">
        <f t="shared" si="6"/>
        <v>0</v>
      </c>
      <c r="BH233" s="145">
        <f t="shared" si="7"/>
        <v>0</v>
      </c>
      <c r="BI233" s="145">
        <f t="shared" si="8"/>
        <v>0</v>
      </c>
      <c r="BJ233" s="16" t="s">
        <v>86</v>
      </c>
      <c r="BK233" s="145">
        <f t="shared" si="9"/>
        <v>0</v>
      </c>
      <c r="BL233" s="16" t="s">
        <v>221</v>
      </c>
      <c r="BM233" s="144" t="s">
        <v>1186</v>
      </c>
    </row>
    <row r="234" spans="2:65" s="1" customFormat="1" ht="24.15" customHeight="1">
      <c r="B234" s="31"/>
      <c r="C234" s="132" t="s">
        <v>357</v>
      </c>
      <c r="D234" s="132" t="s">
        <v>142</v>
      </c>
      <c r="E234" s="133" t="s">
        <v>485</v>
      </c>
      <c r="F234" s="134" t="s">
        <v>486</v>
      </c>
      <c r="G234" s="135" t="s">
        <v>191</v>
      </c>
      <c r="H234" s="136">
        <v>1</v>
      </c>
      <c r="I234" s="137"/>
      <c r="J234" s="138">
        <f t="shared" si="0"/>
        <v>0</v>
      </c>
      <c r="K234" s="139"/>
      <c r="L234" s="31"/>
      <c r="M234" s="140" t="s">
        <v>1</v>
      </c>
      <c r="N234" s="141" t="s">
        <v>42</v>
      </c>
      <c r="P234" s="142">
        <f t="shared" si="1"/>
        <v>0</v>
      </c>
      <c r="Q234" s="142">
        <v>0.00595</v>
      </c>
      <c r="R234" s="142">
        <f t="shared" si="2"/>
        <v>0.00595</v>
      </c>
      <c r="S234" s="142">
        <v>0</v>
      </c>
      <c r="T234" s="143">
        <f t="shared" si="3"/>
        <v>0</v>
      </c>
      <c r="AR234" s="144" t="s">
        <v>221</v>
      </c>
      <c r="AT234" s="144" t="s">
        <v>142</v>
      </c>
      <c r="AU234" s="144" t="s">
        <v>86</v>
      </c>
      <c r="AY234" s="16" t="s">
        <v>140</v>
      </c>
      <c r="BE234" s="145">
        <f t="shared" si="4"/>
        <v>0</v>
      </c>
      <c r="BF234" s="145">
        <f t="shared" si="5"/>
        <v>0</v>
      </c>
      <c r="BG234" s="145">
        <f t="shared" si="6"/>
        <v>0</v>
      </c>
      <c r="BH234" s="145">
        <f t="shared" si="7"/>
        <v>0</v>
      </c>
      <c r="BI234" s="145">
        <f t="shared" si="8"/>
        <v>0</v>
      </c>
      <c r="BJ234" s="16" t="s">
        <v>86</v>
      </c>
      <c r="BK234" s="145">
        <f t="shared" si="9"/>
        <v>0</v>
      </c>
      <c r="BL234" s="16" t="s">
        <v>221</v>
      </c>
      <c r="BM234" s="144" t="s">
        <v>1187</v>
      </c>
    </row>
    <row r="235" spans="2:65" s="1" customFormat="1" ht="16.5" customHeight="1">
      <c r="B235" s="31"/>
      <c r="C235" s="132" t="s">
        <v>361</v>
      </c>
      <c r="D235" s="132" t="s">
        <v>142</v>
      </c>
      <c r="E235" s="133" t="s">
        <v>494</v>
      </c>
      <c r="F235" s="134" t="s">
        <v>495</v>
      </c>
      <c r="G235" s="135" t="s">
        <v>496</v>
      </c>
      <c r="H235" s="136">
        <v>1</v>
      </c>
      <c r="I235" s="137"/>
      <c r="J235" s="138">
        <f t="shared" si="0"/>
        <v>0</v>
      </c>
      <c r="K235" s="139"/>
      <c r="L235" s="31"/>
      <c r="M235" s="140" t="s">
        <v>1</v>
      </c>
      <c r="N235" s="141" t="s">
        <v>42</v>
      </c>
      <c r="P235" s="142">
        <f t="shared" si="1"/>
        <v>0</v>
      </c>
      <c r="Q235" s="142">
        <v>1E-05</v>
      </c>
      <c r="R235" s="142">
        <f t="shared" si="2"/>
        <v>1E-05</v>
      </c>
      <c r="S235" s="142">
        <v>0</v>
      </c>
      <c r="T235" s="143">
        <f t="shared" si="3"/>
        <v>0</v>
      </c>
      <c r="AR235" s="144" t="s">
        <v>221</v>
      </c>
      <c r="AT235" s="144" t="s">
        <v>142</v>
      </c>
      <c r="AU235" s="144" t="s">
        <v>86</v>
      </c>
      <c r="AY235" s="16" t="s">
        <v>140</v>
      </c>
      <c r="BE235" s="145">
        <f t="shared" si="4"/>
        <v>0</v>
      </c>
      <c r="BF235" s="145">
        <f t="shared" si="5"/>
        <v>0</v>
      </c>
      <c r="BG235" s="145">
        <f t="shared" si="6"/>
        <v>0</v>
      </c>
      <c r="BH235" s="145">
        <f t="shared" si="7"/>
        <v>0</v>
      </c>
      <c r="BI235" s="145">
        <f t="shared" si="8"/>
        <v>0</v>
      </c>
      <c r="BJ235" s="16" t="s">
        <v>86</v>
      </c>
      <c r="BK235" s="145">
        <f t="shared" si="9"/>
        <v>0</v>
      </c>
      <c r="BL235" s="16" t="s">
        <v>221</v>
      </c>
      <c r="BM235" s="144" t="s">
        <v>1188</v>
      </c>
    </row>
    <row r="236" spans="2:65" s="1" customFormat="1" ht="16.5" customHeight="1">
      <c r="B236" s="31"/>
      <c r="C236" s="132" t="s">
        <v>365</v>
      </c>
      <c r="D236" s="132" t="s">
        <v>142</v>
      </c>
      <c r="E236" s="133" t="s">
        <v>499</v>
      </c>
      <c r="F236" s="134" t="s">
        <v>500</v>
      </c>
      <c r="G236" s="135" t="s">
        <v>496</v>
      </c>
      <c r="H236" s="136">
        <v>1</v>
      </c>
      <c r="I236" s="137"/>
      <c r="J236" s="138">
        <f t="shared" si="0"/>
        <v>0</v>
      </c>
      <c r="K236" s="139"/>
      <c r="L236" s="31"/>
      <c r="M236" s="140" t="s">
        <v>1</v>
      </c>
      <c r="N236" s="141" t="s">
        <v>42</v>
      </c>
      <c r="P236" s="142">
        <f t="shared" si="1"/>
        <v>0</v>
      </c>
      <c r="Q236" s="142">
        <v>1E-05</v>
      </c>
      <c r="R236" s="142">
        <f t="shared" si="2"/>
        <v>1E-05</v>
      </c>
      <c r="S236" s="142">
        <v>0</v>
      </c>
      <c r="T236" s="143">
        <f t="shared" si="3"/>
        <v>0</v>
      </c>
      <c r="AR236" s="144" t="s">
        <v>221</v>
      </c>
      <c r="AT236" s="144" t="s">
        <v>142</v>
      </c>
      <c r="AU236" s="144" t="s">
        <v>86</v>
      </c>
      <c r="AY236" s="16" t="s">
        <v>140</v>
      </c>
      <c r="BE236" s="145">
        <f t="shared" si="4"/>
        <v>0</v>
      </c>
      <c r="BF236" s="145">
        <f t="shared" si="5"/>
        <v>0</v>
      </c>
      <c r="BG236" s="145">
        <f t="shared" si="6"/>
        <v>0</v>
      </c>
      <c r="BH236" s="145">
        <f t="shared" si="7"/>
        <v>0</v>
      </c>
      <c r="BI236" s="145">
        <f t="shared" si="8"/>
        <v>0</v>
      </c>
      <c r="BJ236" s="16" t="s">
        <v>86</v>
      </c>
      <c r="BK236" s="145">
        <f t="shared" si="9"/>
        <v>0</v>
      </c>
      <c r="BL236" s="16" t="s">
        <v>221</v>
      </c>
      <c r="BM236" s="144" t="s">
        <v>1189</v>
      </c>
    </row>
    <row r="237" spans="2:65" s="1" customFormat="1" ht="21.75" customHeight="1">
      <c r="B237" s="31"/>
      <c r="C237" s="132" t="s">
        <v>371</v>
      </c>
      <c r="D237" s="132" t="s">
        <v>142</v>
      </c>
      <c r="E237" s="133" t="s">
        <v>489</v>
      </c>
      <c r="F237" s="134" t="s">
        <v>490</v>
      </c>
      <c r="G237" s="135" t="s">
        <v>218</v>
      </c>
      <c r="H237" s="136">
        <v>13</v>
      </c>
      <c r="I237" s="137"/>
      <c r="J237" s="138">
        <f t="shared" si="0"/>
        <v>0</v>
      </c>
      <c r="K237" s="139"/>
      <c r="L237" s="31"/>
      <c r="M237" s="140" t="s">
        <v>1</v>
      </c>
      <c r="N237" s="141" t="s">
        <v>42</v>
      </c>
      <c r="P237" s="142">
        <f t="shared" si="1"/>
        <v>0</v>
      </c>
      <c r="Q237" s="142">
        <v>0</v>
      </c>
      <c r="R237" s="142">
        <f t="shared" si="2"/>
        <v>0</v>
      </c>
      <c r="S237" s="142">
        <v>0</v>
      </c>
      <c r="T237" s="143">
        <f t="shared" si="3"/>
        <v>0</v>
      </c>
      <c r="AR237" s="144" t="s">
        <v>221</v>
      </c>
      <c r="AT237" s="144" t="s">
        <v>142</v>
      </c>
      <c r="AU237" s="144" t="s">
        <v>86</v>
      </c>
      <c r="AY237" s="16" t="s">
        <v>140</v>
      </c>
      <c r="BE237" s="145">
        <f t="shared" si="4"/>
        <v>0</v>
      </c>
      <c r="BF237" s="145">
        <f t="shared" si="5"/>
        <v>0</v>
      </c>
      <c r="BG237" s="145">
        <f t="shared" si="6"/>
        <v>0</v>
      </c>
      <c r="BH237" s="145">
        <f t="shared" si="7"/>
        <v>0</v>
      </c>
      <c r="BI237" s="145">
        <f t="shared" si="8"/>
        <v>0</v>
      </c>
      <c r="BJ237" s="16" t="s">
        <v>86</v>
      </c>
      <c r="BK237" s="145">
        <f t="shared" si="9"/>
        <v>0</v>
      </c>
      <c r="BL237" s="16" t="s">
        <v>221</v>
      </c>
      <c r="BM237" s="144" t="s">
        <v>1190</v>
      </c>
    </row>
    <row r="238" spans="2:51" s="12" customFormat="1" ht="10.2">
      <c r="B238" s="146"/>
      <c r="D238" s="147" t="s">
        <v>148</v>
      </c>
      <c r="E238" s="148" t="s">
        <v>1</v>
      </c>
      <c r="F238" s="149" t="s">
        <v>1191</v>
      </c>
      <c r="H238" s="150">
        <v>13</v>
      </c>
      <c r="I238" s="151"/>
      <c r="L238" s="146"/>
      <c r="M238" s="152"/>
      <c r="T238" s="153"/>
      <c r="AT238" s="148" t="s">
        <v>148</v>
      </c>
      <c r="AU238" s="148" t="s">
        <v>86</v>
      </c>
      <c r="AV238" s="12" t="s">
        <v>86</v>
      </c>
      <c r="AW238" s="12" t="s">
        <v>32</v>
      </c>
      <c r="AX238" s="12" t="s">
        <v>84</v>
      </c>
      <c r="AY238" s="148" t="s">
        <v>140</v>
      </c>
    </row>
    <row r="239" spans="2:65" s="1" customFormat="1" ht="24.15" customHeight="1">
      <c r="B239" s="31"/>
      <c r="C239" s="132" t="s">
        <v>379</v>
      </c>
      <c r="D239" s="132" t="s">
        <v>142</v>
      </c>
      <c r="E239" s="133" t="s">
        <v>503</v>
      </c>
      <c r="F239" s="134" t="s">
        <v>504</v>
      </c>
      <c r="G239" s="135" t="s">
        <v>169</v>
      </c>
      <c r="H239" s="136">
        <v>0.019</v>
      </c>
      <c r="I239" s="137"/>
      <c r="J239" s="138">
        <f>ROUND(I239*H239,2)</f>
        <v>0</v>
      </c>
      <c r="K239" s="139"/>
      <c r="L239" s="31"/>
      <c r="M239" s="140" t="s">
        <v>1</v>
      </c>
      <c r="N239" s="141" t="s">
        <v>42</v>
      </c>
      <c r="P239" s="142">
        <f>O239*H239</f>
        <v>0</v>
      </c>
      <c r="Q239" s="142">
        <v>0</v>
      </c>
      <c r="R239" s="142">
        <f>Q239*H239</f>
        <v>0</v>
      </c>
      <c r="S239" s="142">
        <v>0</v>
      </c>
      <c r="T239" s="143">
        <f>S239*H239</f>
        <v>0</v>
      </c>
      <c r="AR239" s="144" t="s">
        <v>221</v>
      </c>
      <c r="AT239" s="144" t="s">
        <v>142</v>
      </c>
      <c r="AU239" s="144" t="s">
        <v>86</v>
      </c>
      <c r="AY239" s="16" t="s">
        <v>140</v>
      </c>
      <c r="BE239" s="145">
        <f>IF(N239="základní",J239,0)</f>
        <v>0</v>
      </c>
      <c r="BF239" s="145">
        <f>IF(N239="snížená",J239,0)</f>
        <v>0</v>
      </c>
      <c r="BG239" s="145">
        <f>IF(N239="zákl. přenesená",J239,0)</f>
        <v>0</v>
      </c>
      <c r="BH239" s="145">
        <f>IF(N239="sníž. přenesená",J239,0)</f>
        <v>0</v>
      </c>
      <c r="BI239" s="145">
        <f>IF(N239="nulová",J239,0)</f>
        <v>0</v>
      </c>
      <c r="BJ239" s="16" t="s">
        <v>86</v>
      </c>
      <c r="BK239" s="145">
        <f>ROUND(I239*H239,2)</f>
        <v>0</v>
      </c>
      <c r="BL239" s="16" t="s">
        <v>221</v>
      </c>
      <c r="BM239" s="144" t="s">
        <v>1192</v>
      </c>
    </row>
    <row r="240" spans="2:63" s="11" customFormat="1" ht="22.8" customHeight="1">
      <c r="B240" s="120"/>
      <c r="D240" s="121" t="s">
        <v>75</v>
      </c>
      <c r="E240" s="130" t="s">
        <v>506</v>
      </c>
      <c r="F240" s="130" t="s">
        <v>507</v>
      </c>
      <c r="I240" s="123"/>
      <c r="J240" s="131">
        <f>BK240</f>
        <v>0</v>
      </c>
      <c r="L240" s="120"/>
      <c r="M240" s="125"/>
      <c r="P240" s="126">
        <f>SUM(P241:P253)</f>
        <v>0</v>
      </c>
      <c r="R240" s="126">
        <f>SUM(R241:R253)</f>
        <v>0.06978</v>
      </c>
      <c r="T240" s="127">
        <f>SUM(T241:T253)</f>
        <v>0</v>
      </c>
      <c r="AR240" s="121" t="s">
        <v>86</v>
      </c>
      <c r="AT240" s="128" t="s">
        <v>75</v>
      </c>
      <c r="AU240" s="128" t="s">
        <v>84</v>
      </c>
      <c r="AY240" s="121" t="s">
        <v>140</v>
      </c>
      <c r="BK240" s="129">
        <f>SUM(BK241:BK253)</f>
        <v>0</v>
      </c>
    </row>
    <row r="241" spans="2:65" s="1" customFormat="1" ht="24.15" customHeight="1">
      <c r="B241" s="31"/>
      <c r="C241" s="132" t="s">
        <v>383</v>
      </c>
      <c r="D241" s="132" t="s">
        <v>142</v>
      </c>
      <c r="E241" s="133" t="s">
        <v>509</v>
      </c>
      <c r="F241" s="134" t="s">
        <v>510</v>
      </c>
      <c r="G241" s="135" t="s">
        <v>218</v>
      </c>
      <c r="H241" s="136">
        <v>30</v>
      </c>
      <c r="I241" s="137"/>
      <c r="J241" s="138">
        <f aca="true" t="shared" si="10" ref="J241:J253">ROUND(I241*H241,2)</f>
        <v>0</v>
      </c>
      <c r="K241" s="139"/>
      <c r="L241" s="31"/>
      <c r="M241" s="140" t="s">
        <v>1</v>
      </c>
      <c r="N241" s="141" t="s">
        <v>42</v>
      </c>
      <c r="P241" s="142">
        <f aca="true" t="shared" si="11" ref="P241:P253">O241*H241</f>
        <v>0</v>
      </c>
      <c r="Q241" s="142">
        <v>0.00073</v>
      </c>
      <c r="R241" s="142">
        <f aca="true" t="shared" si="12" ref="R241:R253">Q241*H241</f>
        <v>0.0219</v>
      </c>
      <c r="S241" s="142">
        <v>0</v>
      </c>
      <c r="T241" s="143">
        <f aca="true" t="shared" si="13" ref="T241:T253">S241*H241</f>
        <v>0</v>
      </c>
      <c r="AR241" s="144" t="s">
        <v>221</v>
      </c>
      <c r="AT241" s="144" t="s">
        <v>142</v>
      </c>
      <c r="AU241" s="144" t="s">
        <v>86</v>
      </c>
      <c r="AY241" s="16" t="s">
        <v>140</v>
      </c>
      <c r="BE241" s="145">
        <f aca="true" t="shared" si="14" ref="BE241:BE253">IF(N241="základní",J241,0)</f>
        <v>0</v>
      </c>
      <c r="BF241" s="145">
        <f aca="true" t="shared" si="15" ref="BF241:BF253">IF(N241="snížená",J241,0)</f>
        <v>0</v>
      </c>
      <c r="BG241" s="145">
        <f aca="true" t="shared" si="16" ref="BG241:BG253">IF(N241="zákl. přenesená",J241,0)</f>
        <v>0</v>
      </c>
      <c r="BH241" s="145">
        <f aca="true" t="shared" si="17" ref="BH241:BH253">IF(N241="sníž. přenesená",J241,0)</f>
        <v>0</v>
      </c>
      <c r="BI241" s="145">
        <f aca="true" t="shared" si="18" ref="BI241:BI253">IF(N241="nulová",J241,0)</f>
        <v>0</v>
      </c>
      <c r="BJ241" s="16" t="s">
        <v>86</v>
      </c>
      <c r="BK241" s="145">
        <f aca="true" t="shared" si="19" ref="BK241:BK253">ROUND(I241*H241,2)</f>
        <v>0</v>
      </c>
      <c r="BL241" s="16" t="s">
        <v>221</v>
      </c>
      <c r="BM241" s="144" t="s">
        <v>1193</v>
      </c>
    </row>
    <row r="242" spans="2:65" s="1" customFormat="1" ht="24.15" customHeight="1">
      <c r="B242" s="31"/>
      <c r="C242" s="132" t="s">
        <v>388</v>
      </c>
      <c r="D242" s="132" t="s">
        <v>142</v>
      </c>
      <c r="E242" s="133" t="s">
        <v>513</v>
      </c>
      <c r="F242" s="134" t="s">
        <v>514</v>
      </c>
      <c r="G242" s="135" t="s">
        <v>218</v>
      </c>
      <c r="H242" s="136">
        <v>28</v>
      </c>
      <c r="I242" s="137"/>
      <c r="J242" s="138">
        <f t="shared" si="10"/>
        <v>0</v>
      </c>
      <c r="K242" s="139"/>
      <c r="L242" s="31"/>
      <c r="M242" s="140" t="s">
        <v>1</v>
      </c>
      <c r="N242" s="141" t="s">
        <v>42</v>
      </c>
      <c r="P242" s="142">
        <f t="shared" si="11"/>
        <v>0</v>
      </c>
      <c r="Q242" s="142">
        <v>0.00098</v>
      </c>
      <c r="R242" s="142">
        <f t="shared" si="12"/>
        <v>0.02744</v>
      </c>
      <c r="S242" s="142">
        <v>0</v>
      </c>
      <c r="T242" s="143">
        <f t="shared" si="13"/>
        <v>0</v>
      </c>
      <c r="AR242" s="144" t="s">
        <v>221</v>
      </c>
      <c r="AT242" s="144" t="s">
        <v>142</v>
      </c>
      <c r="AU242" s="144" t="s">
        <v>86</v>
      </c>
      <c r="AY242" s="16" t="s">
        <v>140</v>
      </c>
      <c r="BE242" s="145">
        <f t="shared" si="14"/>
        <v>0</v>
      </c>
      <c r="BF242" s="145">
        <f t="shared" si="15"/>
        <v>0</v>
      </c>
      <c r="BG242" s="145">
        <f t="shared" si="16"/>
        <v>0</v>
      </c>
      <c r="BH242" s="145">
        <f t="shared" si="17"/>
        <v>0</v>
      </c>
      <c r="BI242" s="145">
        <f t="shared" si="18"/>
        <v>0</v>
      </c>
      <c r="BJ242" s="16" t="s">
        <v>86</v>
      </c>
      <c r="BK242" s="145">
        <f t="shared" si="19"/>
        <v>0</v>
      </c>
      <c r="BL242" s="16" t="s">
        <v>221</v>
      </c>
      <c r="BM242" s="144" t="s">
        <v>1194</v>
      </c>
    </row>
    <row r="243" spans="2:65" s="1" customFormat="1" ht="37.8" customHeight="1">
      <c r="B243" s="31"/>
      <c r="C243" s="132" t="s">
        <v>393</v>
      </c>
      <c r="D243" s="132" t="s">
        <v>142</v>
      </c>
      <c r="E243" s="133" t="s">
        <v>517</v>
      </c>
      <c r="F243" s="134" t="s">
        <v>518</v>
      </c>
      <c r="G243" s="135" t="s">
        <v>218</v>
      </c>
      <c r="H243" s="136">
        <v>30</v>
      </c>
      <c r="I243" s="137"/>
      <c r="J243" s="138">
        <f t="shared" si="10"/>
        <v>0</v>
      </c>
      <c r="K243" s="139"/>
      <c r="L243" s="31"/>
      <c r="M243" s="140" t="s">
        <v>1</v>
      </c>
      <c r="N243" s="141" t="s">
        <v>42</v>
      </c>
      <c r="P243" s="142">
        <f t="shared" si="11"/>
        <v>0</v>
      </c>
      <c r="Q243" s="142">
        <v>7E-05</v>
      </c>
      <c r="R243" s="142">
        <f t="shared" si="12"/>
        <v>0.0021</v>
      </c>
      <c r="S243" s="142">
        <v>0</v>
      </c>
      <c r="T243" s="143">
        <f t="shared" si="13"/>
        <v>0</v>
      </c>
      <c r="AR243" s="144" t="s">
        <v>221</v>
      </c>
      <c r="AT243" s="144" t="s">
        <v>142</v>
      </c>
      <c r="AU243" s="144" t="s">
        <v>86</v>
      </c>
      <c r="AY243" s="16" t="s">
        <v>140</v>
      </c>
      <c r="BE243" s="145">
        <f t="shared" si="14"/>
        <v>0</v>
      </c>
      <c r="BF243" s="145">
        <f t="shared" si="15"/>
        <v>0</v>
      </c>
      <c r="BG243" s="145">
        <f t="shared" si="16"/>
        <v>0</v>
      </c>
      <c r="BH243" s="145">
        <f t="shared" si="17"/>
        <v>0</v>
      </c>
      <c r="BI243" s="145">
        <f t="shared" si="18"/>
        <v>0</v>
      </c>
      <c r="BJ243" s="16" t="s">
        <v>86</v>
      </c>
      <c r="BK243" s="145">
        <f t="shared" si="19"/>
        <v>0</v>
      </c>
      <c r="BL243" s="16" t="s">
        <v>221</v>
      </c>
      <c r="BM243" s="144" t="s">
        <v>1195</v>
      </c>
    </row>
    <row r="244" spans="2:65" s="1" customFormat="1" ht="37.8" customHeight="1">
      <c r="B244" s="31"/>
      <c r="C244" s="132" t="s">
        <v>396</v>
      </c>
      <c r="D244" s="132" t="s">
        <v>142</v>
      </c>
      <c r="E244" s="133" t="s">
        <v>521</v>
      </c>
      <c r="F244" s="134" t="s">
        <v>522</v>
      </c>
      <c r="G244" s="135" t="s">
        <v>218</v>
      </c>
      <c r="H244" s="136">
        <v>28</v>
      </c>
      <c r="I244" s="137"/>
      <c r="J244" s="138">
        <f t="shared" si="10"/>
        <v>0</v>
      </c>
      <c r="K244" s="139"/>
      <c r="L244" s="31"/>
      <c r="M244" s="140" t="s">
        <v>1</v>
      </c>
      <c r="N244" s="141" t="s">
        <v>42</v>
      </c>
      <c r="P244" s="142">
        <f t="shared" si="11"/>
        <v>0</v>
      </c>
      <c r="Q244" s="142">
        <v>9E-05</v>
      </c>
      <c r="R244" s="142">
        <f t="shared" si="12"/>
        <v>0.00252</v>
      </c>
      <c r="S244" s="142">
        <v>0</v>
      </c>
      <c r="T244" s="143">
        <f t="shared" si="13"/>
        <v>0</v>
      </c>
      <c r="AR244" s="144" t="s">
        <v>221</v>
      </c>
      <c r="AT244" s="144" t="s">
        <v>142</v>
      </c>
      <c r="AU244" s="144" t="s">
        <v>86</v>
      </c>
      <c r="AY244" s="16" t="s">
        <v>140</v>
      </c>
      <c r="BE244" s="145">
        <f t="shared" si="14"/>
        <v>0</v>
      </c>
      <c r="BF244" s="145">
        <f t="shared" si="15"/>
        <v>0</v>
      </c>
      <c r="BG244" s="145">
        <f t="shared" si="16"/>
        <v>0</v>
      </c>
      <c r="BH244" s="145">
        <f t="shared" si="17"/>
        <v>0</v>
      </c>
      <c r="BI244" s="145">
        <f t="shared" si="18"/>
        <v>0</v>
      </c>
      <c r="BJ244" s="16" t="s">
        <v>86</v>
      </c>
      <c r="BK244" s="145">
        <f t="shared" si="19"/>
        <v>0</v>
      </c>
      <c r="BL244" s="16" t="s">
        <v>221</v>
      </c>
      <c r="BM244" s="144" t="s">
        <v>1196</v>
      </c>
    </row>
    <row r="245" spans="2:65" s="1" customFormat="1" ht="21.75" customHeight="1">
      <c r="B245" s="31"/>
      <c r="C245" s="132" t="s">
        <v>401</v>
      </c>
      <c r="D245" s="132" t="s">
        <v>142</v>
      </c>
      <c r="E245" s="133" t="s">
        <v>525</v>
      </c>
      <c r="F245" s="134" t="s">
        <v>526</v>
      </c>
      <c r="G245" s="135" t="s">
        <v>191</v>
      </c>
      <c r="H245" s="136">
        <v>2</v>
      </c>
      <c r="I245" s="137"/>
      <c r="J245" s="138">
        <f t="shared" si="10"/>
        <v>0</v>
      </c>
      <c r="K245" s="139"/>
      <c r="L245" s="31"/>
      <c r="M245" s="140" t="s">
        <v>1</v>
      </c>
      <c r="N245" s="141" t="s">
        <v>42</v>
      </c>
      <c r="P245" s="142">
        <f t="shared" si="11"/>
        <v>0</v>
      </c>
      <c r="Q245" s="142">
        <v>0.00049</v>
      </c>
      <c r="R245" s="142">
        <f t="shared" si="12"/>
        <v>0.00098</v>
      </c>
      <c r="S245" s="142">
        <v>0</v>
      </c>
      <c r="T245" s="143">
        <f t="shared" si="13"/>
        <v>0</v>
      </c>
      <c r="AR245" s="144" t="s">
        <v>221</v>
      </c>
      <c r="AT245" s="144" t="s">
        <v>142</v>
      </c>
      <c r="AU245" s="144" t="s">
        <v>86</v>
      </c>
      <c r="AY245" s="16" t="s">
        <v>140</v>
      </c>
      <c r="BE245" s="145">
        <f t="shared" si="14"/>
        <v>0</v>
      </c>
      <c r="BF245" s="145">
        <f t="shared" si="15"/>
        <v>0</v>
      </c>
      <c r="BG245" s="145">
        <f t="shared" si="16"/>
        <v>0</v>
      </c>
      <c r="BH245" s="145">
        <f t="shared" si="17"/>
        <v>0</v>
      </c>
      <c r="BI245" s="145">
        <f t="shared" si="18"/>
        <v>0</v>
      </c>
      <c r="BJ245" s="16" t="s">
        <v>86</v>
      </c>
      <c r="BK245" s="145">
        <f t="shared" si="19"/>
        <v>0</v>
      </c>
      <c r="BL245" s="16" t="s">
        <v>221</v>
      </c>
      <c r="BM245" s="144" t="s">
        <v>1197</v>
      </c>
    </row>
    <row r="246" spans="2:65" s="1" customFormat="1" ht="21.75" customHeight="1">
      <c r="B246" s="31"/>
      <c r="C246" s="154" t="s">
        <v>406</v>
      </c>
      <c r="D246" s="154" t="s">
        <v>182</v>
      </c>
      <c r="E246" s="155" t="s">
        <v>529</v>
      </c>
      <c r="F246" s="156" t="s">
        <v>530</v>
      </c>
      <c r="G246" s="157" t="s">
        <v>191</v>
      </c>
      <c r="H246" s="158">
        <v>2</v>
      </c>
      <c r="I246" s="159"/>
      <c r="J246" s="160">
        <f t="shared" si="10"/>
        <v>0</v>
      </c>
      <c r="K246" s="161"/>
      <c r="L246" s="162"/>
      <c r="M246" s="163" t="s">
        <v>1</v>
      </c>
      <c r="N246" s="164" t="s">
        <v>42</v>
      </c>
      <c r="P246" s="142">
        <f t="shared" si="11"/>
        <v>0</v>
      </c>
      <c r="Q246" s="142">
        <v>0.00011</v>
      </c>
      <c r="R246" s="142">
        <f t="shared" si="12"/>
        <v>0.00022</v>
      </c>
      <c r="S246" s="142">
        <v>0</v>
      </c>
      <c r="T246" s="143">
        <f t="shared" si="13"/>
        <v>0</v>
      </c>
      <c r="AR246" s="144" t="s">
        <v>301</v>
      </c>
      <c r="AT246" s="144" t="s">
        <v>182</v>
      </c>
      <c r="AU246" s="144" t="s">
        <v>86</v>
      </c>
      <c r="AY246" s="16" t="s">
        <v>140</v>
      </c>
      <c r="BE246" s="145">
        <f t="shared" si="14"/>
        <v>0</v>
      </c>
      <c r="BF246" s="145">
        <f t="shared" si="15"/>
        <v>0</v>
      </c>
      <c r="BG246" s="145">
        <f t="shared" si="16"/>
        <v>0</v>
      </c>
      <c r="BH246" s="145">
        <f t="shared" si="17"/>
        <v>0</v>
      </c>
      <c r="BI246" s="145">
        <f t="shared" si="18"/>
        <v>0</v>
      </c>
      <c r="BJ246" s="16" t="s">
        <v>86</v>
      </c>
      <c r="BK246" s="145">
        <f t="shared" si="19"/>
        <v>0</v>
      </c>
      <c r="BL246" s="16" t="s">
        <v>221</v>
      </c>
      <c r="BM246" s="144" t="s">
        <v>1198</v>
      </c>
    </row>
    <row r="247" spans="2:65" s="1" customFormat="1" ht="21.75" customHeight="1">
      <c r="B247" s="31"/>
      <c r="C247" s="132" t="s">
        <v>411</v>
      </c>
      <c r="D247" s="132" t="s">
        <v>142</v>
      </c>
      <c r="E247" s="133" t="s">
        <v>533</v>
      </c>
      <c r="F247" s="134" t="s">
        <v>534</v>
      </c>
      <c r="G247" s="135" t="s">
        <v>191</v>
      </c>
      <c r="H247" s="136">
        <v>4</v>
      </c>
      <c r="I247" s="137"/>
      <c r="J247" s="138">
        <f t="shared" si="10"/>
        <v>0</v>
      </c>
      <c r="K247" s="139"/>
      <c r="L247" s="31"/>
      <c r="M247" s="140" t="s">
        <v>1</v>
      </c>
      <c r="N247" s="141" t="s">
        <v>42</v>
      </c>
      <c r="P247" s="142">
        <f t="shared" si="11"/>
        <v>0</v>
      </c>
      <c r="Q247" s="142">
        <v>0.00061</v>
      </c>
      <c r="R247" s="142">
        <f t="shared" si="12"/>
        <v>0.00244</v>
      </c>
      <c r="S247" s="142">
        <v>0</v>
      </c>
      <c r="T247" s="143">
        <f t="shared" si="13"/>
        <v>0</v>
      </c>
      <c r="AR247" s="144" t="s">
        <v>221</v>
      </c>
      <c r="AT247" s="144" t="s">
        <v>142</v>
      </c>
      <c r="AU247" s="144" t="s">
        <v>86</v>
      </c>
      <c r="AY247" s="16" t="s">
        <v>140</v>
      </c>
      <c r="BE247" s="145">
        <f t="shared" si="14"/>
        <v>0</v>
      </c>
      <c r="BF247" s="145">
        <f t="shared" si="15"/>
        <v>0</v>
      </c>
      <c r="BG247" s="145">
        <f t="shared" si="16"/>
        <v>0</v>
      </c>
      <c r="BH247" s="145">
        <f t="shared" si="17"/>
        <v>0</v>
      </c>
      <c r="BI247" s="145">
        <f t="shared" si="18"/>
        <v>0</v>
      </c>
      <c r="BJ247" s="16" t="s">
        <v>86</v>
      </c>
      <c r="BK247" s="145">
        <f t="shared" si="19"/>
        <v>0</v>
      </c>
      <c r="BL247" s="16" t="s">
        <v>221</v>
      </c>
      <c r="BM247" s="144" t="s">
        <v>1199</v>
      </c>
    </row>
    <row r="248" spans="2:65" s="1" customFormat="1" ht="16.5" customHeight="1">
      <c r="B248" s="31"/>
      <c r="C248" s="154" t="s">
        <v>414</v>
      </c>
      <c r="D248" s="154" t="s">
        <v>182</v>
      </c>
      <c r="E248" s="155" t="s">
        <v>537</v>
      </c>
      <c r="F248" s="156" t="s">
        <v>538</v>
      </c>
      <c r="G248" s="157" t="s">
        <v>191</v>
      </c>
      <c r="H248" s="158">
        <v>4</v>
      </c>
      <c r="I248" s="159"/>
      <c r="J248" s="160">
        <f t="shared" si="10"/>
        <v>0</v>
      </c>
      <c r="K248" s="161"/>
      <c r="L248" s="162"/>
      <c r="M248" s="163" t="s">
        <v>1</v>
      </c>
      <c r="N248" s="164" t="s">
        <v>42</v>
      </c>
      <c r="P248" s="142">
        <f t="shared" si="11"/>
        <v>0</v>
      </c>
      <c r="Q248" s="142">
        <v>0.00014</v>
      </c>
      <c r="R248" s="142">
        <f t="shared" si="12"/>
        <v>0.00056</v>
      </c>
      <c r="S248" s="142">
        <v>0</v>
      </c>
      <c r="T248" s="143">
        <f t="shared" si="13"/>
        <v>0</v>
      </c>
      <c r="AR248" s="144" t="s">
        <v>301</v>
      </c>
      <c r="AT248" s="144" t="s">
        <v>182</v>
      </c>
      <c r="AU248" s="144" t="s">
        <v>86</v>
      </c>
      <c r="AY248" s="16" t="s">
        <v>140</v>
      </c>
      <c r="BE248" s="145">
        <f t="shared" si="14"/>
        <v>0</v>
      </c>
      <c r="BF248" s="145">
        <f t="shared" si="15"/>
        <v>0</v>
      </c>
      <c r="BG248" s="145">
        <f t="shared" si="16"/>
        <v>0</v>
      </c>
      <c r="BH248" s="145">
        <f t="shared" si="17"/>
        <v>0</v>
      </c>
      <c r="BI248" s="145">
        <f t="shared" si="18"/>
        <v>0</v>
      </c>
      <c r="BJ248" s="16" t="s">
        <v>86</v>
      </c>
      <c r="BK248" s="145">
        <f t="shared" si="19"/>
        <v>0</v>
      </c>
      <c r="BL248" s="16" t="s">
        <v>221</v>
      </c>
      <c r="BM248" s="144" t="s">
        <v>1200</v>
      </c>
    </row>
    <row r="249" spans="2:65" s="1" customFormat="1" ht="16.5" customHeight="1">
      <c r="B249" s="31"/>
      <c r="C249" s="132" t="s">
        <v>420</v>
      </c>
      <c r="D249" s="132" t="s">
        <v>142</v>
      </c>
      <c r="E249" s="133" t="s">
        <v>541</v>
      </c>
      <c r="F249" s="134" t="s">
        <v>495</v>
      </c>
      <c r="G249" s="135" t="s">
        <v>496</v>
      </c>
      <c r="H249" s="136">
        <v>1</v>
      </c>
      <c r="I249" s="137"/>
      <c r="J249" s="138">
        <f t="shared" si="10"/>
        <v>0</v>
      </c>
      <c r="K249" s="139"/>
      <c r="L249" s="31"/>
      <c r="M249" s="140" t="s">
        <v>1</v>
      </c>
      <c r="N249" s="141" t="s">
        <v>42</v>
      </c>
      <c r="P249" s="142">
        <f t="shared" si="11"/>
        <v>0</v>
      </c>
      <c r="Q249" s="142">
        <v>1E-05</v>
      </c>
      <c r="R249" s="142">
        <f t="shared" si="12"/>
        <v>1E-05</v>
      </c>
      <c r="S249" s="142">
        <v>0</v>
      </c>
      <c r="T249" s="143">
        <f t="shared" si="13"/>
        <v>0</v>
      </c>
      <c r="AR249" s="144" t="s">
        <v>221</v>
      </c>
      <c r="AT249" s="144" t="s">
        <v>142</v>
      </c>
      <c r="AU249" s="144" t="s">
        <v>86</v>
      </c>
      <c r="AY249" s="16" t="s">
        <v>140</v>
      </c>
      <c r="BE249" s="145">
        <f t="shared" si="14"/>
        <v>0</v>
      </c>
      <c r="BF249" s="145">
        <f t="shared" si="15"/>
        <v>0</v>
      </c>
      <c r="BG249" s="145">
        <f t="shared" si="16"/>
        <v>0</v>
      </c>
      <c r="BH249" s="145">
        <f t="shared" si="17"/>
        <v>0</v>
      </c>
      <c r="BI249" s="145">
        <f t="shared" si="18"/>
        <v>0</v>
      </c>
      <c r="BJ249" s="16" t="s">
        <v>86</v>
      </c>
      <c r="BK249" s="145">
        <f t="shared" si="19"/>
        <v>0</v>
      </c>
      <c r="BL249" s="16" t="s">
        <v>221</v>
      </c>
      <c r="BM249" s="144" t="s">
        <v>1201</v>
      </c>
    </row>
    <row r="250" spans="2:65" s="1" customFormat="1" ht="16.5" customHeight="1">
      <c r="B250" s="31"/>
      <c r="C250" s="132" t="s">
        <v>424</v>
      </c>
      <c r="D250" s="132" t="s">
        <v>142</v>
      </c>
      <c r="E250" s="133" t="s">
        <v>544</v>
      </c>
      <c r="F250" s="134" t="s">
        <v>500</v>
      </c>
      <c r="G250" s="135" t="s">
        <v>496</v>
      </c>
      <c r="H250" s="136">
        <v>1</v>
      </c>
      <c r="I250" s="137"/>
      <c r="J250" s="138">
        <f t="shared" si="10"/>
        <v>0</v>
      </c>
      <c r="K250" s="139"/>
      <c r="L250" s="31"/>
      <c r="M250" s="140" t="s">
        <v>1</v>
      </c>
      <c r="N250" s="141" t="s">
        <v>42</v>
      </c>
      <c r="P250" s="142">
        <f t="shared" si="11"/>
        <v>0</v>
      </c>
      <c r="Q250" s="142">
        <v>1E-05</v>
      </c>
      <c r="R250" s="142">
        <f t="shared" si="12"/>
        <v>1E-05</v>
      </c>
      <c r="S250" s="142">
        <v>0</v>
      </c>
      <c r="T250" s="143">
        <f t="shared" si="13"/>
        <v>0</v>
      </c>
      <c r="AR250" s="144" t="s">
        <v>221</v>
      </c>
      <c r="AT250" s="144" t="s">
        <v>142</v>
      </c>
      <c r="AU250" s="144" t="s">
        <v>86</v>
      </c>
      <c r="AY250" s="16" t="s">
        <v>140</v>
      </c>
      <c r="BE250" s="145">
        <f t="shared" si="14"/>
        <v>0</v>
      </c>
      <c r="BF250" s="145">
        <f t="shared" si="15"/>
        <v>0</v>
      </c>
      <c r="BG250" s="145">
        <f t="shared" si="16"/>
        <v>0</v>
      </c>
      <c r="BH250" s="145">
        <f t="shared" si="17"/>
        <v>0</v>
      </c>
      <c r="BI250" s="145">
        <f t="shared" si="18"/>
        <v>0</v>
      </c>
      <c r="BJ250" s="16" t="s">
        <v>86</v>
      </c>
      <c r="BK250" s="145">
        <f t="shared" si="19"/>
        <v>0</v>
      </c>
      <c r="BL250" s="16" t="s">
        <v>221</v>
      </c>
      <c r="BM250" s="144" t="s">
        <v>1202</v>
      </c>
    </row>
    <row r="251" spans="2:65" s="1" customFormat="1" ht="24.15" customHeight="1">
      <c r="B251" s="31"/>
      <c r="C251" s="132" t="s">
        <v>429</v>
      </c>
      <c r="D251" s="132" t="s">
        <v>142</v>
      </c>
      <c r="E251" s="133" t="s">
        <v>547</v>
      </c>
      <c r="F251" s="134" t="s">
        <v>548</v>
      </c>
      <c r="G251" s="135" t="s">
        <v>218</v>
      </c>
      <c r="H251" s="136">
        <v>58</v>
      </c>
      <c r="I251" s="137"/>
      <c r="J251" s="138">
        <f t="shared" si="10"/>
        <v>0</v>
      </c>
      <c r="K251" s="139"/>
      <c r="L251" s="31"/>
      <c r="M251" s="140" t="s">
        <v>1</v>
      </c>
      <c r="N251" s="141" t="s">
        <v>42</v>
      </c>
      <c r="P251" s="142">
        <f t="shared" si="11"/>
        <v>0</v>
      </c>
      <c r="Q251" s="142">
        <v>0.00019</v>
      </c>
      <c r="R251" s="142">
        <f t="shared" si="12"/>
        <v>0.01102</v>
      </c>
      <c r="S251" s="142">
        <v>0</v>
      </c>
      <c r="T251" s="143">
        <f t="shared" si="13"/>
        <v>0</v>
      </c>
      <c r="AR251" s="144" t="s">
        <v>221</v>
      </c>
      <c r="AT251" s="144" t="s">
        <v>142</v>
      </c>
      <c r="AU251" s="144" t="s">
        <v>86</v>
      </c>
      <c r="AY251" s="16" t="s">
        <v>140</v>
      </c>
      <c r="BE251" s="145">
        <f t="shared" si="14"/>
        <v>0</v>
      </c>
      <c r="BF251" s="145">
        <f t="shared" si="15"/>
        <v>0</v>
      </c>
      <c r="BG251" s="145">
        <f t="shared" si="16"/>
        <v>0</v>
      </c>
      <c r="BH251" s="145">
        <f t="shared" si="17"/>
        <v>0</v>
      </c>
      <c r="BI251" s="145">
        <f t="shared" si="18"/>
        <v>0</v>
      </c>
      <c r="BJ251" s="16" t="s">
        <v>86</v>
      </c>
      <c r="BK251" s="145">
        <f t="shared" si="19"/>
        <v>0</v>
      </c>
      <c r="BL251" s="16" t="s">
        <v>221</v>
      </c>
      <c r="BM251" s="144" t="s">
        <v>1203</v>
      </c>
    </row>
    <row r="252" spans="2:65" s="1" customFormat="1" ht="21.75" customHeight="1">
      <c r="B252" s="31"/>
      <c r="C252" s="132" t="s">
        <v>433</v>
      </c>
      <c r="D252" s="132" t="s">
        <v>142</v>
      </c>
      <c r="E252" s="133" t="s">
        <v>551</v>
      </c>
      <c r="F252" s="134" t="s">
        <v>552</v>
      </c>
      <c r="G252" s="135" t="s">
        <v>218</v>
      </c>
      <c r="H252" s="136">
        <v>58</v>
      </c>
      <c r="I252" s="137"/>
      <c r="J252" s="138">
        <f t="shared" si="10"/>
        <v>0</v>
      </c>
      <c r="K252" s="139"/>
      <c r="L252" s="31"/>
      <c r="M252" s="140" t="s">
        <v>1</v>
      </c>
      <c r="N252" s="141" t="s">
        <v>42</v>
      </c>
      <c r="P252" s="142">
        <f t="shared" si="11"/>
        <v>0</v>
      </c>
      <c r="Q252" s="142">
        <v>1E-05</v>
      </c>
      <c r="R252" s="142">
        <f t="shared" si="12"/>
        <v>0.00058</v>
      </c>
      <c r="S252" s="142">
        <v>0</v>
      </c>
      <c r="T252" s="143">
        <f t="shared" si="13"/>
        <v>0</v>
      </c>
      <c r="AR252" s="144" t="s">
        <v>221</v>
      </c>
      <c r="AT252" s="144" t="s">
        <v>142</v>
      </c>
      <c r="AU252" s="144" t="s">
        <v>86</v>
      </c>
      <c r="AY252" s="16" t="s">
        <v>140</v>
      </c>
      <c r="BE252" s="145">
        <f t="shared" si="14"/>
        <v>0</v>
      </c>
      <c r="BF252" s="145">
        <f t="shared" si="15"/>
        <v>0</v>
      </c>
      <c r="BG252" s="145">
        <f t="shared" si="16"/>
        <v>0</v>
      </c>
      <c r="BH252" s="145">
        <f t="shared" si="17"/>
        <v>0</v>
      </c>
      <c r="BI252" s="145">
        <f t="shared" si="18"/>
        <v>0</v>
      </c>
      <c r="BJ252" s="16" t="s">
        <v>86</v>
      </c>
      <c r="BK252" s="145">
        <f t="shared" si="19"/>
        <v>0</v>
      </c>
      <c r="BL252" s="16" t="s">
        <v>221</v>
      </c>
      <c r="BM252" s="144" t="s">
        <v>1204</v>
      </c>
    </row>
    <row r="253" spans="2:65" s="1" customFormat="1" ht="24.15" customHeight="1">
      <c r="B253" s="31"/>
      <c r="C253" s="132" t="s">
        <v>438</v>
      </c>
      <c r="D253" s="132" t="s">
        <v>142</v>
      </c>
      <c r="E253" s="133" t="s">
        <v>555</v>
      </c>
      <c r="F253" s="134" t="s">
        <v>556</v>
      </c>
      <c r="G253" s="135" t="s">
        <v>169</v>
      </c>
      <c r="H253" s="136">
        <v>0.07</v>
      </c>
      <c r="I253" s="137"/>
      <c r="J253" s="138">
        <f t="shared" si="10"/>
        <v>0</v>
      </c>
      <c r="K253" s="139"/>
      <c r="L253" s="31"/>
      <c r="M253" s="140" t="s">
        <v>1</v>
      </c>
      <c r="N253" s="141" t="s">
        <v>42</v>
      </c>
      <c r="P253" s="142">
        <f t="shared" si="11"/>
        <v>0</v>
      </c>
      <c r="Q253" s="142">
        <v>0</v>
      </c>
      <c r="R253" s="142">
        <f t="shared" si="12"/>
        <v>0</v>
      </c>
      <c r="S253" s="142">
        <v>0</v>
      </c>
      <c r="T253" s="143">
        <f t="shared" si="13"/>
        <v>0</v>
      </c>
      <c r="AR253" s="144" t="s">
        <v>221</v>
      </c>
      <c r="AT253" s="144" t="s">
        <v>142</v>
      </c>
      <c r="AU253" s="144" t="s">
        <v>86</v>
      </c>
      <c r="AY253" s="16" t="s">
        <v>140</v>
      </c>
      <c r="BE253" s="145">
        <f t="shared" si="14"/>
        <v>0</v>
      </c>
      <c r="BF253" s="145">
        <f t="shared" si="15"/>
        <v>0</v>
      </c>
      <c r="BG253" s="145">
        <f t="shared" si="16"/>
        <v>0</v>
      </c>
      <c r="BH253" s="145">
        <f t="shared" si="17"/>
        <v>0</v>
      </c>
      <c r="BI253" s="145">
        <f t="shared" si="18"/>
        <v>0</v>
      </c>
      <c r="BJ253" s="16" t="s">
        <v>86</v>
      </c>
      <c r="BK253" s="145">
        <f t="shared" si="19"/>
        <v>0</v>
      </c>
      <c r="BL253" s="16" t="s">
        <v>221</v>
      </c>
      <c r="BM253" s="144" t="s">
        <v>1205</v>
      </c>
    </row>
    <row r="254" spans="2:63" s="11" customFormat="1" ht="22.8" customHeight="1">
      <c r="B254" s="120"/>
      <c r="D254" s="121" t="s">
        <v>75</v>
      </c>
      <c r="E254" s="130" t="s">
        <v>558</v>
      </c>
      <c r="F254" s="130" t="s">
        <v>559</v>
      </c>
      <c r="I254" s="123"/>
      <c r="J254" s="131">
        <f>BK254</f>
        <v>0</v>
      </c>
      <c r="L254" s="120"/>
      <c r="M254" s="125"/>
      <c r="P254" s="126">
        <f>SUM(P255:P292)</f>
        <v>0</v>
      </c>
      <c r="R254" s="126">
        <f>SUM(R255:R292)</f>
        <v>0.15707</v>
      </c>
      <c r="T254" s="127">
        <f>SUM(T255:T292)</f>
        <v>0.20240000000000002</v>
      </c>
      <c r="AR254" s="121" t="s">
        <v>86</v>
      </c>
      <c r="AT254" s="128" t="s">
        <v>75</v>
      </c>
      <c r="AU254" s="128" t="s">
        <v>84</v>
      </c>
      <c r="AY254" s="121" t="s">
        <v>140</v>
      </c>
      <c r="BK254" s="129">
        <f>SUM(BK255:BK292)</f>
        <v>0</v>
      </c>
    </row>
    <row r="255" spans="2:65" s="1" customFormat="1" ht="16.5" customHeight="1">
      <c r="B255" s="31"/>
      <c r="C255" s="132" t="s">
        <v>444</v>
      </c>
      <c r="D255" s="132" t="s">
        <v>142</v>
      </c>
      <c r="E255" s="133" t="s">
        <v>561</v>
      </c>
      <c r="F255" s="134" t="s">
        <v>562</v>
      </c>
      <c r="G255" s="135" t="s">
        <v>563</v>
      </c>
      <c r="H255" s="136">
        <v>2</v>
      </c>
      <c r="I255" s="137"/>
      <c r="J255" s="138">
        <f aca="true" t="shared" si="20" ref="J255:J292">ROUND(I255*H255,2)</f>
        <v>0</v>
      </c>
      <c r="K255" s="139"/>
      <c r="L255" s="31"/>
      <c r="M255" s="140" t="s">
        <v>1</v>
      </c>
      <c r="N255" s="141" t="s">
        <v>42</v>
      </c>
      <c r="P255" s="142">
        <f aca="true" t="shared" si="21" ref="P255:P292">O255*H255</f>
        <v>0</v>
      </c>
      <c r="Q255" s="142">
        <v>0</v>
      </c>
      <c r="R255" s="142">
        <f aca="true" t="shared" si="22" ref="R255:R292">Q255*H255</f>
        <v>0</v>
      </c>
      <c r="S255" s="142">
        <v>0.0342</v>
      </c>
      <c r="T255" s="143">
        <f aca="true" t="shared" si="23" ref="T255:T292">S255*H255</f>
        <v>0.0684</v>
      </c>
      <c r="AR255" s="144" t="s">
        <v>221</v>
      </c>
      <c r="AT255" s="144" t="s">
        <v>142</v>
      </c>
      <c r="AU255" s="144" t="s">
        <v>86</v>
      </c>
      <c r="AY255" s="16" t="s">
        <v>140</v>
      </c>
      <c r="BE255" s="145">
        <f aca="true" t="shared" si="24" ref="BE255:BE292">IF(N255="základní",J255,0)</f>
        <v>0</v>
      </c>
      <c r="BF255" s="145">
        <f aca="true" t="shared" si="25" ref="BF255:BF292">IF(N255="snížená",J255,0)</f>
        <v>0</v>
      </c>
      <c r="BG255" s="145">
        <f aca="true" t="shared" si="26" ref="BG255:BG292">IF(N255="zákl. přenesená",J255,0)</f>
        <v>0</v>
      </c>
      <c r="BH255" s="145">
        <f aca="true" t="shared" si="27" ref="BH255:BH292">IF(N255="sníž. přenesená",J255,0)</f>
        <v>0</v>
      </c>
      <c r="BI255" s="145">
        <f aca="true" t="shared" si="28" ref="BI255:BI292">IF(N255="nulová",J255,0)</f>
        <v>0</v>
      </c>
      <c r="BJ255" s="16" t="s">
        <v>86</v>
      </c>
      <c r="BK255" s="145">
        <f aca="true" t="shared" si="29" ref="BK255:BK292">ROUND(I255*H255,2)</f>
        <v>0</v>
      </c>
      <c r="BL255" s="16" t="s">
        <v>221</v>
      </c>
      <c r="BM255" s="144" t="s">
        <v>1206</v>
      </c>
    </row>
    <row r="256" spans="2:65" s="1" customFormat="1" ht="24.15" customHeight="1">
      <c r="B256" s="31"/>
      <c r="C256" s="132" t="s">
        <v>448</v>
      </c>
      <c r="D256" s="132" t="s">
        <v>142</v>
      </c>
      <c r="E256" s="133" t="s">
        <v>566</v>
      </c>
      <c r="F256" s="134" t="s">
        <v>567</v>
      </c>
      <c r="G256" s="135" t="s">
        <v>191</v>
      </c>
      <c r="H256" s="136">
        <v>1</v>
      </c>
      <c r="I256" s="137"/>
      <c r="J256" s="138">
        <f t="shared" si="20"/>
        <v>0</v>
      </c>
      <c r="K256" s="139"/>
      <c r="L256" s="31"/>
      <c r="M256" s="140" t="s">
        <v>1</v>
      </c>
      <c r="N256" s="141" t="s">
        <v>42</v>
      </c>
      <c r="P256" s="142">
        <f t="shared" si="21"/>
        <v>0</v>
      </c>
      <c r="Q256" s="142">
        <v>0.00087</v>
      </c>
      <c r="R256" s="142">
        <f t="shared" si="22"/>
        <v>0.00087</v>
      </c>
      <c r="S256" s="142">
        <v>0</v>
      </c>
      <c r="T256" s="143">
        <f t="shared" si="23"/>
        <v>0</v>
      </c>
      <c r="AR256" s="144" t="s">
        <v>221</v>
      </c>
      <c r="AT256" s="144" t="s">
        <v>142</v>
      </c>
      <c r="AU256" s="144" t="s">
        <v>86</v>
      </c>
      <c r="AY256" s="16" t="s">
        <v>140</v>
      </c>
      <c r="BE256" s="145">
        <f t="shared" si="24"/>
        <v>0</v>
      </c>
      <c r="BF256" s="145">
        <f t="shared" si="25"/>
        <v>0</v>
      </c>
      <c r="BG256" s="145">
        <f t="shared" si="26"/>
        <v>0</v>
      </c>
      <c r="BH256" s="145">
        <f t="shared" si="27"/>
        <v>0</v>
      </c>
      <c r="BI256" s="145">
        <f t="shared" si="28"/>
        <v>0</v>
      </c>
      <c r="BJ256" s="16" t="s">
        <v>86</v>
      </c>
      <c r="BK256" s="145">
        <f t="shared" si="29"/>
        <v>0</v>
      </c>
      <c r="BL256" s="16" t="s">
        <v>221</v>
      </c>
      <c r="BM256" s="144" t="s">
        <v>1207</v>
      </c>
    </row>
    <row r="257" spans="2:65" s="1" customFormat="1" ht="16.5" customHeight="1">
      <c r="B257" s="31"/>
      <c r="C257" s="154" t="s">
        <v>452</v>
      </c>
      <c r="D257" s="154" t="s">
        <v>182</v>
      </c>
      <c r="E257" s="155" t="s">
        <v>570</v>
      </c>
      <c r="F257" s="156" t="s">
        <v>571</v>
      </c>
      <c r="G257" s="157" t="s">
        <v>191</v>
      </c>
      <c r="H257" s="158">
        <v>1</v>
      </c>
      <c r="I257" s="159"/>
      <c r="J257" s="160">
        <f t="shared" si="20"/>
        <v>0</v>
      </c>
      <c r="K257" s="161"/>
      <c r="L257" s="162"/>
      <c r="M257" s="163" t="s">
        <v>1</v>
      </c>
      <c r="N257" s="164" t="s">
        <v>42</v>
      </c>
      <c r="P257" s="142">
        <f t="shared" si="21"/>
        <v>0</v>
      </c>
      <c r="Q257" s="142">
        <v>0.00019</v>
      </c>
      <c r="R257" s="142">
        <f t="shared" si="22"/>
        <v>0.00019</v>
      </c>
      <c r="S257" s="142">
        <v>0</v>
      </c>
      <c r="T257" s="143">
        <f t="shared" si="23"/>
        <v>0</v>
      </c>
      <c r="AR257" s="144" t="s">
        <v>301</v>
      </c>
      <c r="AT257" s="144" t="s">
        <v>182</v>
      </c>
      <c r="AU257" s="144" t="s">
        <v>86</v>
      </c>
      <c r="AY257" s="16" t="s">
        <v>140</v>
      </c>
      <c r="BE257" s="145">
        <f t="shared" si="24"/>
        <v>0</v>
      </c>
      <c r="BF257" s="145">
        <f t="shared" si="25"/>
        <v>0</v>
      </c>
      <c r="BG257" s="145">
        <f t="shared" si="26"/>
        <v>0</v>
      </c>
      <c r="BH257" s="145">
        <f t="shared" si="27"/>
        <v>0</v>
      </c>
      <c r="BI257" s="145">
        <f t="shared" si="28"/>
        <v>0</v>
      </c>
      <c r="BJ257" s="16" t="s">
        <v>86</v>
      </c>
      <c r="BK257" s="145">
        <f t="shared" si="29"/>
        <v>0</v>
      </c>
      <c r="BL257" s="16" t="s">
        <v>221</v>
      </c>
      <c r="BM257" s="144" t="s">
        <v>1208</v>
      </c>
    </row>
    <row r="258" spans="2:65" s="1" customFormat="1" ht="16.5" customHeight="1">
      <c r="B258" s="31"/>
      <c r="C258" s="132" t="s">
        <v>456</v>
      </c>
      <c r="D258" s="132" t="s">
        <v>142</v>
      </c>
      <c r="E258" s="133" t="s">
        <v>574</v>
      </c>
      <c r="F258" s="134" t="s">
        <v>575</v>
      </c>
      <c r="G258" s="135" t="s">
        <v>191</v>
      </c>
      <c r="H258" s="136">
        <v>1</v>
      </c>
      <c r="I258" s="137"/>
      <c r="J258" s="138">
        <f t="shared" si="20"/>
        <v>0</v>
      </c>
      <c r="K258" s="139"/>
      <c r="L258" s="31"/>
      <c r="M258" s="140" t="s">
        <v>1</v>
      </c>
      <c r="N258" s="141" t="s">
        <v>42</v>
      </c>
      <c r="P258" s="142">
        <f t="shared" si="21"/>
        <v>0</v>
      </c>
      <c r="Q258" s="142">
        <v>0.00055</v>
      </c>
      <c r="R258" s="142">
        <f t="shared" si="22"/>
        <v>0.00055</v>
      </c>
      <c r="S258" s="142">
        <v>0</v>
      </c>
      <c r="T258" s="143">
        <f t="shared" si="23"/>
        <v>0</v>
      </c>
      <c r="AR258" s="144" t="s">
        <v>221</v>
      </c>
      <c r="AT258" s="144" t="s">
        <v>142</v>
      </c>
      <c r="AU258" s="144" t="s">
        <v>86</v>
      </c>
      <c r="AY258" s="16" t="s">
        <v>140</v>
      </c>
      <c r="BE258" s="145">
        <f t="shared" si="24"/>
        <v>0</v>
      </c>
      <c r="BF258" s="145">
        <f t="shared" si="25"/>
        <v>0</v>
      </c>
      <c r="BG258" s="145">
        <f t="shared" si="26"/>
        <v>0</v>
      </c>
      <c r="BH258" s="145">
        <f t="shared" si="27"/>
        <v>0</v>
      </c>
      <c r="BI258" s="145">
        <f t="shared" si="28"/>
        <v>0</v>
      </c>
      <c r="BJ258" s="16" t="s">
        <v>86</v>
      </c>
      <c r="BK258" s="145">
        <f t="shared" si="29"/>
        <v>0</v>
      </c>
      <c r="BL258" s="16" t="s">
        <v>221</v>
      </c>
      <c r="BM258" s="144" t="s">
        <v>1209</v>
      </c>
    </row>
    <row r="259" spans="2:65" s="1" customFormat="1" ht="16.5" customHeight="1">
      <c r="B259" s="31"/>
      <c r="C259" s="154" t="s">
        <v>460</v>
      </c>
      <c r="D259" s="154" t="s">
        <v>182</v>
      </c>
      <c r="E259" s="155" t="s">
        <v>578</v>
      </c>
      <c r="F259" s="156" t="s">
        <v>579</v>
      </c>
      <c r="G259" s="157" t="s">
        <v>191</v>
      </c>
      <c r="H259" s="158">
        <v>1</v>
      </c>
      <c r="I259" s="159"/>
      <c r="J259" s="160">
        <f t="shared" si="20"/>
        <v>0</v>
      </c>
      <c r="K259" s="161"/>
      <c r="L259" s="162"/>
      <c r="M259" s="163" t="s">
        <v>1</v>
      </c>
      <c r="N259" s="164" t="s">
        <v>42</v>
      </c>
      <c r="P259" s="142">
        <f t="shared" si="21"/>
        <v>0</v>
      </c>
      <c r="Q259" s="142">
        <v>0.0219</v>
      </c>
      <c r="R259" s="142">
        <f t="shared" si="22"/>
        <v>0.0219</v>
      </c>
      <c r="S259" s="142">
        <v>0</v>
      </c>
      <c r="T259" s="143">
        <f t="shared" si="23"/>
        <v>0</v>
      </c>
      <c r="AR259" s="144" t="s">
        <v>301</v>
      </c>
      <c r="AT259" s="144" t="s">
        <v>182</v>
      </c>
      <c r="AU259" s="144" t="s">
        <v>86</v>
      </c>
      <c r="AY259" s="16" t="s">
        <v>140</v>
      </c>
      <c r="BE259" s="145">
        <f t="shared" si="24"/>
        <v>0</v>
      </c>
      <c r="BF259" s="145">
        <f t="shared" si="25"/>
        <v>0</v>
      </c>
      <c r="BG259" s="145">
        <f t="shared" si="26"/>
        <v>0</v>
      </c>
      <c r="BH259" s="145">
        <f t="shared" si="27"/>
        <v>0</v>
      </c>
      <c r="BI259" s="145">
        <f t="shared" si="28"/>
        <v>0</v>
      </c>
      <c r="BJ259" s="16" t="s">
        <v>86</v>
      </c>
      <c r="BK259" s="145">
        <f t="shared" si="29"/>
        <v>0</v>
      </c>
      <c r="BL259" s="16" t="s">
        <v>221</v>
      </c>
      <c r="BM259" s="144" t="s">
        <v>1210</v>
      </c>
    </row>
    <row r="260" spans="2:65" s="1" customFormat="1" ht="21.75" customHeight="1">
      <c r="B260" s="31"/>
      <c r="C260" s="132" t="s">
        <v>464</v>
      </c>
      <c r="D260" s="132" t="s">
        <v>142</v>
      </c>
      <c r="E260" s="133" t="s">
        <v>582</v>
      </c>
      <c r="F260" s="134" t="s">
        <v>583</v>
      </c>
      <c r="G260" s="135" t="s">
        <v>191</v>
      </c>
      <c r="H260" s="136">
        <v>1</v>
      </c>
      <c r="I260" s="137"/>
      <c r="J260" s="138">
        <f t="shared" si="20"/>
        <v>0</v>
      </c>
      <c r="K260" s="139"/>
      <c r="L260" s="31"/>
      <c r="M260" s="140" t="s">
        <v>1</v>
      </c>
      <c r="N260" s="141" t="s">
        <v>42</v>
      </c>
      <c r="P260" s="142">
        <f t="shared" si="21"/>
        <v>0</v>
      </c>
      <c r="Q260" s="142">
        <v>0.00119</v>
      </c>
      <c r="R260" s="142">
        <f t="shared" si="22"/>
        <v>0.00119</v>
      </c>
      <c r="S260" s="142">
        <v>0</v>
      </c>
      <c r="T260" s="143">
        <f t="shared" si="23"/>
        <v>0</v>
      </c>
      <c r="AR260" s="144" t="s">
        <v>221</v>
      </c>
      <c r="AT260" s="144" t="s">
        <v>142</v>
      </c>
      <c r="AU260" s="144" t="s">
        <v>86</v>
      </c>
      <c r="AY260" s="16" t="s">
        <v>140</v>
      </c>
      <c r="BE260" s="145">
        <f t="shared" si="24"/>
        <v>0</v>
      </c>
      <c r="BF260" s="145">
        <f t="shared" si="25"/>
        <v>0</v>
      </c>
      <c r="BG260" s="145">
        <f t="shared" si="26"/>
        <v>0</v>
      </c>
      <c r="BH260" s="145">
        <f t="shared" si="27"/>
        <v>0</v>
      </c>
      <c r="BI260" s="145">
        <f t="shared" si="28"/>
        <v>0</v>
      </c>
      <c r="BJ260" s="16" t="s">
        <v>86</v>
      </c>
      <c r="BK260" s="145">
        <f t="shared" si="29"/>
        <v>0</v>
      </c>
      <c r="BL260" s="16" t="s">
        <v>221</v>
      </c>
      <c r="BM260" s="144" t="s">
        <v>1211</v>
      </c>
    </row>
    <row r="261" spans="2:65" s="1" customFormat="1" ht="16.5" customHeight="1">
      <c r="B261" s="31"/>
      <c r="C261" s="154" t="s">
        <v>468</v>
      </c>
      <c r="D261" s="154" t="s">
        <v>182</v>
      </c>
      <c r="E261" s="155" t="s">
        <v>586</v>
      </c>
      <c r="F261" s="156" t="s">
        <v>587</v>
      </c>
      <c r="G261" s="157" t="s">
        <v>191</v>
      </c>
      <c r="H261" s="158">
        <v>1</v>
      </c>
      <c r="I261" s="159"/>
      <c r="J261" s="160">
        <f t="shared" si="20"/>
        <v>0</v>
      </c>
      <c r="K261" s="161"/>
      <c r="L261" s="162"/>
      <c r="M261" s="163" t="s">
        <v>1</v>
      </c>
      <c r="N261" s="164" t="s">
        <v>42</v>
      </c>
      <c r="P261" s="142">
        <f t="shared" si="21"/>
        <v>0</v>
      </c>
      <c r="Q261" s="142">
        <v>0.0145</v>
      </c>
      <c r="R261" s="142">
        <f t="shared" si="22"/>
        <v>0.0145</v>
      </c>
      <c r="S261" s="142">
        <v>0</v>
      </c>
      <c r="T261" s="143">
        <f t="shared" si="23"/>
        <v>0</v>
      </c>
      <c r="AR261" s="144" t="s">
        <v>301</v>
      </c>
      <c r="AT261" s="144" t="s">
        <v>182</v>
      </c>
      <c r="AU261" s="144" t="s">
        <v>86</v>
      </c>
      <c r="AY261" s="16" t="s">
        <v>140</v>
      </c>
      <c r="BE261" s="145">
        <f t="shared" si="24"/>
        <v>0</v>
      </c>
      <c r="BF261" s="145">
        <f t="shared" si="25"/>
        <v>0</v>
      </c>
      <c r="BG261" s="145">
        <f t="shared" si="26"/>
        <v>0</v>
      </c>
      <c r="BH261" s="145">
        <f t="shared" si="27"/>
        <v>0</v>
      </c>
      <c r="BI261" s="145">
        <f t="shared" si="28"/>
        <v>0</v>
      </c>
      <c r="BJ261" s="16" t="s">
        <v>86</v>
      </c>
      <c r="BK261" s="145">
        <f t="shared" si="29"/>
        <v>0</v>
      </c>
      <c r="BL261" s="16" t="s">
        <v>221</v>
      </c>
      <c r="BM261" s="144" t="s">
        <v>1212</v>
      </c>
    </row>
    <row r="262" spans="2:65" s="1" customFormat="1" ht="16.5" customHeight="1">
      <c r="B262" s="31"/>
      <c r="C262" s="132" t="s">
        <v>472</v>
      </c>
      <c r="D262" s="132" t="s">
        <v>142</v>
      </c>
      <c r="E262" s="133" t="s">
        <v>1213</v>
      </c>
      <c r="F262" s="134" t="s">
        <v>1214</v>
      </c>
      <c r="G262" s="135" t="s">
        <v>563</v>
      </c>
      <c r="H262" s="136">
        <v>1</v>
      </c>
      <c r="I262" s="137"/>
      <c r="J262" s="138">
        <f t="shared" si="20"/>
        <v>0</v>
      </c>
      <c r="K262" s="139"/>
      <c r="L262" s="31"/>
      <c r="M262" s="140" t="s">
        <v>1</v>
      </c>
      <c r="N262" s="141" t="s">
        <v>42</v>
      </c>
      <c r="P262" s="142">
        <f t="shared" si="21"/>
        <v>0</v>
      </c>
      <c r="Q262" s="142">
        <v>0</v>
      </c>
      <c r="R262" s="142">
        <f t="shared" si="22"/>
        <v>0</v>
      </c>
      <c r="S262" s="142">
        <v>0.01946</v>
      </c>
      <c r="T262" s="143">
        <f t="shared" si="23"/>
        <v>0.01946</v>
      </c>
      <c r="AR262" s="144" t="s">
        <v>221</v>
      </c>
      <c r="AT262" s="144" t="s">
        <v>142</v>
      </c>
      <c r="AU262" s="144" t="s">
        <v>86</v>
      </c>
      <c r="AY262" s="16" t="s">
        <v>140</v>
      </c>
      <c r="BE262" s="145">
        <f t="shared" si="24"/>
        <v>0</v>
      </c>
      <c r="BF262" s="145">
        <f t="shared" si="25"/>
        <v>0</v>
      </c>
      <c r="BG262" s="145">
        <f t="shared" si="26"/>
        <v>0</v>
      </c>
      <c r="BH262" s="145">
        <f t="shared" si="27"/>
        <v>0</v>
      </c>
      <c r="BI262" s="145">
        <f t="shared" si="28"/>
        <v>0</v>
      </c>
      <c r="BJ262" s="16" t="s">
        <v>86</v>
      </c>
      <c r="BK262" s="145">
        <f t="shared" si="29"/>
        <v>0</v>
      </c>
      <c r="BL262" s="16" t="s">
        <v>221</v>
      </c>
      <c r="BM262" s="144" t="s">
        <v>1215</v>
      </c>
    </row>
    <row r="263" spans="2:65" s="1" customFormat="1" ht="16.5" customHeight="1">
      <c r="B263" s="31"/>
      <c r="C263" s="132" t="s">
        <v>476</v>
      </c>
      <c r="D263" s="132" t="s">
        <v>142</v>
      </c>
      <c r="E263" s="133" t="s">
        <v>590</v>
      </c>
      <c r="F263" s="134" t="s">
        <v>591</v>
      </c>
      <c r="G263" s="135" t="s">
        <v>563</v>
      </c>
      <c r="H263" s="136">
        <v>3</v>
      </c>
      <c r="I263" s="137"/>
      <c r="J263" s="138">
        <f t="shared" si="20"/>
        <v>0</v>
      </c>
      <c r="K263" s="139"/>
      <c r="L263" s="31"/>
      <c r="M263" s="140" t="s">
        <v>1</v>
      </c>
      <c r="N263" s="141" t="s">
        <v>42</v>
      </c>
      <c r="P263" s="142">
        <f t="shared" si="21"/>
        <v>0</v>
      </c>
      <c r="Q263" s="142">
        <v>0.00326</v>
      </c>
      <c r="R263" s="142">
        <f t="shared" si="22"/>
        <v>0.00978</v>
      </c>
      <c r="S263" s="142">
        <v>0</v>
      </c>
      <c r="T263" s="143">
        <f t="shared" si="23"/>
        <v>0</v>
      </c>
      <c r="AR263" s="144" t="s">
        <v>221</v>
      </c>
      <c r="AT263" s="144" t="s">
        <v>142</v>
      </c>
      <c r="AU263" s="144" t="s">
        <v>86</v>
      </c>
      <c r="AY263" s="16" t="s">
        <v>140</v>
      </c>
      <c r="BE263" s="145">
        <f t="shared" si="24"/>
        <v>0</v>
      </c>
      <c r="BF263" s="145">
        <f t="shared" si="25"/>
        <v>0</v>
      </c>
      <c r="BG263" s="145">
        <f t="shared" si="26"/>
        <v>0</v>
      </c>
      <c r="BH263" s="145">
        <f t="shared" si="27"/>
        <v>0</v>
      </c>
      <c r="BI263" s="145">
        <f t="shared" si="28"/>
        <v>0</v>
      </c>
      <c r="BJ263" s="16" t="s">
        <v>86</v>
      </c>
      <c r="BK263" s="145">
        <f t="shared" si="29"/>
        <v>0</v>
      </c>
      <c r="BL263" s="16" t="s">
        <v>221</v>
      </c>
      <c r="BM263" s="144" t="s">
        <v>1216</v>
      </c>
    </row>
    <row r="264" spans="2:65" s="1" customFormat="1" ht="16.5" customHeight="1">
      <c r="B264" s="31"/>
      <c r="C264" s="154" t="s">
        <v>480</v>
      </c>
      <c r="D264" s="154" t="s">
        <v>182</v>
      </c>
      <c r="E264" s="155" t="s">
        <v>594</v>
      </c>
      <c r="F264" s="156" t="s">
        <v>595</v>
      </c>
      <c r="G264" s="157" t="s">
        <v>191</v>
      </c>
      <c r="H264" s="158">
        <v>1</v>
      </c>
      <c r="I264" s="159"/>
      <c r="J264" s="160">
        <f t="shared" si="20"/>
        <v>0</v>
      </c>
      <c r="K264" s="161"/>
      <c r="L264" s="162"/>
      <c r="M264" s="163" t="s">
        <v>1</v>
      </c>
      <c r="N264" s="164" t="s">
        <v>42</v>
      </c>
      <c r="P264" s="142">
        <f t="shared" si="21"/>
        <v>0</v>
      </c>
      <c r="Q264" s="142">
        <v>0.012</v>
      </c>
      <c r="R264" s="142">
        <f t="shared" si="22"/>
        <v>0.012</v>
      </c>
      <c r="S264" s="142">
        <v>0</v>
      </c>
      <c r="T264" s="143">
        <f t="shared" si="23"/>
        <v>0</v>
      </c>
      <c r="AR264" s="144" t="s">
        <v>301</v>
      </c>
      <c r="AT264" s="144" t="s">
        <v>182</v>
      </c>
      <c r="AU264" s="144" t="s">
        <v>86</v>
      </c>
      <c r="AY264" s="16" t="s">
        <v>140</v>
      </c>
      <c r="BE264" s="145">
        <f t="shared" si="24"/>
        <v>0</v>
      </c>
      <c r="BF264" s="145">
        <f t="shared" si="25"/>
        <v>0</v>
      </c>
      <c r="BG264" s="145">
        <f t="shared" si="26"/>
        <v>0</v>
      </c>
      <c r="BH264" s="145">
        <f t="shared" si="27"/>
        <v>0</v>
      </c>
      <c r="BI264" s="145">
        <f t="shared" si="28"/>
        <v>0</v>
      </c>
      <c r="BJ264" s="16" t="s">
        <v>86</v>
      </c>
      <c r="BK264" s="145">
        <f t="shared" si="29"/>
        <v>0</v>
      </c>
      <c r="BL264" s="16" t="s">
        <v>221</v>
      </c>
      <c r="BM264" s="144" t="s">
        <v>1217</v>
      </c>
    </row>
    <row r="265" spans="2:65" s="1" customFormat="1" ht="16.5" customHeight="1">
      <c r="B265" s="31"/>
      <c r="C265" s="154" t="s">
        <v>484</v>
      </c>
      <c r="D265" s="154" t="s">
        <v>182</v>
      </c>
      <c r="E265" s="155" t="s">
        <v>1218</v>
      </c>
      <c r="F265" s="156" t="s">
        <v>1219</v>
      </c>
      <c r="G265" s="157" t="s">
        <v>191</v>
      </c>
      <c r="H265" s="158">
        <v>2</v>
      </c>
      <c r="I265" s="159"/>
      <c r="J265" s="160">
        <f t="shared" si="20"/>
        <v>0</v>
      </c>
      <c r="K265" s="161"/>
      <c r="L265" s="162"/>
      <c r="M265" s="163" t="s">
        <v>1</v>
      </c>
      <c r="N265" s="164" t="s">
        <v>42</v>
      </c>
      <c r="P265" s="142">
        <f t="shared" si="21"/>
        <v>0</v>
      </c>
      <c r="Q265" s="142">
        <v>0.012</v>
      </c>
      <c r="R265" s="142">
        <f t="shared" si="22"/>
        <v>0.024</v>
      </c>
      <c r="S265" s="142">
        <v>0</v>
      </c>
      <c r="T265" s="143">
        <f t="shared" si="23"/>
        <v>0</v>
      </c>
      <c r="AR265" s="144" t="s">
        <v>301</v>
      </c>
      <c r="AT265" s="144" t="s">
        <v>182</v>
      </c>
      <c r="AU265" s="144" t="s">
        <v>86</v>
      </c>
      <c r="AY265" s="16" t="s">
        <v>140</v>
      </c>
      <c r="BE265" s="145">
        <f t="shared" si="24"/>
        <v>0</v>
      </c>
      <c r="BF265" s="145">
        <f t="shared" si="25"/>
        <v>0</v>
      </c>
      <c r="BG265" s="145">
        <f t="shared" si="26"/>
        <v>0</v>
      </c>
      <c r="BH265" s="145">
        <f t="shared" si="27"/>
        <v>0</v>
      </c>
      <c r="BI265" s="145">
        <f t="shared" si="28"/>
        <v>0</v>
      </c>
      <c r="BJ265" s="16" t="s">
        <v>86</v>
      </c>
      <c r="BK265" s="145">
        <f t="shared" si="29"/>
        <v>0</v>
      </c>
      <c r="BL265" s="16" t="s">
        <v>221</v>
      </c>
      <c r="BM265" s="144" t="s">
        <v>1220</v>
      </c>
    </row>
    <row r="266" spans="2:65" s="1" customFormat="1" ht="16.5" customHeight="1">
      <c r="B266" s="31"/>
      <c r="C266" s="132" t="s">
        <v>488</v>
      </c>
      <c r="D266" s="132" t="s">
        <v>142</v>
      </c>
      <c r="E266" s="133" t="s">
        <v>602</v>
      </c>
      <c r="F266" s="134" t="s">
        <v>603</v>
      </c>
      <c r="G266" s="135" t="s">
        <v>563</v>
      </c>
      <c r="H266" s="136">
        <v>1</v>
      </c>
      <c r="I266" s="137"/>
      <c r="J266" s="138">
        <f t="shared" si="20"/>
        <v>0</v>
      </c>
      <c r="K266" s="139"/>
      <c r="L266" s="31"/>
      <c r="M266" s="140" t="s">
        <v>1</v>
      </c>
      <c r="N266" s="141" t="s">
        <v>42</v>
      </c>
      <c r="P266" s="142">
        <f t="shared" si="21"/>
        <v>0</v>
      </c>
      <c r="Q266" s="142">
        <v>0</v>
      </c>
      <c r="R266" s="142">
        <f t="shared" si="22"/>
        <v>0</v>
      </c>
      <c r="S266" s="142">
        <v>0.0225</v>
      </c>
      <c r="T266" s="143">
        <f t="shared" si="23"/>
        <v>0.0225</v>
      </c>
      <c r="AR266" s="144" t="s">
        <v>221</v>
      </c>
      <c r="AT266" s="144" t="s">
        <v>142</v>
      </c>
      <c r="AU266" s="144" t="s">
        <v>86</v>
      </c>
      <c r="AY266" s="16" t="s">
        <v>140</v>
      </c>
      <c r="BE266" s="145">
        <f t="shared" si="24"/>
        <v>0</v>
      </c>
      <c r="BF266" s="145">
        <f t="shared" si="25"/>
        <v>0</v>
      </c>
      <c r="BG266" s="145">
        <f t="shared" si="26"/>
        <v>0</v>
      </c>
      <c r="BH266" s="145">
        <f t="shared" si="27"/>
        <v>0</v>
      </c>
      <c r="BI266" s="145">
        <f t="shared" si="28"/>
        <v>0</v>
      </c>
      <c r="BJ266" s="16" t="s">
        <v>86</v>
      </c>
      <c r="BK266" s="145">
        <f t="shared" si="29"/>
        <v>0</v>
      </c>
      <c r="BL266" s="16" t="s">
        <v>221</v>
      </c>
      <c r="BM266" s="144" t="s">
        <v>1221</v>
      </c>
    </row>
    <row r="267" spans="2:65" s="1" customFormat="1" ht="16.5" customHeight="1">
      <c r="B267" s="31"/>
      <c r="C267" s="132" t="s">
        <v>493</v>
      </c>
      <c r="D267" s="132" t="s">
        <v>142</v>
      </c>
      <c r="E267" s="133" t="s">
        <v>614</v>
      </c>
      <c r="F267" s="134" t="s">
        <v>615</v>
      </c>
      <c r="G267" s="135" t="s">
        <v>563</v>
      </c>
      <c r="H267" s="136">
        <v>1</v>
      </c>
      <c r="I267" s="137"/>
      <c r="J267" s="138">
        <f t="shared" si="20"/>
        <v>0</v>
      </c>
      <c r="K267" s="139"/>
      <c r="L267" s="31"/>
      <c r="M267" s="140" t="s">
        <v>1</v>
      </c>
      <c r="N267" s="141" t="s">
        <v>42</v>
      </c>
      <c r="P267" s="142">
        <f t="shared" si="21"/>
        <v>0</v>
      </c>
      <c r="Q267" s="142">
        <v>0</v>
      </c>
      <c r="R267" s="142">
        <f t="shared" si="22"/>
        <v>0</v>
      </c>
      <c r="S267" s="142">
        <v>0.0176</v>
      </c>
      <c r="T267" s="143">
        <f t="shared" si="23"/>
        <v>0.0176</v>
      </c>
      <c r="AR267" s="144" t="s">
        <v>221</v>
      </c>
      <c r="AT267" s="144" t="s">
        <v>142</v>
      </c>
      <c r="AU267" s="144" t="s">
        <v>86</v>
      </c>
      <c r="AY267" s="16" t="s">
        <v>140</v>
      </c>
      <c r="BE267" s="145">
        <f t="shared" si="24"/>
        <v>0</v>
      </c>
      <c r="BF267" s="145">
        <f t="shared" si="25"/>
        <v>0</v>
      </c>
      <c r="BG267" s="145">
        <f t="shared" si="26"/>
        <v>0</v>
      </c>
      <c r="BH267" s="145">
        <f t="shared" si="27"/>
        <v>0</v>
      </c>
      <c r="BI267" s="145">
        <f t="shared" si="28"/>
        <v>0</v>
      </c>
      <c r="BJ267" s="16" t="s">
        <v>86</v>
      </c>
      <c r="BK267" s="145">
        <f t="shared" si="29"/>
        <v>0</v>
      </c>
      <c r="BL267" s="16" t="s">
        <v>221</v>
      </c>
      <c r="BM267" s="144" t="s">
        <v>1222</v>
      </c>
    </row>
    <row r="268" spans="2:65" s="1" customFormat="1" ht="21.75" customHeight="1">
      <c r="B268" s="31"/>
      <c r="C268" s="132" t="s">
        <v>498</v>
      </c>
      <c r="D268" s="132" t="s">
        <v>142</v>
      </c>
      <c r="E268" s="133" t="s">
        <v>1223</v>
      </c>
      <c r="F268" s="134" t="s">
        <v>1224</v>
      </c>
      <c r="G268" s="135" t="s">
        <v>563</v>
      </c>
      <c r="H268" s="136">
        <v>1</v>
      </c>
      <c r="I268" s="137"/>
      <c r="J268" s="138">
        <f t="shared" si="20"/>
        <v>0</v>
      </c>
      <c r="K268" s="139"/>
      <c r="L268" s="31"/>
      <c r="M268" s="140" t="s">
        <v>1</v>
      </c>
      <c r="N268" s="141" t="s">
        <v>42</v>
      </c>
      <c r="P268" s="142">
        <f t="shared" si="21"/>
        <v>0</v>
      </c>
      <c r="Q268" s="142">
        <v>0</v>
      </c>
      <c r="R268" s="142">
        <f t="shared" si="22"/>
        <v>0</v>
      </c>
      <c r="S268" s="142">
        <v>0.0245</v>
      </c>
      <c r="T268" s="143">
        <f t="shared" si="23"/>
        <v>0.0245</v>
      </c>
      <c r="AR268" s="144" t="s">
        <v>221</v>
      </c>
      <c r="AT268" s="144" t="s">
        <v>142</v>
      </c>
      <c r="AU268" s="144" t="s">
        <v>86</v>
      </c>
      <c r="AY268" s="16" t="s">
        <v>140</v>
      </c>
      <c r="BE268" s="145">
        <f t="shared" si="24"/>
        <v>0</v>
      </c>
      <c r="BF268" s="145">
        <f t="shared" si="25"/>
        <v>0</v>
      </c>
      <c r="BG268" s="145">
        <f t="shared" si="26"/>
        <v>0</v>
      </c>
      <c r="BH268" s="145">
        <f t="shared" si="27"/>
        <v>0</v>
      </c>
      <c r="BI268" s="145">
        <f t="shared" si="28"/>
        <v>0</v>
      </c>
      <c r="BJ268" s="16" t="s">
        <v>86</v>
      </c>
      <c r="BK268" s="145">
        <f t="shared" si="29"/>
        <v>0</v>
      </c>
      <c r="BL268" s="16" t="s">
        <v>221</v>
      </c>
      <c r="BM268" s="144" t="s">
        <v>1225</v>
      </c>
    </row>
    <row r="269" spans="2:65" s="1" customFormat="1" ht="16.5" customHeight="1">
      <c r="B269" s="31"/>
      <c r="C269" s="132" t="s">
        <v>502</v>
      </c>
      <c r="D269" s="132" t="s">
        <v>142</v>
      </c>
      <c r="E269" s="133" t="s">
        <v>1226</v>
      </c>
      <c r="F269" s="134" t="s">
        <v>1227</v>
      </c>
      <c r="G269" s="135" t="s">
        <v>563</v>
      </c>
      <c r="H269" s="136">
        <v>1</v>
      </c>
      <c r="I269" s="137"/>
      <c r="J269" s="138">
        <f t="shared" si="20"/>
        <v>0</v>
      </c>
      <c r="K269" s="139"/>
      <c r="L269" s="31"/>
      <c r="M269" s="140" t="s">
        <v>1</v>
      </c>
      <c r="N269" s="141" t="s">
        <v>42</v>
      </c>
      <c r="P269" s="142">
        <f t="shared" si="21"/>
        <v>0</v>
      </c>
      <c r="Q269" s="142">
        <v>0.00583</v>
      </c>
      <c r="R269" s="142">
        <f t="shared" si="22"/>
        <v>0.00583</v>
      </c>
      <c r="S269" s="142">
        <v>0</v>
      </c>
      <c r="T269" s="143">
        <f t="shared" si="23"/>
        <v>0</v>
      </c>
      <c r="AR269" s="144" t="s">
        <v>221</v>
      </c>
      <c r="AT269" s="144" t="s">
        <v>142</v>
      </c>
      <c r="AU269" s="144" t="s">
        <v>86</v>
      </c>
      <c r="AY269" s="16" t="s">
        <v>140</v>
      </c>
      <c r="BE269" s="145">
        <f t="shared" si="24"/>
        <v>0</v>
      </c>
      <c r="BF269" s="145">
        <f t="shared" si="25"/>
        <v>0</v>
      </c>
      <c r="BG269" s="145">
        <f t="shared" si="26"/>
        <v>0</v>
      </c>
      <c r="BH269" s="145">
        <f t="shared" si="27"/>
        <v>0</v>
      </c>
      <c r="BI269" s="145">
        <f t="shared" si="28"/>
        <v>0</v>
      </c>
      <c r="BJ269" s="16" t="s">
        <v>86</v>
      </c>
      <c r="BK269" s="145">
        <f t="shared" si="29"/>
        <v>0</v>
      </c>
      <c r="BL269" s="16" t="s">
        <v>221</v>
      </c>
      <c r="BM269" s="144" t="s">
        <v>1228</v>
      </c>
    </row>
    <row r="270" spans="2:65" s="1" customFormat="1" ht="21.75" customHeight="1">
      <c r="B270" s="31"/>
      <c r="C270" s="154" t="s">
        <v>508</v>
      </c>
      <c r="D270" s="154" t="s">
        <v>182</v>
      </c>
      <c r="E270" s="155" t="s">
        <v>1229</v>
      </c>
      <c r="F270" s="156" t="s">
        <v>1230</v>
      </c>
      <c r="G270" s="157" t="s">
        <v>191</v>
      </c>
      <c r="H270" s="158">
        <v>1</v>
      </c>
      <c r="I270" s="159"/>
      <c r="J270" s="160">
        <f t="shared" si="20"/>
        <v>0</v>
      </c>
      <c r="K270" s="161"/>
      <c r="L270" s="162"/>
      <c r="M270" s="163" t="s">
        <v>1</v>
      </c>
      <c r="N270" s="164" t="s">
        <v>42</v>
      </c>
      <c r="P270" s="142">
        <f t="shared" si="21"/>
        <v>0</v>
      </c>
      <c r="Q270" s="142">
        <v>0.013</v>
      </c>
      <c r="R270" s="142">
        <f t="shared" si="22"/>
        <v>0.013</v>
      </c>
      <c r="S270" s="142">
        <v>0</v>
      </c>
      <c r="T270" s="143">
        <f t="shared" si="23"/>
        <v>0</v>
      </c>
      <c r="AR270" s="144" t="s">
        <v>301</v>
      </c>
      <c r="AT270" s="144" t="s">
        <v>182</v>
      </c>
      <c r="AU270" s="144" t="s">
        <v>86</v>
      </c>
      <c r="AY270" s="16" t="s">
        <v>140</v>
      </c>
      <c r="BE270" s="145">
        <f t="shared" si="24"/>
        <v>0</v>
      </c>
      <c r="BF270" s="145">
        <f t="shared" si="25"/>
        <v>0</v>
      </c>
      <c r="BG270" s="145">
        <f t="shared" si="26"/>
        <v>0</v>
      </c>
      <c r="BH270" s="145">
        <f t="shared" si="27"/>
        <v>0</v>
      </c>
      <c r="BI270" s="145">
        <f t="shared" si="28"/>
        <v>0</v>
      </c>
      <c r="BJ270" s="16" t="s">
        <v>86</v>
      </c>
      <c r="BK270" s="145">
        <f t="shared" si="29"/>
        <v>0</v>
      </c>
      <c r="BL270" s="16" t="s">
        <v>221</v>
      </c>
      <c r="BM270" s="144" t="s">
        <v>1231</v>
      </c>
    </row>
    <row r="271" spans="2:65" s="1" customFormat="1" ht="16.5" customHeight="1">
      <c r="B271" s="31"/>
      <c r="C271" s="132" t="s">
        <v>512</v>
      </c>
      <c r="D271" s="132" t="s">
        <v>142</v>
      </c>
      <c r="E271" s="133" t="s">
        <v>1232</v>
      </c>
      <c r="F271" s="134" t="s">
        <v>1233</v>
      </c>
      <c r="G271" s="135" t="s">
        <v>563</v>
      </c>
      <c r="H271" s="136">
        <v>1</v>
      </c>
      <c r="I271" s="137"/>
      <c r="J271" s="138">
        <f t="shared" si="20"/>
        <v>0</v>
      </c>
      <c r="K271" s="139"/>
      <c r="L271" s="31"/>
      <c r="M271" s="140" t="s">
        <v>1</v>
      </c>
      <c r="N271" s="141" t="s">
        <v>42</v>
      </c>
      <c r="P271" s="142">
        <f t="shared" si="21"/>
        <v>0</v>
      </c>
      <c r="Q271" s="142">
        <v>0.00017</v>
      </c>
      <c r="R271" s="142">
        <f t="shared" si="22"/>
        <v>0.00017</v>
      </c>
      <c r="S271" s="142">
        <v>0</v>
      </c>
      <c r="T271" s="143">
        <f t="shared" si="23"/>
        <v>0</v>
      </c>
      <c r="AR271" s="144" t="s">
        <v>221</v>
      </c>
      <c r="AT271" s="144" t="s">
        <v>142</v>
      </c>
      <c r="AU271" s="144" t="s">
        <v>86</v>
      </c>
      <c r="AY271" s="16" t="s">
        <v>140</v>
      </c>
      <c r="BE271" s="145">
        <f t="shared" si="24"/>
        <v>0</v>
      </c>
      <c r="BF271" s="145">
        <f t="shared" si="25"/>
        <v>0</v>
      </c>
      <c r="BG271" s="145">
        <f t="shared" si="26"/>
        <v>0</v>
      </c>
      <c r="BH271" s="145">
        <f t="shared" si="27"/>
        <v>0</v>
      </c>
      <c r="BI271" s="145">
        <f t="shared" si="28"/>
        <v>0</v>
      </c>
      <c r="BJ271" s="16" t="s">
        <v>86</v>
      </c>
      <c r="BK271" s="145">
        <f t="shared" si="29"/>
        <v>0</v>
      </c>
      <c r="BL271" s="16" t="s">
        <v>221</v>
      </c>
      <c r="BM271" s="144" t="s">
        <v>1234</v>
      </c>
    </row>
    <row r="272" spans="2:65" s="1" customFormat="1" ht="21.75" customHeight="1">
      <c r="B272" s="31"/>
      <c r="C272" s="154" t="s">
        <v>516</v>
      </c>
      <c r="D272" s="154" t="s">
        <v>182</v>
      </c>
      <c r="E272" s="155" t="s">
        <v>1235</v>
      </c>
      <c r="F272" s="156" t="s">
        <v>1236</v>
      </c>
      <c r="G272" s="157" t="s">
        <v>191</v>
      </c>
      <c r="H272" s="158">
        <v>1</v>
      </c>
      <c r="I272" s="159"/>
      <c r="J272" s="160">
        <f t="shared" si="20"/>
        <v>0</v>
      </c>
      <c r="K272" s="161"/>
      <c r="L272" s="162"/>
      <c r="M272" s="163" t="s">
        <v>1</v>
      </c>
      <c r="N272" s="164" t="s">
        <v>42</v>
      </c>
      <c r="P272" s="142">
        <f t="shared" si="21"/>
        <v>0</v>
      </c>
      <c r="Q272" s="142">
        <v>0.019</v>
      </c>
      <c r="R272" s="142">
        <f t="shared" si="22"/>
        <v>0.019</v>
      </c>
      <c r="S272" s="142">
        <v>0</v>
      </c>
      <c r="T272" s="143">
        <f t="shared" si="23"/>
        <v>0</v>
      </c>
      <c r="AR272" s="144" t="s">
        <v>301</v>
      </c>
      <c r="AT272" s="144" t="s">
        <v>182</v>
      </c>
      <c r="AU272" s="144" t="s">
        <v>86</v>
      </c>
      <c r="AY272" s="16" t="s">
        <v>140</v>
      </c>
      <c r="BE272" s="145">
        <f t="shared" si="24"/>
        <v>0</v>
      </c>
      <c r="BF272" s="145">
        <f t="shared" si="25"/>
        <v>0</v>
      </c>
      <c r="BG272" s="145">
        <f t="shared" si="26"/>
        <v>0</v>
      </c>
      <c r="BH272" s="145">
        <f t="shared" si="27"/>
        <v>0</v>
      </c>
      <c r="BI272" s="145">
        <f t="shared" si="28"/>
        <v>0</v>
      </c>
      <c r="BJ272" s="16" t="s">
        <v>86</v>
      </c>
      <c r="BK272" s="145">
        <f t="shared" si="29"/>
        <v>0</v>
      </c>
      <c r="BL272" s="16" t="s">
        <v>221</v>
      </c>
      <c r="BM272" s="144" t="s">
        <v>1237</v>
      </c>
    </row>
    <row r="273" spans="2:65" s="1" customFormat="1" ht="24.15" customHeight="1">
      <c r="B273" s="31"/>
      <c r="C273" s="132" t="s">
        <v>520</v>
      </c>
      <c r="D273" s="132" t="s">
        <v>142</v>
      </c>
      <c r="E273" s="133" t="s">
        <v>618</v>
      </c>
      <c r="F273" s="134" t="s">
        <v>619</v>
      </c>
      <c r="G273" s="135" t="s">
        <v>563</v>
      </c>
      <c r="H273" s="136">
        <v>2</v>
      </c>
      <c r="I273" s="137"/>
      <c r="J273" s="138">
        <f t="shared" si="20"/>
        <v>0</v>
      </c>
      <c r="K273" s="139"/>
      <c r="L273" s="31"/>
      <c r="M273" s="140" t="s">
        <v>1</v>
      </c>
      <c r="N273" s="141" t="s">
        <v>42</v>
      </c>
      <c r="P273" s="142">
        <f t="shared" si="21"/>
        <v>0</v>
      </c>
      <c r="Q273" s="142">
        <v>0.00052</v>
      </c>
      <c r="R273" s="142">
        <f t="shared" si="22"/>
        <v>0.00104</v>
      </c>
      <c r="S273" s="142">
        <v>0</v>
      </c>
      <c r="T273" s="143">
        <f t="shared" si="23"/>
        <v>0</v>
      </c>
      <c r="AR273" s="144" t="s">
        <v>221</v>
      </c>
      <c r="AT273" s="144" t="s">
        <v>142</v>
      </c>
      <c r="AU273" s="144" t="s">
        <v>86</v>
      </c>
      <c r="AY273" s="16" t="s">
        <v>140</v>
      </c>
      <c r="BE273" s="145">
        <f t="shared" si="24"/>
        <v>0</v>
      </c>
      <c r="BF273" s="145">
        <f t="shared" si="25"/>
        <v>0</v>
      </c>
      <c r="BG273" s="145">
        <f t="shared" si="26"/>
        <v>0</v>
      </c>
      <c r="BH273" s="145">
        <f t="shared" si="27"/>
        <v>0</v>
      </c>
      <c r="BI273" s="145">
        <f t="shared" si="28"/>
        <v>0</v>
      </c>
      <c r="BJ273" s="16" t="s">
        <v>86</v>
      </c>
      <c r="BK273" s="145">
        <f t="shared" si="29"/>
        <v>0</v>
      </c>
      <c r="BL273" s="16" t="s">
        <v>221</v>
      </c>
      <c r="BM273" s="144" t="s">
        <v>1238</v>
      </c>
    </row>
    <row r="274" spans="2:65" s="1" customFormat="1" ht="16.5" customHeight="1">
      <c r="B274" s="31"/>
      <c r="C274" s="132" t="s">
        <v>524</v>
      </c>
      <c r="D274" s="132" t="s">
        <v>142</v>
      </c>
      <c r="E274" s="133" t="s">
        <v>622</v>
      </c>
      <c r="F274" s="134" t="s">
        <v>623</v>
      </c>
      <c r="G274" s="135" t="s">
        <v>563</v>
      </c>
      <c r="H274" s="136">
        <v>1</v>
      </c>
      <c r="I274" s="137"/>
      <c r="J274" s="138">
        <f t="shared" si="20"/>
        <v>0</v>
      </c>
      <c r="K274" s="139"/>
      <c r="L274" s="31"/>
      <c r="M274" s="140" t="s">
        <v>1</v>
      </c>
      <c r="N274" s="141" t="s">
        <v>42</v>
      </c>
      <c r="P274" s="142">
        <f t="shared" si="21"/>
        <v>0</v>
      </c>
      <c r="Q274" s="142">
        <v>0.00052</v>
      </c>
      <c r="R274" s="142">
        <f t="shared" si="22"/>
        <v>0.00052</v>
      </c>
      <c r="S274" s="142">
        <v>0</v>
      </c>
      <c r="T274" s="143">
        <f t="shared" si="23"/>
        <v>0</v>
      </c>
      <c r="AR274" s="144" t="s">
        <v>221</v>
      </c>
      <c r="AT274" s="144" t="s">
        <v>142</v>
      </c>
      <c r="AU274" s="144" t="s">
        <v>86</v>
      </c>
      <c r="AY274" s="16" t="s">
        <v>140</v>
      </c>
      <c r="BE274" s="145">
        <f t="shared" si="24"/>
        <v>0</v>
      </c>
      <c r="BF274" s="145">
        <f t="shared" si="25"/>
        <v>0</v>
      </c>
      <c r="BG274" s="145">
        <f t="shared" si="26"/>
        <v>0</v>
      </c>
      <c r="BH274" s="145">
        <f t="shared" si="27"/>
        <v>0</v>
      </c>
      <c r="BI274" s="145">
        <f t="shared" si="28"/>
        <v>0</v>
      </c>
      <c r="BJ274" s="16" t="s">
        <v>86</v>
      </c>
      <c r="BK274" s="145">
        <f t="shared" si="29"/>
        <v>0</v>
      </c>
      <c r="BL274" s="16" t="s">
        <v>221</v>
      </c>
      <c r="BM274" s="144" t="s">
        <v>1239</v>
      </c>
    </row>
    <row r="275" spans="2:65" s="1" customFormat="1" ht="24.15" customHeight="1">
      <c r="B275" s="31"/>
      <c r="C275" s="132" t="s">
        <v>528</v>
      </c>
      <c r="D275" s="132" t="s">
        <v>142</v>
      </c>
      <c r="E275" s="133" t="s">
        <v>626</v>
      </c>
      <c r="F275" s="134" t="s">
        <v>627</v>
      </c>
      <c r="G275" s="135" t="s">
        <v>563</v>
      </c>
      <c r="H275" s="136">
        <v>3</v>
      </c>
      <c r="I275" s="137"/>
      <c r="J275" s="138">
        <f t="shared" si="20"/>
        <v>0</v>
      </c>
      <c r="K275" s="139"/>
      <c r="L275" s="31"/>
      <c r="M275" s="140" t="s">
        <v>1</v>
      </c>
      <c r="N275" s="141" t="s">
        <v>42</v>
      </c>
      <c r="P275" s="142">
        <f t="shared" si="21"/>
        <v>0</v>
      </c>
      <c r="Q275" s="142">
        <v>0.00052</v>
      </c>
      <c r="R275" s="142">
        <f t="shared" si="22"/>
        <v>0.0015599999999999998</v>
      </c>
      <c r="S275" s="142">
        <v>0</v>
      </c>
      <c r="T275" s="143">
        <f t="shared" si="23"/>
        <v>0</v>
      </c>
      <c r="AR275" s="144" t="s">
        <v>221</v>
      </c>
      <c r="AT275" s="144" t="s">
        <v>142</v>
      </c>
      <c r="AU275" s="144" t="s">
        <v>86</v>
      </c>
      <c r="AY275" s="16" t="s">
        <v>140</v>
      </c>
      <c r="BE275" s="145">
        <f t="shared" si="24"/>
        <v>0</v>
      </c>
      <c r="BF275" s="145">
        <f t="shared" si="25"/>
        <v>0</v>
      </c>
      <c r="BG275" s="145">
        <f t="shared" si="26"/>
        <v>0</v>
      </c>
      <c r="BH275" s="145">
        <f t="shared" si="27"/>
        <v>0</v>
      </c>
      <c r="BI275" s="145">
        <f t="shared" si="28"/>
        <v>0</v>
      </c>
      <c r="BJ275" s="16" t="s">
        <v>86</v>
      </c>
      <c r="BK275" s="145">
        <f t="shared" si="29"/>
        <v>0</v>
      </c>
      <c r="BL275" s="16" t="s">
        <v>221</v>
      </c>
      <c r="BM275" s="144" t="s">
        <v>1240</v>
      </c>
    </row>
    <row r="276" spans="2:65" s="1" customFormat="1" ht="24.15" customHeight="1">
      <c r="B276" s="31"/>
      <c r="C276" s="132" t="s">
        <v>532</v>
      </c>
      <c r="D276" s="132" t="s">
        <v>142</v>
      </c>
      <c r="E276" s="133" t="s">
        <v>630</v>
      </c>
      <c r="F276" s="134" t="s">
        <v>631</v>
      </c>
      <c r="G276" s="135" t="s">
        <v>563</v>
      </c>
      <c r="H276" s="136">
        <v>4</v>
      </c>
      <c r="I276" s="137"/>
      <c r="J276" s="138">
        <f t="shared" si="20"/>
        <v>0</v>
      </c>
      <c r="K276" s="139"/>
      <c r="L276" s="31"/>
      <c r="M276" s="140" t="s">
        <v>1</v>
      </c>
      <c r="N276" s="141" t="s">
        <v>42</v>
      </c>
      <c r="P276" s="142">
        <f t="shared" si="21"/>
        <v>0</v>
      </c>
      <c r="Q276" s="142">
        <v>0.0011</v>
      </c>
      <c r="R276" s="142">
        <f t="shared" si="22"/>
        <v>0.0044</v>
      </c>
      <c r="S276" s="142">
        <v>0</v>
      </c>
      <c r="T276" s="143">
        <f t="shared" si="23"/>
        <v>0</v>
      </c>
      <c r="AR276" s="144" t="s">
        <v>221</v>
      </c>
      <c r="AT276" s="144" t="s">
        <v>142</v>
      </c>
      <c r="AU276" s="144" t="s">
        <v>86</v>
      </c>
      <c r="AY276" s="16" t="s">
        <v>140</v>
      </c>
      <c r="BE276" s="145">
        <f t="shared" si="24"/>
        <v>0</v>
      </c>
      <c r="BF276" s="145">
        <f t="shared" si="25"/>
        <v>0</v>
      </c>
      <c r="BG276" s="145">
        <f t="shared" si="26"/>
        <v>0</v>
      </c>
      <c r="BH276" s="145">
        <f t="shared" si="27"/>
        <v>0</v>
      </c>
      <c r="BI276" s="145">
        <f t="shared" si="28"/>
        <v>0</v>
      </c>
      <c r="BJ276" s="16" t="s">
        <v>86</v>
      </c>
      <c r="BK276" s="145">
        <f t="shared" si="29"/>
        <v>0</v>
      </c>
      <c r="BL276" s="16" t="s">
        <v>221</v>
      </c>
      <c r="BM276" s="144" t="s">
        <v>1241</v>
      </c>
    </row>
    <row r="277" spans="2:65" s="1" customFormat="1" ht="24.15" customHeight="1">
      <c r="B277" s="31"/>
      <c r="C277" s="132" t="s">
        <v>536</v>
      </c>
      <c r="D277" s="132" t="s">
        <v>142</v>
      </c>
      <c r="E277" s="133" t="s">
        <v>634</v>
      </c>
      <c r="F277" s="134" t="s">
        <v>635</v>
      </c>
      <c r="G277" s="135" t="s">
        <v>563</v>
      </c>
      <c r="H277" s="136">
        <v>1</v>
      </c>
      <c r="I277" s="137"/>
      <c r="J277" s="138">
        <f t="shared" si="20"/>
        <v>0</v>
      </c>
      <c r="K277" s="139"/>
      <c r="L277" s="31"/>
      <c r="M277" s="140" t="s">
        <v>1</v>
      </c>
      <c r="N277" s="141" t="s">
        <v>42</v>
      </c>
      <c r="P277" s="142">
        <f t="shared" si="21"/>
        <v>0</v>
      </c>
      <c r="Q277" s="142">
        <v>0.0013</v>
      </c>
      <c r="R277" s="142">
        <f t="shared" si="22"/>
        <v>0.0013</v>
      </c>
      <c r="S277" s="142">
        <v>0</v>
      </c>
      <c r="T277" s="143">
        <f t="shared" si="23"/>
        <v>0</v>
      </c>
      <c r="AR277" s="144" t="s">
        <v>221</v>
      </c>
      <c r="AT277" s="144" t="s">
        <v>142</v>
      </c>
      <c r="AU277" s="144" t="s">
        <v>86</v>
      </c>
      <c r="AY277" s="16" t="s">
        <v>140</v>
      </c>
      <c r="BE277" s="145">
        <f t="shared" si="24"/>
        <v>0</v>
      </c>
      <c r="BF277" s="145">
        <f t="shared" si="25"/>
        <v>0</v>
      </c>
      <c r="BG277" s="145">
        <f t="shared" si="26"/>
        <v>0</v>
      </c>
      <c r="BH277" s="145">
        <f t="shared" si="27"/>
        <v>0</v>
      </c>
      <c r="BI277" s="145">
        <f t="shared" si="28"/>
        <v>0</v>
      </c>
      <c r="BJ277" s="16" t="s">
        <v>86</v>
      </c>
      <c r="BK277" s="145">
        <f t="shared" si="29"/>
        <v>0</v>
      </c>
      <c r="BL277" s="16" t="s">
        <v>221</v>
      </c>
      <c r="BM277" s="144" t="s">
        <v>1242</v>
      </c>
    </row>
    <row r="278" spans="2:65" s="1" customFormat="1" ht="24.15" customHeight="1">
      <c r="B278" s="31"/>
      <c r="C278" s="132" t="s">
        <v>540</v>
      </c>
      <c r="D278" s="132" t="s">
        <v>142</v>
      </c>
      <c r="E278" s="133" t="s">
        <v>638</v>
      </c>
      <c r="F278" s="134" t="s">
        <v>639</v>
      </c>
      <c r="G278" s="135" t="s">
        <v>563</v>
      </c>
      <c r="H278" s="136">
        <v>1</v>
      </c>
      <c r="I278" s="137"/>
      <c r="J278" s="138">
        <f t="shared" si="20"/>
        <v>0</v>
      </c>
      <c r="K278" s="139"/>
      <c r="L278" s="31"/>
      <c r="M278" s="140" t="s">
        <v>1</v>
      </c>
      <c r="N278" s="141" t="s">
        <v>42</v>
      </c>
      <c r="P278" s="142">
        <f t="shared" si="21"/>
        <v>0</v>
      </c>
      <c r="Q278" s="142">
        <v>0.00075</v>
      </c>
      <c r="R278" s="142">
        <f t="shared" si="22"/>
        <v>0.00075</v>
      </c>
      <c r="S278" s="142">
        <v>0</v>
      </c>
      <c r="T278" s="143">
        <f t="shared" si="23"/>
        <v>0</v>
      </c>
      <c r="AR278" s="144" t="s">
        <v>221</v>
      </c>
      <c r="AT278" s="144" t="s">
        <v>142</v>
      </c>
      <c r="AU278" s="144" t="s">
        <v>86</v>
      </c>
      <c r="AY278" s="16" t="s">
        <v>140</v>
      </c>
      <c r="BE278" s="145">
        <f t="shared" si="24"/>
        <v>0</v>
      </c>
      <c r="BF278" s="145">
        <f t="shared" si="25"/>
        <v>0</v>
      </c>
      <c r="BG278" s="145">
        <f t="shared" si="26"/>
        <v>0</v>
      </c>
      <c r="BH278" s="145">
        <f t="shared" si="27"/>
        <v>0</v>
      </c>
      <c r="BI278" s="145">
        <f t="shared" si="28"/>
        <v>0</v>
      </c>
      <c r="BJ278" s="16" t="s">
        <v>86</v>
      </c>
      <c r="BK278" s="145">
        <f t="shared" si="29"/>
        <v>0</v>
      </c>
      <c r="BL278" s="16" t="s">
        <v>221</v>
      </c>
      <c r="BM278" s="144" t="s">
        <v>1243</v>
      </c>
    </row>
    <row r="279" spans="2:65" s="1" customFormat="1" ht="16.5" customHeight="1">
      <c r="B279" s="31"/>
      <c r="C279" s="132" t="s">
        <v>543</v>
      </c>
      <c r="D279" s="132" t="s">
        <v>142</v>
      </c>
      <c r="E279" s="133" t="s">
        <v>642</v>
      </c>
      <c r="F279" s="134" t="s">
        <v>643</v>
      </c>
      <c r="G279" s="135" t="s">
        <v>563</v>
      </c>
      <c r="H279" s="136">
        <v>1</v>
      </c>
      <c r="I279" s="137"/>
      <c r="J279" s="138">
        <f t="shared" si="20"/>
        <v>0</v>
      </c>
      <c r="K279" s="139"/>
      <c r="L279" s="31"/>
      <c r="M279" s="140" t="s">
        <v>1</v>
      </c>
      <c r="N279" s="141" t="s">
        <v>42</v>
      </c>
      <c r="P279" s="142">
        <f t="shared" si="21"/>
        <v>0</v>
      </c>
      <c r="Q279" s="142">
        <v>0</v>
      </c>
      <c r="R279" s="142">
        <f t="shared" si="22"/>
        <v>0</v>
      </c>
      <c r="S279" s="142">
        <v>0.0347</v>
      </c>
      <c r="T279" s="143">
        <f t="shared" si="23"/>
        <v>0.0347</v>
      </c>
      <c r="AR279" s="144" t="s">
        <v>221</v>
      </c>
      <c r="AT279" s="144" t="s">
        <v>142</v>
      </c>
      <c r="AU279" s="144" t="s">
        <v>86</v>
      </c>
      <c r="AY279" s="16" t="s">
        <v>140</v>
      </c>
      <c r="BE279" s="145">
        <f t="shared" si="24"/>
        <v>0</v>
      </c>
      <c r="BF279" s="145">
        <f t="shared" si="25"/>
        <v>0</v>
      </c>
      <c r="BG279" s="145">
        <f t="shared" si="26"/>
        <v>0</v>
      </c>
      <c r="BH279" s="145">
        <f t="shared" si="27"/>
        <v>0</v>
      </c>
      <c r="BI279" s="145">
        <f t="shared" si="28"/>
        <v>0</v>
      </c>
      <c r="BJ279" s="16" t="s">
        <v>86</v>
      </c>
      <c r="BK279" s="145">
        <f t="shared" si="29"/>
        <v>0</v>
      </c>
      <c r="BL279" s="16" t="s">
        <v>221</v>
      </c>
      <c r="BM279" s="144" t="s">
        <v>1244</v>
      </c>
    </row>
    <row r="280" spans="2:65" s="1" customFormat="1" ht="16.5" customHeight="1">
      <c r="B280" s="31"/>
      <c r="C280" s="132" t="s">
        <v>546</v>
      </c>
      <c r="D280" s="132" t="s">
        <v>142</v>
      </c>
      <c r="E280" s="133" t="s">
        <v>646</v>
      </c>
      <c r="F280" s="134" t="s">
        <v>647</v>
      </c>
      <c r="G280" s="135" t="s">
        <v>563</v>
      </c>
      <c r="H280" s="136">
        <v>1</v>
      </c>
      <c r="I280" s="137"/>
      <c r="J280" s="138">
        <f t="shared" si="20"/>
        <v>0</v>
      </c>
      <c r="K280" s="139"/>
      <c r="L280" s="31"/>
      <c r="M280" s="140" t="s">
        <v>1</v>
      </c>
      <c r="N280" s="141" t="s">
        <v>42</v>
      </c>
      <c r="P280" s="142">
        <f t="shared" si="21"/>
        <v>0</v>
      </c>
      <c r="Q280" s="142">
        <v>0.00064</v>
      </c>
      <c r="R280" s="142">
        <f t="shared" si="22"/>
        <v>0.00064</v>
      </c>
      <c r="S280" s="142">
        <v>0</v>
      </c>
      <c r="T280" s="143">
        <f t="shared" si="23"/>
        <v>0</v>
      </c>
      <c r="AR280" s="144" t="s">
        <v>221</v>
      </c>
      <c r="AT280" s="144" t="s">
        <v>142</v>
      </c>
      <c r="AU280" s="144" t="s">
        <v>86</v>
      </c>
      <c r="AY280" s="16" t="s">
        <v>140</v>
      </c>
      <c r="BE280" s="145">
        <f t="shared" si="24"/>
        <v>0</v>
      </c>
      <c r="BF280" s="145">
        <f t="shared" si="25"/>
        <v>0</v>
      </c>
      <c r="BG280" s="145">
        <f t="shared" si="26"/>
        <v>0</v>
      </c>
      <c r="BH280" s="145">
        <f t="shared" si="27"/>
        <v>0</v>
      </c>
      <c r="BI280" s="145">
        <f t="shared" si="28"/>
        <v>0</v>
      </c>
      <c r="BJ280" s="16" t="s">
        <v>86</v>
      </c>
      <c r="BK280" s="145">
        <f t="shared" si="29"/>
        <v>0</v>
      </c>
      <c r="BL280" s="16" t="s">
        <v>221</v>
      </c>
      <c r="BM280" s="144" t="s">
        <v>1245</v>
      </c>
    </row>
    <row r="281" spans="2:65" s="1" customFormat="1" ht="16.5" customHeight="1">
      <c r="B281" s="31"/>
      <c r="C281" s="154" t="s">
        <v>550</v>
      </c>
      <c r="D281" s="154" t="s">
        <v>182</v>
      </c>
      <c r="E281" s="155" t="s">
        <v>650</v>
      </c>
      <c r="F281" s="156" t="s">
        <v>651</v>
      </c>
      <c r="G281" s="157" t="s">
        <v>191</v>
      </c>
      <c r="H281" s="158">
        <v>1</v>
      </c>
      <c r="I281" s="159"/>
      <c r="J281" s="160">
        <f t="shared" si="20"/>
        <v>0</v>
      </c>
      <c r="K281" s="161"/>
      <c r="L281" s="162"/>
      <c r="M281" s="163" t="s">
        <v>1</v>
      </c>
      <c r="N281" s="164" t="s">
        <v>42</v>
      </c>
      <c r="P281" s="142">
        <f t="shared" si="21"/>
        <v>0</v>
      </c>
      <c r="Q281" s="142">
        <v>0.014</v>
      </c>
      <c r="R281" s="142">
        <f t="shared" si="22"/>
        <v>0.014</v>
      </c>
      <c r="S281" s="142">
        <v>0</v>
      </c>
      <c r="T281" s="143">
        <f t="shared" si="23"/>
        <v>0</v>
      </c>
      <c r="AR281" s="144" t="s">
        <v>301</v>
      </c>
      <c r="AT281" s="144" t="s">
        <v>182</v>
      </c>
      <c r="AU281" s="144" t="s">
        <v>86</v>
      </c>
      <c r="AY281" s="16" t="s">
        <v>140</v>
      </c>
      <c r="BE281" s="145">
        <f t="shared" si="24"/>
        <v>0</v>
      </c>
      <c r="BF281" s="145">
        <f t="shared" si="25"/>
        <v>0</v>
      </c>
      <c r="BG281" s="145">
        <f t="shared" si="26"/>
        <v>0</v>
      </c>
      <c r="BH281" s="145">
        <f t="shared" si="27"/>
        <v>0</v>
      </c>
      <c r="BI281" s="145">
        <f t="shared" si="28"/>
        <v>0</v>
      </c>
      <c r="BJ281" s="16" t="s">
        <v>86</v>
      </c>
      <c r="BK281" s="145">
        <f t="shared" si="29"/>
        <v>0</v>
      </c>
      <c r="BL281" s="16" t="s">
        <v>221</v>
      </c>
      <c r="BM281" s="144" t="s">
        <v>1246</v>
      </c>
    </row>
    <row r="282" spans="2:65" s="1" customFormat="1" ht="16.5" customHeight="1">
      <c r="B282" s="31"/>
      <c r="C282" s="132" t="s">
        <v>554</v>
      </c>
      <c r="D282" s="132" t="s">
        <v>142</v>
      </c>
      <c r="E282" s="133" t="s">
        <v>654</v>
      </c>
      <c r="F282" s="134" t="s">
        <v>655</v>
      </c>
      <c r="G282" s="135" t="s">
        <v>563</v>
      </c>
      <c r="H282" s="136">
        <v>2</v>
      </c>
      <c r="I282" s="137"/>
      <c r="J282" s="138">
        <f t="shared" si="20"/>
        <v>0</v>
      </c>
      <c r="K282" s="139"/>
      <c r="L282" s="31"/>
      <c r="M282" s="140" t="s">
        <v>1</v>
      </c>
      <c r="N282" s="141" t="s">
        <v>42</v>
      </c>
      <c r="P282" s="142">
        <f t="shared" si="21"/>
        <v>0</v>
      </c>
      <c r="Q282" s="142">
        <v>0</v>
      </c>
      <c r="R282" s="142">
        <f t="shared" si="22"/>
        <v>0</v>
      </c>
      <c r="S282" s="142">
        <v>0.00156</v>
      </c>
      <c r="T282" s="143">
        <f t="shared" si="23"/>
        <v>0.00312</v>
      </c>
      <c r="AR282" s="144" t="s">
        <v>221</v>
      </c>
      <c r="AT282" s="144" t="s">
        <v>142</v>
      </c>
      <c r="AU282" s="144" t="s">
        <v>86</v>
      </c>
      <c r="AY282" s="16" t="s">
        <v>140</v>
      </c>
      <c r="BE282" s="145">
        <f t="shared" si="24"/>
        <v>0</v>
      </c>
      <c r="BF282" s="145">
        <f t="shared" si="25"/>
        <v>0</v>
      </c>
      <c r="BG282" s="145">
        <f t="shared" si="26"/>
        <v>0</v>
      </c>
      <c r="BH282" s="145">
        <f t="shared" si="27"/>
        <v>0</v>
      </c>
      <c r="BI282" s="145">
        <f t="shared" si="28"/>
        <v>0</v>
      </c>
      <c r="BJ282" s="16" t="s">
        <v>86</v>
      </c>
      <c r="BK282" s="145">
        <f t="shared" si="29"/>
        <v>0</v>
      </c>
      <c r="BL282" s="16" t="s">
        <v>221</v>
      </c>
      <c r="BM282" s="144" t="s">
        <v>1247</v>
      </c>
    </row>
    <row r="283" spans="2:65" s="1" customFormat="1" ht="24.15" customHeight="1">
      <c r="B283" s="31"/>
      <c r="C283" s="132" t="s">
        <v>560</v>
      </c>
      <c r="D283" s="132" t="s">
        <v>142</v>
      </c>
      <c r="E283" s="133" t="s">
        <v>658</v>
      </c>
      <c r="F283" s="134" t="s">
        <v>659</v>
      </c>
      <c r="G283" s="135" t="s">
        <v>191</v>
      </c>
      <c r="H283" s="136">
        <v>4</v>
      </c>
      <c r="I283" s="137"/>
      <c r="J283" s="138">
        <f t="shared" si="20"/>
        <v>0</v>
      </c>
      <c r="K283" s="139"/>
      <c r="L283" s="31"/>
      <c r="M283" s="140" t="s">
        <v>1</v>
      </c>
      <c r="N283" s="141" t="s">
        <v>42</v>
      </c>
      <c r="P283" s="142">
        <f t="shared" si="21"/>
        <v>0</v>
      </c>
      <c r="Q283" s="142">
        <v>4E-05</v>
      </c>
      <c r="R283" s="142">
        <f t="shared" si="22"/>
        <v>0.00016</v>
      </c>
      <c r="S283" s="142">
        <v>0</v>
      </c>
      <c r="T283" s="143">
        <f t="shared" si="23"/>
        <v>0</v>
      </c>
      <c r="AR283" s="144" t="s">
        <v>221</v>
      </c>
      <c r="AT283" s="144" t="s">
        <v>142</v>
      </c>
      <c r="AU283" s="144" t="s">
        <v>86</v>
      </c>
      <c r="AY283" s="16" t="s">
        <v>140</v>
      </c>
      <c r="BE283" s="145">
        <f t="shared" si="24"/>
        <v>0</v>
      </c>
      <c r="BF283" s="145">
        <f t="shared" si="25"/>
        <v>0</v>
      </c>
      <c r="BG283" s="145">
        <f t="shared" si="26"/>
        <v>0</v>
      </c>
      <c r="BH283" s="145">
        <f t="shared" si="27"/>
        <v>0</v>
      </c>
      <c r="BI283" s="145">
        <f t="shared" si="28"/>
        <v>0</v>
      </c>
      <c r="BJ283" s="16" t="s">
        <v>86</v>
      </c>
      <c r="BK283" s="145">
        <f t="shared" si="29"/>
        <v>0</v>
      </c>
      <c r="BL283" s="16" t="s">
        <v>221</v>
      </c>
      <c r="BM283" s="144" t="s">
        <v>1248</v>
      </c>
    </row>
    <row r="284" spans="2:65" s="1" customFormat="1" ht="16.5" customHeight="1">
      <c r="B284" s="31"/>
      <c r="C284" s="154" t="s">
        <v>565</v>
      </c>
      <c r="D284" s="154" t="s">
        <v>182</v>
      </c>
      <c r="E284" s="155" t="s">
        <v>662</v>
      </c>
      <c r="F284" s="156" t="s">
        <v>663</v>
      </c>
      <c r="G284" s="157" t="s">
        <v>191</v>
      </c>
      <c r="H284" s="158">
        <v>2</v>
      </c>
      <c r="I284" s="159"/>
      <c r="J284" s="160">
        <f t="shared" si="20"/>
        <v>0</v>
      </c>
      <c r="K284" s="161"/>
      <c r="L284" s="162"/>
      <c r="M284" s="163" t="s">
        <v>1</v>
      </c>
      <c r="N284" s="164" t="s">
        <v>42</v>
      </c>
      <c r="P284" s="142">
        <f t="shared" si="21"/>
        <v>0</v>
      </c>
      <c r="Q284" s="142">
        <v>0.00147</v>
      </c>
      <c r="R284" s="142">
        <f t="shared" si="22"/>
        <v>0.00294</v>
      </c>
      <c r="S284" s="142">
        <v>0</v>
      </c>
      <c r="T284" s="143">
        <f t="shared" si="23"/>
        <v>0</v>
      </c>
      <c r="AR284" s="144" t="s">
        <v>301</v>
      </c>
      <c r="AT284" s="144" t="s">
        <v>182</v>
      </c>
      <c r="AU284" s="144" t="s">
        <v>86</v>
      </c>
      <c r="AY284" s="16" t="s">
        <v>140</v>
      </c>
      <c r="BE284" s="145">
        <f t="shared" si="24"/>
        <v>0</v>
      </c>
      <c r="BF284" s="145">
        <f t="shared" si="25"/>
        <v>0</v>
      </c>
      <c r="BG284" s="145">
        <f t="shared" si="26"/>
        <v>0</v>
      </c>
      <c r="BH284" s="145">
        <f t="shared" si="27"/>
        <v>0</v>
      </c>
      <c r="BI284" s="145">
        <f t="shared" si="28"/>
        <v>0</v>
      </c>
      <c r="BJ284" s="16" t="s">
        <v>86</v>
      </c>
      <c r="BK284" s="145">
        <f t="shared" si="29"/>
        <v>0</v>
      </c>
      <c r="BL284" s="16" t="s">
        <v>221</v>
      </c>
      <c r="BM284" s="144" t="s">
        <v>1249</v>
      </c>
    </row>
    <row r="285" spans="2:65" s="1" customFormat="1" ht="21.75" customHeight="1">
      <c r="B285" s="31"/>
      <c r="C285" s="154" t="s">
        <v>569</v>
      </c>
      <c r="D285" s="154" t="s">
        <v>182</v>
      </c>
      <c r="E285" s="155" t="s">
        <v>666</v>
      </c>
      <c r="F285" s="156" t="s">
        <v>667</v>
      </c>
      <c r="G285" s="157" t="s">
        <v>191</v>
      </c>
      <c r="H285" s="158">
        <v>1</v>
      </c>
      <c r="I285" s="159"/>
      <c r="J285" s="160">
        <f t="shared" si="20"/>
        <v>0</v>
      </c>
      <c r="K285" s="161"/>
      <c r="L285" s="162"/>
      <c r="M285" s="163" t="s">
        <v>1</v>
      </c>
      <c r="N285" s="164" t="s">
        <v>42</v>
      </c>
      <c r="P285" s="142">
        <f t="shared" si="21"/>
        <v>0</v>
      </c>
      <c r="Q285" s="142">
        <v>0.00147</v>
      </c>
      <c r="R285" s="142">
        <f t="shared" si="22"/>
        <v>0.00147</v>
      </c>
      <c r="S285" s="142">
        <v>0</v>
      </c>
      <c r="T285" s="143">
        <f t="shared" si="23"/>
        <v>0</v>
      </c>
      <c r="AR285" s="144" t="s">
        <v>301</v>
      </c>
      <c r="AT285" s="144" t="s">
        <v>182</v>
      </c>
      <c r="AU285" s="144" t="s">
        <v>86</v>
      </c>
      <c r="AY285" s="16" t="s">
        <v>140</v>
      </c>
      <c r="BE285" s="145">
        <f t="shared" si="24"/>
        <v>0</v>
      </c>
      <c r="BF285" s="145">
        <f t="shared" si="25"/>
        <v>0</v>
      </c>
      <c r="BG285" s="145">
        <f t="shared" si="26"/>
        <v>0</v>
      </c>
      <c r="BH285" s="145">
        <f t="shared" si="27"/>
        <v>0</v>
      </c>
      <c r="BI285" s="145">
        <f t="shared" si="28"/>
        <v>0</v>
      </c>
      <c r="BJ285" s="16" t="s">
        <v>86</v>
      </c>
      <c r="BK285" s="145">
        <f t="shared" si="29"/>
        <v>0</v>
      </c>
      <c r="BL285" s="16" t="s">
        <v>221</v>
      </c>
      <c r="BM285" s="144" t="s">
        <v>1250</v>
      </c>
    </row>
    <row r="286" spans="2:65" s="1" customFormat="1" ht="16.5" customHeight="1">
      <c r="B286" s="31"/>
      <c r="C286" s="154" t="s">
        <v>573</v>
      </c>
      <c r="D286" s="154" t="s">
        <v>182</v>
      </c>
      <c r="E286" s="155" t="s">
        <v>670</v>
      </c>
      <c r="F286" s="156" t="s">
        <v>671</v>
      </c>
      <c r="G286" s="157" t="s">
        <v>191</v>
      </c>
      <c r="H286" s="158">
        <v>1</v>
      </c>
      <c r="I286" s="159"/>
      <c r="J286" s="160">
        <f t="shared" si="20"/>
        <v>0</v>
      </c>
      <c r="K286" s="161"/>
      <c r="L286" s="162"/>
      <c r="M286" s="163" t="s">
        <v>1</v>
      </c>
      <c r="N286" s="164" t="s">
        <v>42</v>
      </c>
      <c r="P286" s="142">
        <f t="shared" si="21"/>
        <v>0</v>
      </c>
      <c r="Q286" s="142">
        <v>0.00147</v>
      </c>
      <c r="R286" s="142">
        <f t="shared" si="22"/>
        <v>0.00147</v>
      </c>
      <c r="S286" s="142">
        <v>0</v>
      </c>
      <c r="T286" s="143">
        <f t="shared" si="23"/>
        <v>0</v>
      </c>
      <c r="AR286" s="144" t="s">
        <v>301</v>
      </c>
      <c r="AT286" s="144" t="s">
        <v>182</v>
      </c>
      <c r="AU286" s="144" t="s">
        <v>86</v>
      </c>
      <c r="AY286" s="16" t="s">
        <v>140</v>
      </c>
      <c r="BE286" s="145">
        <f t="shared" si="24"/>
        <v>0</v>
      </c>
      <c r="BF286" s="145">
        <f t="shared" si="25"/>
        <v>0</v>
      </c>
      <c r="BG286" s="145">
        <f t="shared" si="26"/>
        <v>0</v>
      </c>
      <c r="BH286" s="145">
        <f t="shared" si="27"/>
        <v>0</v>
      </c>
      <c r="BI286" s="145">
        <f t="shared" si="28"/>
        <v>0</v>
      </c>
      <c r="BJ286" s="16" t="s">
        <v>86</v>
      </c>
      <c r="BK286" s="145">
        <f t="shared" si="29"/>
        <v>0</v>
      </c>
      <c r="BL286" s="16" t="s">
        <v>221</v>
      </c>
      <c r="BM286" s="144" t="s">
        <v>1251</v>
      </c>
    </row>
    <row r="287" spans="2:65" s="1" customFormat="1" ht="16.5" customHeight="1">
      <c r="B287" s="31"/>
      <c r="C287" s="132" t="s">
        <v>577</v>
      </c>
      <c r="D287" s="132" t="s">
        <v>142</v>
      </c>
      <c r="E287" s="133" t="s">
        <v>682</v>
      </c>
      <c r="F287" s="134" t="s">
        <v>683</v>
      </c>
      <c r="G287" s="135" t="s">
        <v>191</v>
      </c>
      <c r="H287" s="136">
        <v>2</v>
      </c>
      <c r="I287" s="137"/>
      <c r="J287" s="138">
        <f t="shared" si="20"/>
        <v>0</v>
      </c>
      <c r="K287" s="139"/>
      <c r="L287" s="31"/>
      <c r="M287" s="140" t="s">
        <v>1</v>
      </c>
      <c r="N287" s="141" t="s">
        <v>42</v>
      </c>
      <c r="P287" s="142">
        <f t="shared" si="21"/>
        <v>0</v>
      </c>
      <c r="Q287" s="142">
        <v>0</v>
      </c>
      <c r="R287" s="142">
        <f t="shared" si="22"/>
        <v>0</v>
      </c>
      <c r="S287" s="142">
        <v>0.00225</v>
      </c>
      <c r="T287" s="143">
        <f t="shared" si="23"/>
        <v>0.0045</v>
      </c>
      <c r="AR287" s="144" t="s">
        <v>221</v>
      </c>
      <c r="AT287" s="144" t="s">
        <v>142</v>
      </c>
      <c r="AU287" s="144" t="s">
        <v>86</v>
      </c>
      <c r="AY287" s="16" t="s">
        <v>140</v>
      </c>
      <c r="BE287" s="145">
        <f t="shared" si="24"/>
        <v>0</v>
      </c>
      <c r="BF287" s="145">
        <f t="shared" si="25"/>
        <v>0</v>
      </c>
      <c r="BG287" s="145">
        <f t="shared" si="26"/>
        <v>0</v>
      </c>
      <c r="BH287" s="145">
        <f t="shared" si="27"/>
        <v>0</v>
      </c>
      <c r="BI287" s="145">
        <f t="shared" si="28"/>
        <v>0</v>
      </c>
      <c r="BJ287" s="16" t="s">
        <v>86</v>
      </c>
      <c r="BK287" s="145">
        <f t="shared" si="29"/>
        <v>0</v>
      </c>
      <c r="BL287" s="16" t="s">
        <v>221</v>
      </c>
      <c r="BM287" s="144" t="s">
        <v>1252</v>
      </c>
    </row>
    <row r="288" spans="2:65" s="1" customFormat="1" ht="16.5" customHeight="1">
      <c r="B288" s="31"/>
      <c r="C288" s="132" t="s">
        <v>581</v>
      </c>
      <c r="D288" s="132" t="s">
        <v>142</v>
      </c>
      <c r="E288" s="133" t="s">
        <v>686</v>
      </c>
      <c r="F288" s="134" t="s">
        <v>687</v>
      </c>
      <c r="G288" s="135" t="s">
        <v>496</v>
      </c>
      <c r="H288" s="136">
        <v>1</v>
      </c>
      <c r="I288" s="137"/>
      <c r="J288" s="138">
        <f t="shared" si="20"/>
        <v>0</v>
      </c>
      <c r="K288" s="139"/>
      <c r="L288" s="31"/>
      <c r="M288" s="140" t="s">
        <v>1</v>
      </c>
      <c r="N288" s="141" t="s">
        <v>42</v>
      </c>
      <c r="P288" s="142">
        <f t="shared" si="21"/>
        <v>0</v>
      </c>
      <c r="Q288" s="142">
        <v>0</v>
      </c>
      <c r="R288" s="142">
        <f t="shared" si="22"/>
        <v>0</v>
      </c>
      <c r="S288" s="142">
        <v>0.00762</v>
      </c>
      <c r="T288" s="143">
        <f t="shared" si="23"/>
        <v>0.00762</v>
      </c>
      <c r="AR288" s="144" t="s">
        <v>221</v>
      </c>
      <c r="AT288" s="144" t="s">
        <v>142</v>
      </c>
      <c r="AU288" s="144" t="s">
        <v>86</v>
      </c>
      <c r="AY288" s="16" t="s">
        <v>140</v>
      </c>
      <c r="BE288" s="145">
        <f t="shared" si="24"/>
        <v>0</v>
      </c>
      <c r="BF288" s="145">
        <f t="shared" si="25"/>
        <v>0</v>
      </c>
      <c r="BG288" s="145">
        <f t="shared" si="26"/>
        <v>0</v>
      </c>
      <c r="BH288" s="145">
        <f t="shared" si="27"/>
        <v>0</v>
      </c>
      <c r="BI288" s="145">
        <f t="shared" si="28"/>
        <v>0</v>
      </c>
      <c r="BJ288" s="16" t="s">
        <v>86</v>
      </c>
      <c r="BK288" s="145">
        <f t="shared" si="29"/>
        <v>0</v>
      </c>
      <c r="BL288" s="16" t="s">
        <v>221</v>
      </c>
      <c r="BM288" s="144" t="s">
        <v>1253</v>
      </c>
    </row>
    <row r="289" spans="2:65" s="1" customFormat="1" ht="24.15" customHeight="1">
      <c r="B289" s="31"/>
      <c r="C289" s="132" t="s">
        <v>585</v>
      </c>
      <c r="D289" s="132" t="s">
        <v>142</v>
      </c>
      <c r="E289" s="133" t="s">
        <v>690</v>
      </c>
      <c r="F289" s="134" t="s">
        <v>691</v>
      </c>
      <c r="G289" s="135" t="s">
        <v>191</v>
      </c>
      <c r="H289" s="136">
        <v>2</v>
      </c>
      <c r="I289" s="137"/>
      <c r="J289" s="138">
        <f t="shared" si="20"/>
        <v>0</v>
      </c>
      <c r="K289" s="139"/>
      <c r="L289" s="31"/>
      <c r="M289" s="140" t="s">
        <v>1</v>
      </c>
      <c r="N289" s="141" t="s">
        <v>42</v>
      </c>
      <c r="P289" s="142">
        <f t="shared" si="21"/>
        <v>0</v>
      </c>
      <c r="Q289" s="142">
        <v>0.00012</v>
      </c>
      <c r="R289" s="142">
        <f t="shared" si="22"/>
        <v>0.00024</v>
      </c>
      <c r="S289" s="142">
        <v>0</v>
      </c>
      <c r="T289" s="143">
        <f t="shared" si="23"/>
        <v>0</v>
      </c>
      <c r="AR289" s="144" t="s">
        <v>221</v>
      </c>
      <c r="AT289" s="144" t="s">
        <v>142</v>
      </c>
      <c r="AU289" s="144" t="s">
        <v>86</v>
      </c>
      <c r="AY289" s="16" t="s">
        <v>140</v>
      </c>
      <c r="BE289" s="145">
        <f t="shared" si="24"/>
        <v>0</v>
      </c>
      <c r="BF289" s="145">
        <f t="shared" si="25"/>
        <v>0</v>
      </c>
      <c r="BG289" s="145">
        <f t="shared" si="26"/>
        <v>0</v>
      </c>
      <c r="BH289" s="145">
        <f t="shared" si="27"/>
        <v>0</v>
      </c>
      <c r="BI289" s="145">
        <f t="shared" si="28"/>
        <v>0</v>
      </c>
      <c r="BJ289" s="16" t="s">
        <v>86</v>
      </c>
      <c r="BK289" s="145">
        <f t="shared" si="29"/>
        <v>0</v>
      </c>
      <c r="BL289" s="16" t="s">
        <v>221</v>
      </c>
      <c r="BM289" s="144" t="s">
        <v>1254</v>
      </c>
    </row>
    <row r="290" spans="2:65" s="1" customFormat="1" ht="16.5" customHeight="1">
      <c r="B290" s="31"/>
      <c r="C290" s="154" t="s">
        <v>589</v>
      </c>
      <c r="D290" s="154" t="s">
        <v>182</v>
      </c>
      <c r="E290" s="155" t="s">
        <v>694</v>
      </c>
      <c r="F290" s="156" t="s">
        <v>695</v>
      </c>
      <c r="G290" s="157" t="s">
        <v>191</v>
      </c>
      <c r="H290" s="158">
        <v>1</v>
      </c>
      <c r="I290" s="159"/>
      <c r="J290" s="160">
        <f t="shared" si="20"/>
        <v>0</v>
      </c>
      <c r="K290" s="161"/>
      <c r="L290" s="162"/>
      <c r="M290" s="163" t="s">
        <v>1</v>
      </c>
      <c r="N290" s="164" t="s">
        <v>42</v>
      </c>
      <c r="P290" s="142">
        <f t="shared" si="21"/>
        <v>0</v>
      </c>
      <c r="Q290" s="142">
        <v>0.0018</v>
      </c>
      <c r="R290" s="142">
        <f t="shared" si="22"/>
        <v>0.0018</v>
      </c>
      <c r="S290" s="142">
        <v>0</v>
      </c>
      <c r="T290" s="143">
        <f t="shared" si="23"/>
        <v>0</v>
      </c>
      <c r="AR290" s="144" t="s">
        <v>301</v>
      </c>
      <c r="AT290" s="144" t="s">
        <v>182</v>
      </c>
      <c r="AU290" s="144" t="s">
        <v>86</v>
      </c>
      <c r="AY290" s="16" t="s">
        <v>140</v>
      </c>
      <c r="BE290" s="145">
        <f t="shared" si="24"/>
        <v>0</v>
      </c>
      <c r="BF290" s="145">
        <f t="shared" si="25"/>
        <v>0</v>
      </c>
      <c r="BG290" s="145">
        <f t="shared" si="26"/>
        <v>0</v>
      </c>
      <c r="BH290" s="145">
        <f t="shared" si="27"/>
        <v>0</v>
      </c>
      <c r="BI290" s="145">
        <f t="shared" si="28"/>
        <v>0</v>
      </c>
      <c r="BJ290" s="16" t="s">
        <v>86</v>
      </c>
      <c r="BK290" s="145">
        <f t="shared" si="29"/>
        <v>0</v>
      </c>
      <c r="BL290" s="16" t="s">
        <v>221</v>
      </c>
      <c r="BM290" s="144" t="s">
        <v>1255</v>
      </c>
    </row>
    <row r="291" spans="2:65" s="1" customFormat="1" ht="16.5" customHeight="1">
      <c r="B291" s="31"/>
      <c r="C291" s="154" t="s">
        <v>593</v>
      </c>
      <c r="D291" s="154" t="s">
        <v>182</v>
      </c>
      <c r="E291" s="155" t="s">
        <v>1256</v>
      </c>
      <c r="F291" s="156" t="s">
        <v>1257</v>
      </c>
      <c r="G291" s="157" t="s">
        <v>191</v>
      </c>
      <c r="H291" s="158">
        <v>1</v>
      </c>
      <c r="I291" s="159"/>
      <c r="J291" s="160">
        <f t="shared" si="20"/>
        <v>0</v>
      </c>
      <c r="K291" s="161"/>
      <c r="L291" s="162"/>
      <c r="M291" s="163" t="s">
        <v>1</v>
      </c>
      <c r="N291" s="164" t="s">
        <v>42</v>
      </c>
      <c r="P291" s="142">
        <f t="shared" si="21"/>
        <v>0</v>
      </c>
      <c r="Q291" s="142">
        <v>0.0018</v>
      </c>
      <c r="R291" s="142">
        <f t="shared" si="22"/>
        <v>0.0018</v>
      </c>
      <c r="S291" s="142">
        <v>0</v>
      </c>
      <c r="T291" s="143">
        <f t="shared" si="23"/>
        <v>0</v>
      </c>
      <c r="AR291" s="144" t="s">
        <v>301</v>
      </c>
      <c r="AT291" s="144" t="s">
        <v>182</v>
      </c>
      <c r="AU291" s="144" t="s">
        <v>86</v>
      </c>
      <c r="AY291" s="16" t="s">
        <v>140</v>
      </c>
      <c r="BE291" s="145">
        <f t="shared" si="24"/>
        <v>0</v>
      </c>
      <c r="BF291" s="145">
        <f t="shared" si="25"/>
        <v>0</v>
      </c>
      <c r="BG291" s="145">
        <f t="shared" si="26"/>
        <v>0</v>
      </c>
      <c r="BH291" s="145">
        <f t="shared" si="27"/>
        <v>0</v>
      </c>
      <c r="BI291" s="145">
        <f t="shared" si="28"/>
        <v>0</v>
      </c>
      <c r="BJ291" s="16" t="s">
        <v>86</v>
      </c>
      <c r="BK291" s="145">
        <f t="shared" si="29"/>
        <v>0</v>
      </c>
      <c r="BL291" s="16" t="s">
        <v>221</v>
      </c>
      <c r="BM291" s="144" t="s">
        <v>1258</v>
      </c>
    </row>
    <row r="292" spans="2:65" s="1" customFormat="1" ht="24.15" customHeight="1">
      <c r="B292" s="31"/>
      <c r="C292" s="132" t="s">
        <v>597</v>
      </c>
      <c r="D292" s="132" t="s">
        <v>142</v>
      </c>
      <c r="E292" s="133" t="s">
        <v>698</v>
      </c>
      <c r="F292" s="134" t="s">
        <v>699</v>
      </c>
      <c r="G292" s="135" t="s">
        <v>169</v>
      </c>
      <c r="H292" s="136">
        <v>0.157</v>
      </c>
      <c r="I292" s="137"/>
      <c r="J292" s="138">
        <f t="shared" si="20"/>
        <v>0</v>
      </c>
      <c r="K292" s="139"/>
      <c r="L292" s="31"/>
      <c r="M292" s="140" t="s">
        <v>1</v>
      </c>
      <c r="N292" s="141" t="s">
        <v>42</v>
      </c>
      <c r="P292" s="142">
        <f t="shared" si="21"/>
        <v>0</v>
      </c>
      <c r="Q292" s="142">
        <v>0</v>
      </c>
      <c r="R292" s="142">
        <f t="shared" si="22"/>
        <v>0</v>
      </c>
      <c r="S292" s="142">
        <v>0</v>
      </c>
      <c r="T292" s="143">
        <f t="shared" si="23"/>
        <v>0</v>
      </c>
      <c r="AR292" s="144" t="s">
        <v>221</v>
      </c>
      <c r="AT292" s="144" t="s">
        <v>142</v>
      </c>
      <c r="AU292" s="144" t="s">
        <v>86</v>
      </c>
      <c r="AY292" s="16" t="s">
        <v>140</v>
      </c>
      <c r="BE292" s="145">
        <f t="shared" si="24"/>
        <v>0</v>
      </c>
      <c r="BF292" s="145">
        <f t="shared" si="25"/>
        <v>0</v>
      </c>
      <c r="BG292" s="145">
        <f t="shared" si="26"/>
        <v>0</v>
      </c>
      <c r="BH292" s="145">
        <f t="shared" si="27"/>
        <v>0</v>
      </c>
      <c r="BI292" s="145">
        <f t="shared" si="28"/>
        <v>0</v>
      </c>
      <c r="BJ292" s="16" t="s">
        <v>86</v>
      </c>
      <c r="BK292" s="145">
        <f t="shared" si="29"/>
        <v>0</v>
      </c>
      <c r="BL292" s="16" t="s">
        <v>221</v>
      </c>
      <c r="BM292" s="144" t="s">
        <v>1259</v>
      </c>
    </row>
    <row r="293" spans="2:63" s="11" customFormat="1" ht="22.8" customHeight="1">
      <c r="B293" s="120"/>
      <c r="D293" s="121" t="s">
        <v>75</v>
      </c>
      <c r="E293" s="130" t="s">
        <v>701</v>
      </c>
      <c r="F293" s="130" t="s">
        <v>702</v>
      </c>
      <c r="I293" s="123"/>
      <c r="J293" s="131">
        <f>BK293</f>
        <v>0</v>
      </c>
      <c r="L293" s="120"/>
      <c r="M293" s="125"/>
      <c r="P293" s="126">
        <f>SUM(P294:P295)</f>
        <v>0</v>
      </c>
      <c r="R293" s="126">
        <f>SUM(R294:R295)</f>
        <v>0.0092</v>
      </c>
      <c r="T293" s="127">
        <f>SUM(T294:T295)</f>
        <v>0</v>
      </c>
      <c r="AR293" s="121" t="s">
        <v>86</v>
      </c>
      <c r="AT293" s="128" t="s">
        <v>75</v>
      </c>
      <c r="AU293" s="128" t="s">
        <v>84</v>
      </c>
      <c r="AY293" s="121" t="s">
        <v>140</v>
      </c>
      <c r="BK293" s="129">
        <f>SUM(BK294:BK295)</f>
        <v>0</v>
      </c>
    </row>
    <row r="294" spans="2:65" s="1" customFormat="1" ht="33" customHeight="1">
      <c r="B294" s="31"/>
      <c r="C294" s="132" t="s">
        <v>601</v>
      </c>
      <c r="D294" s="132" t="s">
        <v>142</v>
      </c>
      <c r="E294" s="133" t="s">
        <v>704</v>
      </c>
      <c r="F294" s="134" t="s">
        <v>705</v>
      </c>
      <c r="G294" s="135" t="s">
        <v>563</v>
      </c>
      <c r="H294" s="136">
        <v>1</v>
      </c>
      <c r="I294" s="137"/>
      <c r="J294" s="138">
        <f>ROUND(I294*H294,2)</f>
        <v>0</v>
      </c>
      <c r="K294" s="139"/>
      <c r="L294" s="31"/>
      <c r="M294" s="140" t="s">
        <v>1</v>
      </c>
      <c r="N294" s="141" t="s">
        <v>42</v>
      </c>
      <c r="P294" s="142">
        <f>O294*H294</f>
        <v>0</v>
      </c>
      <c r="Q294" s="142">
        <v>0.0092</v>
      </c>
      <c r="R294" s="142">
        <f>Q294*H294</f>
        <v>0.0092</v>
      </c>
      <c r="S294" s="142">
        <v>0</v>
      </c>
      <c r="T294" s="143">
        <f>S294*H294</f>
        <v>0</v>
      </c>
      <c r="AR294" s="144" t="s">
        <v>221</v>
      </c>
      <c r="AT294" s="144" t="s">
        <v>142</v>
      </c>
      <c r="AU294" s="144" t="s">
        <v>86</v>
      </c>
      <c r="AY294" s="16" t="s">
        <v>140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6" t="s">
        <v>86</v>
      </c>
      <c r="BK294" s="145">
        <f>ROUND(I294*H294,2)</f>
        <v>0</v>
      </c>
      <c r="BL294" s="16" t="s">
        <v>221</v>
      </c>
      <c r="BM294" s="144" t="s">
        <v>1260</v>
      </c>
    </row>
    <row r="295" spans="2:65" s="1" customFormat="1" ht="24.15" customHeight="1">
      <c r="B295" s="31"/>
      <c r="C295" s="132" t="s">
        <v>605</v>
      </c>
      <c r="D295" s="132" t="s">
        <v>142</v>
      </c>
      <c r="E295" s="133" t="s">
        <v>708</v>
      </c>
      <c r="F295" s="134" t="s">
        <v>709</v>
      </c>
      <c r="G295" s="135" t="s">
        <v>169</v>
      </c>
      <c r="H295" s="136">
        <v>0.009</v>
      </c>
      <c r="I295" s="137"/>
      <c r="J295" s="138">
        <f>ROUND(I295*H295,2)</f>
        <v>0</v>
      </c>
      <c r="K295" s="139"/>
      <c r="L295" s="31"/>
      <c r="M295" s="140" t="s">
        <v>1</v>
      </c>
      <c r="N295" s="141" t="s">
        <v>42</v>
      </c>
      <c r="P295" s="142">
        <f>O295*H295</f>
        <v>0</v>
      </c>
      <c r="Q295" s="142">
        <v>0</v>
      </c>
      <c r="R295" s="142">
        <f>Q295*H295</f>
        <v>0</v>
      </c>
      <c r="S295" s="142">
        <v>0</v>
      </c>
      <c r="T295" s="143">
        <f>S295*H295</f>
        <v>0</v>
      </c>
      <c r="AR295" s="144" t="s">
        <v>221</v>
      </c>
      <c r="AT295" s="144" t="s">
        <v>142</v>
      </c>
      <c r="AU295" s="144" t="s">
        <v>86</v>
      </c>
      <c r="AY295" s="16" t="s">
        <v>140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6" t="s">
        <v>86</v>
      </c>
      <c r="BK295" s="145">
        <f>ROUND(I295*H295,2)</f>
        <v>0</v>
      </c>
      <c r="BL295" s="16" t="s">
        <v>221</v>
      </c>
      <c r="BM295" s="144" t="s">
        <v>1261</v>
      </c>
    </row>
    <row r="296" spans="2:63" s="11" customFormat="1" ht="22.8" customHeight="1">
      <c r="B296" s="120"/>
      <c r="D296" s="121" t="s">
        <v>75</v>
      </c>
      <c r="E296" s="130" t="s">
        <v>711</v>
      </c>
      <c r="F296" s="130" t="s">
        <v>712</v>
      </c>
      <c r="I296" s="123"/>
      <c r="J296" s="131">
        <f>BK296</f>
        <v>0</v>
      </c>
      <c r="L296" s="120"/>
      <c r="M296" s="125"/>
      <c r="P296" s="126">
        <f>SUM(P297:P299)</f>
        <v>0</v>
      </c>
      <c r="R296" s="126">
        <f>SUM(R297:R299)</f>
        <v>0.00315</v>
      </c>
      <c r="T296" s="127">
        <f>SUM(T297:T299)</f>
        <v>0</v>
      </c>
      <c r="AR296" s="121" t="s">
        <v>86</v>
      </c>
      <c r="AT296" s="128" t="s">
        <v>75</v>
      </c>
      <c r="AU296" s="128" t="s">
        <v>84</v>
      </c>
      <c r="AY296" s="121" t="s">
        <v>140</v>
      </c>
      <c r="BK296" s="129">
        <f>SUM(BK297:BK299)</f>
        <v>0</v>
      </c>
    </row>
    <row r="297" spans="2:65" s="1" customFormat="1" ht="16.5" customHeight="1">
      <c r="B297" s="31"/>
      <c r="C297" s="132" t="s">
        <v>609</v>
      </c>
      <c r="D297" s="132" t="s">
        <v>142</v>
      </c>
      <c r="E297" s="133" t="s">
        <v>714</v>
      </c>
      <c r="F297" s="134" t="s">
        <v>715</v>
      </c>
      <c r="G297" s="135" t="s">
        <v>496</v>
      </c>
      <c r="H297" s="136">
        <v>1</v>
      </c>
      <c r="I297" s="137"/>
      <c r="J297" s="138">
        <f>ROUND(I297*H297,2)</f>
        <v>0</v>
      </c>
      <c r="K297" s="139"/>
      <c r="L297" s="31"/>
      <c r="M297" s="140" t="s">
        <v>1</v>
      </c>
      <c r="N297" s="141" t="s">
        <v>42</v>
      </c>
      <c r="P297" s="142">
        <f>O297*H297</f>
        <v>0</v>
      </c>
      <c r="Q297" s="142">
        <v>0.00105</v>
      </c>
      <c r="R297" s="142">
        <f>Q297*H297</f>
        <v>0.00105</v>
      </c>
      <c r="S297" s="142">
        <v>0</v>
      </c>
      <c r="T297" s="143">
        <f>S297*H297</f>
        <v>0</v>
      </c>
      <c r="AR297" s="144" t="s">
        <v>221</v>
      </c>
      <c r="AT297" s="144" t="s">
        <v>142</v>
      </c>
      <c r="AU297" s="144" t="s">
        <v>86</v>
      </c>
      <c r="AY297" s="16" t="s">
        <v>140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6" t="s">
        <v>86</v>
      </c>
      <c r="BK297" s="145">
        <f>ROUND(I297*H297,2)</f>
        <v>0</v>
      </c>
      <c r="BL297" s="16" t="s">
        <v>221</v>
      </c>
      <c r="BM297" s="144" t="s">
        <v>1262</v>
      </c>
    </row>
    <row r="298" spans="2:65" s="1" customFormat="1" ht="24.15" customHeight="1">
      <c r="B298" s="31"/>
      <c r="C298" s="132" t="s">
        <v>613</v>
      </c>
      <c r="D298" s="132" t="s">
        <v>142</v>
      </c>
      <c r="E298" s="133" t="s">
        <v>718</v>
      </c>
      <c r="F298" s="134" t="s">
        <v>1263</v>
      </c>
      <c r="G298" s="135" t="s">
        <v>496</v>
      </c>
      <c r="H298" s="136">
        <v>1</v>
      </c>
      <c r="I298" s="137"/>
      <c r="J298" s="138">
        <f>ROUND(I298*H298,2)</f>
        <v>0</v>
      </c>
      <c r="K298" s="139"/>
      <c r="L298" s="31"/>
      <c r="M298" s="140" t="s">
        <v>1</v>
      </c>
      <c r="N298" s="141" t="s">
        <v>42</v>
      </c>
      <c r="P298" s="142">
        <f>O298*H298</f>
        <v>0</v>
      </c>
      <c r="Q298" s="142">
        <v>0.00105</v>
      </c>
      <c r="R298" s="142">
        <f>Q298*H298</f>
        <v>0.00105</v>
      </c>
      <c r="S298" s="142">
        <v>0</v>
      </c>
      <c r="T298" s="143">
        <f>S298*H298</f>
        <v>0</v>
      </c>
      <c r="AR298" s="144" t="s">
        <v>221</v>
      </c>
      <c r="AT298" s="144" t="s">
        <v>142</v>
      </c>
      <c r="AU298" s="144" t="s">
        <v>86</v>
      </c>
      <c r="AY298" s="16" t="s">
        <v>140</v>
      </c>
      <c r="BE298" s="145">
        <f>IF(N298="základní",J298,0)</f>
        <v>0</v>
      </c>
      <c r="BF298" s="145">
        <f>IF(N298="snížená",J298,0)</f>
        <v>0</v>
      </c>
      <c r="BG298" s="145">
        <f>IF(N298="zákl. přenesená",J298,0)</f>
        <v>0</v>
      </c>
      <c r="BH298" s="145">
        <f>IF(N298="sníž. přenesená",J298,0)</f>
        <v>0</v>
      </c>
      <c r="BI298" s="145">
        <f>IF(N298="nulová",J298,0)</f>
        <v>0</v>
      </c>
      <c r="BJ298" s="16" t="s">
        <v>86</v>
      </c>
      <c r="BK298" s="145">
        <f>ROUND(I298*H298,2)</f>
        <v>0</v>
      </c>
      <c r="BL298" s="16" t="s">
        <v>221</v>
      </c>
      <c r="BM298" s="144" t="s">
        <v>1264</v>
      </c>
    </row>
    <row r="299" spans="2:65" s="1" customFormat="1" ht="21.75" customHeight="1">
      <c r="B299" s="31"/>
      <c r="C299" s="132" t="s">
        <v>617</v>
      </c>
      <c r="D299" s="132" t="s">
        <v>142</v>
      </c>
      <c r="E299" s="133" t="s">
        <v>722</v>
      </c>
      <c r="F299" s="134" t="s">
        <v>723</v>
      </c>
      <c r="G299" s="135" t="s">
        <v>496</v>
      </c>
      <c r="H299" s="136">
        <v>1</v>
      </c>
      <c r="I299" s="137"/>
      <c r="J299" s="138">
        <f>ROUND(I299*H299,2)</f>
        <v>0</v>
      </c>
      <c r="K299" s="139"/>
      <c r="L299" s="31"/>
      <c r="M299" s="140" t="s">
        <v>1</v>
      </c>
      <c r="N299" s="141" t="s">
        <v>42</v>
      </c>
      <c r="P299" s="142">
        <f>O299*H299</f>
        <v>0</v>
      </c>
      <c r="Q299" s="142">
        <v>0.00105</v>
      </c>
      <c r="R299" s="142">
        <f>Q299*H299</f>
        <v>0.00105</v>
      </c>
      <c r="S299" s="142">
        <v>0</v>
      </c>
      <c r="T299" s="143">
        <f>S299*H299</f>
        <v>0</v>
      </c>
      <c r="AR299" s="144" t="s">
        <v>221</v>
      </c>
      <c r="AT299" s="144" t="s">
        <v>142</v>
      </c>
      <c r="AU299" s="144" t="s">
        <v>86</v>
      </c>
      <c r="AY299" s="16" t="s">
        <v>140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6" t="s">
        <v>86</v>
      </c>
      <c r="BK299" s="145">
        <f>ROUND(I299*H299,2)</f>
        <v>0</v>
      </c>
      <c r="BL299" s="16" t="s">
        <v>221</v>
      </c>
      <c r="BM299" s="144" t="s">
        <v>1265</v>
      </c>
    </row>
    <row r="300" spans="2:63" s="11" customFormat="1" ht="22.8" customHeight="1">
      <c r="B300" s="120"/>
      <c r="D300" s="121" t="s">
        <v>75</v>
      </c>
      <c r="E300" s="130" t="s">
        <v>725</v>
      </c>
      <c r="F300" s="130" t="s">
        <v>726</v>
      </c>
      <c r="I300" s="123"/>
      <c r="J300" s="131">
        <f>BK300</f>
        <v>0</v>
      </c>
      <c r="L300" s="120"/>
      <c r="M300" s="125"/>
      <c r="P300" s="126">
        <f>SUM(P301:P331)</f>
        <v>0</v>
      </c>
      <c r="R300" s="126">
        <f>SUM(R301:R331)</f>
        <v>0</v>
      </c>
      <c r="T300" s="127">
        <f>SUM(T301:T331)</f>
        <v>0</v>
      </c>
      <c r="AR300" s="121" t="s">
        <v>86</v>
      </c>
      <c r="AT300" s="128" t="s">
        <v>75</v>
      </c>
      <c r="AU300" s="128" t="s">
        <v>84</v>
      </c>
      <c r="AY300" s="121" t="s">
        <v>140</v>
      </c>
      <c r="BK300" s="129">
        <f>SUM(BK301:BK331)</f>
        <v>0</v>
      </c>
    </row>
    <row r="301" spans="2:65" s="1" customFormat="1" ht="16.5" customHeight="1">
      <c r="B301" s="31"/>
      <c r="C301" s="154" t="s">
        <v>621</v>
      </c>
      <c r="D301" s="154" t="s">
        <v>182</v>
      </c>
      <c r="E301" s="155" t="s">
        <v>728</v>
      </c>
      <c r="F301" s="156" t="s">
        <v>729</v>
      </c>
      <c r="G301" s="157" t="s">
        <v>218</v>
      </c>
      <c r="H301" s="158">
        <v>75</v>
      </c>
      <c r="I301" s="159"/>
      <c r="J301" s="160">
        <f aca="true" t="shared" si="30" ref="J301:J331">ROUND(I301*H301,2)</f>
        <v>0</v>
      </c>
      <c r="K301" s="161"/>
      <c r="L301" s="162"/>
      <c r="M301" s="163" t="s">
        <v>1</v>
      </c>
      <c r="N301" s="164" t="s">
        <v>42</v>
      </c>
      <c r="P301" s="142">
        <f aca="true" t="shared" si="31" ref="P301:P331">O301*H301</f>
        <v>0</v>
      </c>
      <c r="Q301" s="142">
        <v>0</v>
      </c>
      <c r="R301" s="142">
        <f aca="true" t="shared" si="32" ref="R301:R331">Q301*H301</f>
        <v>0</v>
      </c>
      <c r="S301" s="142">
        <v>0</v>
      </c>
      <c r="T301" s="143">
        <f aca="true" t="shared" si="33" ref="T301:T331">S301*H301</f>
        <v>0</v>
      </c>
      <c r="AR301" s="144" t="s">
        <v>301</v>
      </c>
      <c r="AT301" s="144" t="s">
        <v>182</v>
      </c>
      <c r="AU301" s="144" t="s">
        <v>86</v>
      </c>
      <c r="AY301" s="16" t="s">
        <v>140</v>
      </c>
      <c r="BE301" s="145">
        <f aca="true" t="shared" si="34" ref="BE301:BE331">IF(N301="základní",J301,0)</f>
        <v>0</v>
      </c>
      <c r="BF301" s="145">
        <f aca="true" t="shared" si="35" ref="BF301:BF331">IF(N301="snížená",J301,0)</f>
        <v>0</v>
      </c>
      <c r="BG301" s="145">
        <f aca="true" t="shared" si="36" ref="BG301:BG331">IF(N301="zákl. přenesená",J301,0)</f>
        <v>0</v>
      </c>
      <c r="BH301" s="145">
        <f aca="true" t="shared" si="37" ref="BH301:BH331">IF(N301="sníž. přenesená",J301,0)</f>
        <v>0</v>
      </c>
      <c r="BI301" s="145">
        <f aca="true" t="shared" si="38" ref="BI301:BI331">IF(N301="nulová",J301,0)</f>
        <v>0</v>
      </c>
      <c r="BJ301" s="16" t="s">
        <v>86</v>
      </c>
      <c r="BK301" s="145">
        <f aca="true" t="shared" si="39" ref="BK301:BK331">ROUND(I301*H301,2)</f>
        <v>0</v>
      </c>
      <c r="BL301" s="16" t="s">
        <v>221</v>
      </c>
      <c r="BM301" s="144" t="s">
        <v>1266</v>
      </c>
    </row>
    <row r="302" spans="2:65" s="1" customFormat="1" ht="16.5" customHeight="1">
      <c r="B302" s="31"/>
      <c r="C302" s="154" t="s">
        <v>625</v>
      </c>
      <c r="D302" s="154" t="s">
        <v>182</v>
      </c>
      <c r="E302" s="155" t="s">
        <v>732</v>
      </c>
      <c r="F302" s="156" t="s">
        <v>733</v>
      </c>
      <c r="G302" s="157" t="s">
        <v>218</v>
      </c>
      <c r="H302" s="158">
        <v>115</v>
      </c>
      <c r="I302" s="159"/>
      <c r="J302" s="160">
        <f t="shared" si="30"/>
        <v>0</v>
      </c>
      <c r="K302" s="161"/>
      <c r="L302" s="162"/>
      <c r="M302" s="163" t="s">
        <v>1</v>
      </c>
      <c r="N302" s="164" t="s">
        <v>42</v>
      </c>
      <c r="P302" s="142">
        <f t="shared" si="31"/>
        <v>0</v>
      </c>
      <c r="Q302" s="142">
        <v>0</v>
      </c>
      <c r="R302" s="142">
        <f t="shared" si="32"/>
        <v>0</v>
      </c>
      <c r="S302" s="142">
        <v>0</v>
      </c>
      <c r="T302" s="143">
        <f t="shared" si="33"/>
        <v>0</v>
      </c>
      <c r="AR302" s="144" t="s">
        <v>301</v>
      </c>
      <c r="AT302" s="144" t="s">
        <v>182</v>
      </c>
      <c r="AU302" s="144" t="s">
        <v>86</v>
      </c>
      <c r="AY302" s="16" t="s">
        <v>140</v>
      </c>
      <c r="BE302" s="145">
        <f t="shared" si="34"/>
        <v>0</v>
      </c>
      <c r="BF302" s="145">
        <f t="shared" si="35"/>
        <v>0</v>
      </c>
      <c r="BG302" s="145">
        <f t="shared" si="36"/>
        <v>0</v>
      </c>
      <c r="BH302" s="145">
        <f t="shared" si="37"/>
        <v>0</v>
      </c>
      <c r="BI302" s="145">
        <f t="shared" si="38"/>
        <v>0</v>
      </c>
      <c r="BJ302" s="16" t="s">
        <v>86</v>
      </c>
      <c r="BK302" s="145">
        <f t="shared" si="39"/>
        <v>0</v>
      </c>
      <c r="BL302" s="16" t="s">
        <v>221</v>
      </c>
      <c r="BM302" s="144" t="s">
        <v>1267</v>
      </c>
    </row>
    <row r="303" spans="2:65" s="1" customFormat="1" ht="16.5" customHeight="1">
      <c r="B303" s="31"/>
      <c r="C303" s="154" t="s">
        <v>629</v>
      </c>
      <c r="D303" s="154" t="s">
        <v>182</v>
      </c>
      <c r="E303" s="155" t="s">
        <v>736</v>
      </c>
      <c r="F303" s="156" t="s">
        <v>737</v>
      </c>
      <c r="G303" s="157" t="s">
        <v>218</v>
      </c>
      <c r="H303" s="158">
        <v>28</v>
      </c>
      <c r="I303" s="159"/>
      <c r="J303" s="160">
        <f t="shared" si="30"/>
        <v>0</v>
      </c>
      <c r="K303" s="161"/>
      <c r="L303" s="162"/>
      <c r="M303" s="163" t="s">
        <v>1</v>
      </c>
      <c r="N303" s="164" t="s">
        <v>42</v>
      </c>
      <c r="P303" s="142">
        <f t="shared" si="31"/>
        <v>0</v>
      </c>
      <c r="Q303" s="142">
        <v>0</v>
      </c>
      <c r="R303" s="142">
        <f t="shared" si="32"/>
        <v>0</v>
      </c>
      <c r="S303" s="142">
        <v>0</v>
      </c>
      <c r="T303" s="143">
        <f t="shared" si="33"/>
        <v>0</v>
      </c>
      <c r="AR303" s="144" t="s">
        <v>301</v>
      </c>
      <c r="AT303" s="144" t="s">
        <v>182</v>
      </c>
      <c r="AU303" s="144" t="s">
        <v>86</v>
      </c>
      <c r="AY303" s="16" t="s">
        <v>140</v>
      </c>
      <c r="BE303" s="145">
        <f t="shared" si="34"/>
        <v>0</v>
      </c>
      <c r="BF303" s="145">
        <f t="shared" si="35"/>
        <v>0</v>
      </c>
      <c r="BG303" s="145">
        <f t="shared" si="36"/>
        <v>0</v>
      </c>
      <c r="BH303" s="145">
        <f t="shared" si="37"/>
        <v>0</v>
      </c>
      <c r="BI303" s="145">
        <f t="shared" si="38"/>
        <v>0</v>
      </c>
      <c r="BJ303" s="16" t="s">
        <v>86</v>
      </c>
      <c r="BK303" s="145">
        <f t="shared" si="39"/>
        <v>0</v>
      </c>
      <c r="BL303" s="16" t="s">
        <v>221</v>
      </c>
      <c r="BM303" s="144" t="s">
        <v>1268</v>
      </c>
    </row>
    <row r="304" spans="2:65" s="1" customFormat="1" ht="16.5" customHeight="1">
      <c r="B304" s="31"/>
      <c r="C304" s="154" t="s">
        <v>633</v>
      </c>
      <c r="D304" s="154" t="s">
        <v>182</v>
      </c>
      <c r="E304" s="155" t="s">
        <v>740</v>
      </c>
      <c r="F304" s="156" t="s">
        <v>741</v>
      </c>
      <c r="G304" s="157" t="s">
        <v>742</v>
      </c>
      <c r="H304" s="158">
        <v>16</v>
      </c>
      <c r="I304" s="159"/>
      <c r="J304" s="160">
        <f t="shared" si="30"/>
        <v>0</v>
      </c>
      <c r="K304" s="161"/>
      <c r="L304" s="162"/>
      <c r="M304" s="163" t="s">
        <v>1</v>
      </c>
      <c r="N304" s="164" t="s">
        <v>42</v>
      </c>
      <c r="P304" s="142">
        <f t="shared" si="31"/>
        <v>0</v>
      </c>
      <c r="Q304" s="142">
        <v>0</v>
      </c>
      <c r="R304" s="142">
        <f t="shared" si="32"/>
        <v>0</v>
      </c>
      <c r="S304" s="142">
        <v>0</v>
      </c>
      <c r="T304" s="143">
        <f t="shared" si="33"/>
        <v>0</v>
      </c>
      <c r="AR304" s="144" t="s">
        <v>301</v>
      </c>
      <c r="AT304" s="144" t="s">
        <v>182</v>
      </c>
      <c r="AU304" s="144" t="s">
        <v>86</v>
      </c>
      <c r="AY304" s="16" t="s">
        <v>140</v>
      </c>
      <c r="BE304" s="145">
        <f t="shared" si="34"/>
        <v>0</v>
      </c>
      <c r="BF304" s="145">
        <f t="shared" si="35"/>
        <v>0</v>
      </c>
      <c r="BG304" s="145">
        <f t="shared" si="36"/>
        <v>0</v>
      </c>
      <c r="BH304" s="145">
        <f t="shared" si="37"/>
        <v>0</v>
      </c>
      <c r="BI304" s="145">
        <f t="shared" si="38"/>
        <v>0</v>
      </c>
      <c r="BJ304" s="16" t="s">
        <v>86</v>
      </c>
      <c r="BK304" s="145">
        <f t="shared" si="39"/>
        <v>0</v>
      </c>
      <c r="BL304" s="16" t="s">
        <v>221</v>
      </c>
      <c r="BM304" s="144" t="s">
        <v>1269</v>
      </c>
    </row>
    <row r="305" spans="2:65" s="1" customFormat="1" ht="16.5" customHeight="1">
      <c r="B305" s="31"/>
      <c r="C305" s="154" t="s">
        <v>637</v>
      </c>
      <c r="D305" s="154" t="s">
        <v>182</v>
      </c>
      <c r="E305" s="155" t="s">
        <v>745</v>
      </c>
      <c r="F305" s="156" t="s">
        <v>746</v>
      </c>
      <c r="G305" s="157" t="s">
        <v>742</v>
      </c>
      <c r="H305" s="158">
        <v>8</v>
      </c>
      <c r="I305" s="159"/>
      <c r="J305" s="160">
        <f t="shared" si="30"/>
        <v>0</v>
      </c>
      <c r="K305" s="161"/>
      <c r="L305" s="162"/>
      <c r="M305" s="163" t="s">
        <v>1</v>
      </c>
      <c r="N305" s="164" t="s">
        <v>42</v>
      </c>
      <c r="P305" s="142">
        <f t="shared" si="31"/>
        <v>0</v>
      </c>
      <c r="Q305" s="142">
        <v>0</v>
      </c>
      <c r="R305" s="142">
        <f t="shared" si="32"/>
        <v>0</v>
      </c>
      <c r="S305" s="142">
        <v>0</v>
      </c>
      <c r="T305" s="143">
        <f t="shared" si="33"/>
        <v>0</v>
      </c>
      <c r="AR305" s="144" t="s">
        <v>301</v>
      </c>
      <c r="AT305" s="144" t="s">
        <v>182</v>
      </c>
      <c r="AU305" s="144" t="s">
        <v>86</v>
      </c>
      <c r="AY305" s="16" t="s">
        <v>140</v>
      </c>
      <c r="BE305" s="145">
        <f t="shared" si="34"/>
        <v>0</v>
      </c>
      <c r="BF305" s="145">
        <f t="shared" si="35"/>
        <v>0</v>
      </c>
      <c r="BG305" s="145">
        <f t="shared" si="36"/>
        <v>0</v>
      </c>
      <c r="BH305" s="145">
        <f t="shared" si="37"/>
        <v>0</v>
      </c>
      <c r="BI305" s="145">
        <f t="shared" si="38"/>
        <v>0</v>
      </c>
      <c r="BJ305" s="16" t="s">
        <v>86</v>
      </c>
      <c r="BK305" s="145">
        <f t="shared" si="39"/>
        <v>0</v>
      </c>
      <c r="BL305" s="16" t="s">
        <v>221</v>
      </c>
      <c r="BM305" s="144" t="s">
        <v>1270</v>
      </c>
    </row>
    <row r="306" spans="2:65" s="1" customFormat="1" ht="16.5" customHeight="1">
      <c r="B306" s="31"/>
      <c r="C306" s="154" t="s">
        <v>641</v>
      </c>
      <c r="D306" s="154" t="s">
        <v>182</v>
      </c>
      <c r="E306" s="155" t="s">
        <v>749</v>
      </c>
      <c r="F306" s="156" t="s">
        <v>750</v>
      </c>
      <c r="G306" s="157" t="s">
        <v>742</v>
      </c>
      <c r="H306" s="158">
        <v>3</v>
      </c>
      <c r="I306" s="159"/>
      <c r="J306" s="160">
        <f t="shared" si="30"/>
        <v>0</v>
      </c>
      <c r="K306" s="161"/>
      <c r="L306" s="162"/>
      <c r="M306" s="163" t="s">
        <v>1</v>
      </c>
      <c r="N306" s="164" t="s">
        <v>42</v>
      </c>
      <c r="P306" s="142">
        <f t="shared" si="31"/>
        <v>0</v>
      </c>
      <c r="Q306" s="142">
        <v>0</v>
      </c>
      <c r="R306" s="142">
        <f t="shared" si="32"/>
        <v>0</v>
      </c>
      <c r="S306" s="142">
        <v>0</v>
      </c>
      <c r="T306" s="143">
        <f t="shared" si="33"/>
        <v>0</v>
      </c>
      <c r="AR306" s="144" t="s">
        <v>301</v>
      </c>
      <c r="AT306" s="144" t="s">
        <v>182</v>
      </c>
      <c r="AU306" s="144" t="s">
        <v>86</v>
      </c>
      <c r="AY306" s="16" t="s">
        <v>140</v>
      </c>
      <c r="BE306" s="145">
        <f t="shared" si="34"/>
        <v>0</v>
      </c>
      <c r="BF306" s="145">
        <f t="shared" si="35"/>
        <v>0</v>
      </c>
      <c r="BG306" s="145">
        <f t="shared" si="36"/>
        <v>0</v>
      </c>
      <c r="BH306" s="145">
        <f t="shared" si="37"/>
        <v>0</v>
      </c>
      <c r="BI306" s="145">
        <f t="shared" si="38"/>
        <v>0</v>
      </c>
      <c r="BJ306" s="16" t="s">
        <v>86</v>
      </c>
      <c r="BK306" s="145">
        <f t="shared" si="39"/>
        <v>0</v>
      </c>
      <c r="BL306" s="16" t="s">
        <v>221</v>
      </c>
      <c r="BM306" s="144" t="s">
        <v>1271</v>
      </c>
    </row>
    <row r="307" spans="2:65" s="1" customFormat="1" ht="16.5" customHeight="1">
      <c r="B307" s="31"/>
      <c r="C307" s="154" t="s">
        <v>645</v>
      </c>
      <c r="D307" s="154" t="s">
        <v>182</v>
      </c>
      <c r="E307" s="155" t="s">
        <v>753</v>
      </c>
      <c r="F307" s="156" t="s">
        <v>754</v>
      </c>
      <c r="G307" s="157" t="s">
        <v>755</v>
      </c>
      <c r="H307" s="158">
        <v>1</v>
      </c>
      <c r="I307" s="159"/>
      <c r="J307" s="160">
        <f t="shared" si="30"/>
        <v>0</v>
      </c>
      <c r="K307" s="161"/>
      <c r="L307" s="162"/>
      <c r="M307" s="163" t="s">
        <v>1</v>
      </c>
      <c r="N307" s="164" t="s">
        <v>42</v>
      </c>
      <c r="P307" s="142">
        <f t="shared" si="31"/>
        <v>0</v>
      </c>
      <c r="Q307" s="142">
        <v>0</v>
      </c>
      <c r="R307" s="142">
        <f t="shared" si="32"/>
        <v>0</v>
      </c>
      <c r="S307" s="142">
        <v>0</v>
      </c>
      <c r="T307" s="143">
        <f t="shared" si="33"/>
        <v>0</v>
      </c>
      <c r="AR307" s="144" t="s">
        <v>301</v>
      </c>
      <c r="AT307" s="144" t="s">
        <v>182</v>
      </c>
      <c r="AU307" s="144" t="s">
        <v>86</v>
      </c>
      <c r="AY307" s="16" t="s">
        <v>140</v>
      </c>
      <c r="BE307" s="145">
        <f t="shared" si="34"/>
        <v>0</v>
      </c>
      <c r="BF307" s="145">
        <f t="shared" si="35"/>
        <v>0</v>
      </c>
      <c r="BG307" s="145">
        <f t="shared" si="36"/>
        <v>0</v>
      </c>
      <c r="BH307" s="145">
        <f t="shared" si="37"/>
        <v>0</v>
      </c>
      <c r="BI307" s="145">
        <f t="shared" si="38"/>
        <v>0</v>
      </c>
      <c r="BJ307" s="16" t="s">
        <v>86</v>
      </c>
      <c r="BK307" s="145">
        <f t="shared" si="39"/>
        <v>0</v>
      </c>
      <c r="BL307" s="16" t="s">
        <v>221</v>
      </c>
      <c r="BM307" s="144" t="s">
        <v>1272</v>
      </c>
    </row>
    <row r="308" spans="2:65" s="1" customFormat="1" ht="16.5" customHeight="1">
      <c r="B308" s="31"/>
      <c r="C308" s="154" t="s">
        <v>649</v>
      </c>
      <c r="D308" s="154" t="s">
        <v>182</v>
      </c>
      <c r="E308" s="155" t="s">
        <v>758</v>
      </c>
      <c r="F308" s="156" t="s">
        <v>1273</v>
      </c>
      <c r="G308" s="157" t="s">
        <v>742</v>
      </c>
      <c r="H308" s="158">
        <v>4</v>
      </c>
      <c r="I308" s="159"/>
      <c r="J308" s="160">
        <f t="shared" si="30"/>
        <v>0</v>
      </c>
      <c r="K308" s="161"/>
      <c r="L308" s="162"/>
      <c r="M308" s="163" t="s">
        <v>1</v>
      </c>
      <c r="N308" s="164" t="s">
        <v>42</v>
      </c>
      <c r="P308" s="142">
        <f t="shared" si="31"/>
        <v>0</v>
      </c>
      <c r="Q308" s="142">
        <v>0</v>
      </c>
      <c r="R308" s="142">
        <f t="shared" si="32"/>
        <v>0</v>
      </c>
      <c r="S308" s="142">
        <v>0</v>
      </c>
      <c r="T308" s="143">
        <f t="shared" si="33"/>
        <v>0</v>
      </c>
      <c r="AR308" s="144" t="s">
        <v>301</v>
      </c>
      <c r="AT308" s="144" t="s">
        <v>182</v>
      </c>
      <c r="AU308" s="144" t="s">
        <v>86</v>
      </c>
      <c r="AY308" s="16" t="s">
        <v>140</v>
      </c>
      <c r="BE308" s="145">
        <f t="shared" si="34"/>
        <v>0</v>
      </c>
      <c r="BF308" s="145">
        <f t="shared" si="35"/>
        <v>0</v>
      </c>
      <c r="BG308" s="145">
        <f t="shared" si="36"/>
        <v>0</v>
      </c>
      <c r="BH308" s="145">
        <f t="shared" si="37"/>
        <v>0</v>
      </c>
      <c r="BI308" s="145">
        <f t="shared" si="38"/>
        <v>0</v>
      </c>
      <c r="BJ308" s="16" t="s">
        <v>86</v>
      </c>
      <c r="BK308" s="145">
        <f t="shared" si="39"/>
        <v>0</v>
      </c>
      <c r="BL308" s="16" t="s">
        <v>221</v>
      </c>
      <c r="BM308" s="144" t="s">
        <v>1274</v>
      </c>
    </row>
    <row r="309" spans="2:65" s="1" customFormat="1" ht="16.5" customHeight="1">
      <c r="B309" s="31"/>
      <c r="C309" s="154" t="s">
        <v>653</v>
      </c>
      <c r="D309" s="154" t="s">
        <v>182</v>
      </c>
      <c r="E309" s="155" t="s">
        <v>762</v>
      </c>
      <c r="F309" s="156" t="s">
        <v>763</v>
      </c>
      <c r="G309" s="157" t="s">
        <v>742</v>
      </c>
      <c r="H309" s="158">
        <v>4</v>
      </c>
      <c r="I309" s="159"/>
      <c r="J309" s="160">
        <f t="shared" si="30"/>
        <v>0</v>
      </c>
      <c r="K309" s="161"/>
      <c r="L309" s="162"/>
      <c r="M309" s="163" t="s">
        <v>1</v>
      </c>
      <c r="N309" s="164" t="s">
        <v>42</v>
      </c>
      <c r="P309" s="142">
        <f t="shared" si="31"/>
        <v>0</v>
      </c>
      <c r="Q309" s="142">
        <v>0</v>
      </c>
      <c r="R309" s="142">
        <f t="shared" si="32"/>
        <v>0</v>
      </c>
      <c r="S309" s="142">
        <v>0</v>
      </c>
      <c r="T309" s="143">
        <f t="shared" si="33"/>
        <v>0</v>
      </c>
      <c r="AR309" s="144" t="s">
        <v>301</v>
      </c>
      <c r="AT309" s="144" t="s">
        <v>182</v>
      </c>
      <c r="AU309" s="144" t="s">
        <v>86</v>
      </c>
      <c r="AY309" s="16" t="s">
        <v>140</v>
      </c>
      <c r="BE309" s="145">
        <f t="shared" si="34"/>
        <v>0</v>
      </c>
      <c r="BF309" s="145">
        <f t="shared" si="35"/>
        <v>0</v>
      </c>
      <c r="BG309" s="145">
        <f t="shared" si="36"/>
        <v>0</v>
      </c>
      <c r="BH309" s="145">
        <f t="shared" si="37"/>
        <v>0</v>
      </c>
      <c r="BI309" s="145">
        <f t="shared" si="38"/>
        <v>0</v>
      </c>
      <c r="BJ309" s="16" t="s">
        <v>86</v>
      </c>
      <c r="BK309" s="145">
        <f t="shared" si="39"/>
        <v>0</v>
      </c>
      <c r="BL309" s="16" t="s">
        <v>221</v>
      </c>
      <c r="BM309" s="144" t="s">
        <v>1275</v>
      </c>
    </row>
    <row r="310" spans="2:65" s="1" customFormat="1" ht="16.5" customHeight="1">
      <c r="B310" s="31"/>
      <c r="C310" s="154" t="s">
        <v>657</v>
      </c>
      <c r="D310" s="154" t="s">
        <v>182</v>
      </c>
      <c r="E310" s="155" t="s">
        <v>766</v>
      </c>
      <c r="F310" s="156" t="s">
        <v>767</v>
      </c>
      <c r="G310" s="157" t="s">
        <v>742</v>
      </c>
      <c r="H310" s="158">
        <v>1</v>
      </c>
      <c r="I310" s="159"/>
      <c r="J310" s="160">
        <f t="shared" si="30"/>
        <v>0</v>
      </c>
      <c r="K310" s="161"/>
      <c r="L310" s="162"/>
      <c r="M310" s="163" t="s">
        <v>1</v>
      </c>
      <c r="N310" s="164" t="s">
        <v>42</v>
      </c>
      <c r="P310" s="142">
        <f t="shared" si="31"/>
        <v>0</v>
      </c>
      <c r="Q310" s="142">
        <v>0</v>
      </c>
      <c r="R310" s="142">
        <f t="shared" si="32"/>
        <v>0</v>
      </c>
      <c r="S310" s="142">
        <v>0</v>
      </c>
      <c r="T310" s="143">
        <f t="shared" si="33"/>
        <v>0</v>
      </c>
      <c r="AR310" s="144" t="s">
        <v>301</v>
      </c>
      <c r="AT310" s="144" t="s">
        <v>182</v>
      </c>
      <c r="AU310" s="144" t="s">
        <v>86</v>
      </c>
      <c r="AY310" s="16" t="s">
        <v>140</v>
      </c>
      <c r="BE310" s="145">
        <f t="shared" si="34"/>
        <v>0</v>
      </c>
      <c r="BF310" s="145">
        <f t="shared" si="35"/>
        <v>0</v>
      </c>
      <c r="BG310" s="145">
        <f t="shared" si="36"/>
        <v>0</v>
      </c>
      <c r="BH310" s="145">
        <f t="shared" si="37"/>
        <v>0</v>
      </c>
      <c r="BI310" s="145">
        <f t="shared" si="38"/>
        <v>0</v>
      </c>
      <c r="BJ310" s="16" t="s">
        <v>86</v>
      </c>
      <c r="BK310" s="145">
        <f t="shared" si="39"/>
        <v>0</v>
      </c>
      <c r="BL310" s="16" t="s">
        <v>221</v>
      </c>
      <c r="BM310" s="144" t="s">
        <v>1276</v>
      </c>
    </row>
    <row r="311" spans="2:65" s="1" customFormat="1" ht="16.5" customHeight="1">
      <c r="B311" s="31"/>
      <c r="C311" s="154" t="s">
        <v>661</v>
      </c>
      <c r="D311" s="154" t="s">
        <v>182</v>
      </c>
      <c r="E311" s="155" t="s">
        <v>770</v>
      </c>
      <c r="F311" s="156" t="s">
        <v>771</v>
      </c>
      <c r="G311" s="157" t="s">
        <v>742</v>
      </c>
      <c r="H311" s="158">
        <v>3</v>
      </c>
      <c r="I311" s="159"/>
      <c r="J311" s="160">
        <f t="shared" si="30"/>
        <v>0</v>
      </c>
      <c r="K311" s="161"/>
      <c r="L311" s="162"/>
      <c r="M311" s="163" t="s">
        <v>1</v>
      </c>
      <c r="N311" s="164" t="s">
        <v>42</v>
      </c>
      <c r="P311" s="142">
        <f t="shared" si="31"/>
        <v>0</v>
      </c>
      <c r="Q311" s="142">
        <v>0</v>
      </c>
      <c r="R311" s="142">
        <f t="shared" si="32"/>
        <v>0</v>
      </c>
      <c r="S311" s="142">
        <v>0</v>
      </c>
      <c r="T311" s="143">
        <f t="shared" si="33"/>
        <v>0</v>
      </c>
      <c r="AR311" s="144" t="s">
        <v>301</v>
      </c>
      <c r="AT311" s="144" t="s">
        <v>182</v>
      </c>
      <c r="AU311" s="144" t="s">
        <v>86</v>
      </c>
      <c r="AY311" s="16" t="s">
        <v>140</v>
      </c>
      <c r="BE311" s="145">
        <f t="shared" si="34"/>
        <v>0</v>
      </c>
      <c r="BF311" s="145">
        <f t="shared" si="35"/>
        <v>0</v>
      </c>
      <c r="BG311" s="145">
        <f t="shared" si="36"/>
        <v>0</v>
      </c>
      <c r="BH311" s="145">
        <f t="shared" si="37"/>
        <v>0</v>
      </c>
      <c r="BI311" s="145">
        <f t="shared" si="38"/>
        <v>0</v>
      </c>
      <c r="BJ311" s="16" t="s">
        <v>86</v>
      </c>
      <c r="BK311" s="145">
        <f t="shared" si="39"/>
        <v>0</v>
      </c>
      <c r="BL311" s="16" t="s">
        <v>221</v>
      </c>
      <c r="BM311" s="144" t="s">
        <v>1277</v>
      </c>
    </row>
    <row r="312" spans="2:65" s="1" customFormat="1" ht="16.5" customHeight="1">
      <c r="B312" s="31"/>
      <c r="C312" s="154" t="s">
        <v>665</v>
      </c>
      <c r="D312" s="154" t="s">
        <v>182</v>
      </c>
      <c r="E312" s="155" t="s">
        <v>774</v>
      </c>
      <c r="F312" s="156" t="s">
        <v>775</v>
      </c>
      <c r="G312" s="157" t="s">
        <v>742</v>
      </c>
      <c r="H312" s="158">
        <v>6</v>
      </c>
      <c r="I312" s="159"/>
      <c r="J312" s="160">
        <f t="shared" si="30"/>
        <v>0</v>
      </c>
      <c r="K312" s="161"/>
      <c r="L312" s="162"/>
      <c r="M312" s="163" t="s">
        <v>1</v>
      </c>
      <c r="N312" s="164" t="s">
        <v>42</v>
      </c>
      <c r="P312" s="142">
        <f t="shared" si="31"/>
        <v>0</v>
      </c>
      <c r="Q312" s="142">
        <v>0</v>
      </c>
      <c r="R312" s="142">
        <f t="shared" si="32"/>
        <v>0</v>
      </c>
      <c r="S312" s="142">
        <v>0</v>
      </c>
      <c r="T312" s="143">
        <f t="shared" si="33"/>
        <v>0</v>
      </c>
      <c r="AR312" s="144" t="s">
        <v>301</v>
      </c>
      <c r="AT312" s="144" t="s">
        <v>182</v>
      </c>
      <c r="AU312" s="144" t="s">
        <v>86</v>
      </c>
      <c r="AY312" s="16" t="s">
        <v>140</v>
      </c>
      <c r="BE312" s="145">
        <f t="shared" si="34"/>
        <v>0</v>
      </c>
      <c r="BF312" s="145">
        <f t="shared" si="35"/>
        <v>0</v>
      </c>
      <c r="BG312" s="145">
        <f t="shared" si="36"/>
        <v>0</v>
      </c>
      <c r="BH312" s="145">
        <f t="shared" si="37"/>
        <v>0</v>
      </c>
      <c r="BI312" s="145">
        <f t="shared" si="38"/>
        <v>0</v>
      </c>
      <c r="BJ312" s="16" t="s">
        <v>86</v>
      </c>
      <c r="BK312" s="145">
        <f t="shared" si="39"/>
        <v>0</v>
      </c>
      <c r="BL312" s="16" t="s">
        <v>221</v>
      </c>
      <c r="BM312" s="144" t="s">
        <v>1278</v>
      </c>
    </row>
    <row r="313" spans="2:65" s="1" customFormat="1" ht="16.5" customHeight="1">
      <c r="B313" s="31"/>
      <c r="C313" s="154" t="s">
        <v>669</v>
      </c>
      <c r="D313" s="154" t="s">
        <v>182</v>
      </c>
      <c r="E313" s="155" t="s">
        <v>778</v>
      </c>
      <c r="F313" s="156" t="s">
        <v>779</v>
      </c>
      <c r="G313" s="157" t="s">
        <v>742</v>
      </c>
      <c r="H313" s="158">
        <v>2</v>
      </c>
      <c r="I313" s="159"/>
      <c r="J313" s="160">
        <f t="shared" si="30"/>
        <v>0</v>
      </c>
      <c r="K313" s="161"/>
      <c r="L313" s="162"/>
      <c r="M313" s="163" t="s">
        <v>1</v>
      </c>
      <c r="N313" s="164" t="s">
        <v>42</v>
      </c>
      <c r="P313" s="142">
        <f t="shared" si="31"/>
        <v>0</v>
      </c>
      <c r="Q313" s="142">
        <v>0</v>
      </c>
      <c r="R313" s="142">
        <f t="shared" si="32"/>
        <v>0</v>
      </c>
      <c r="S313" s="142">
        <v>0</v>
      </c>
      <c r="T313" s="143">
        <f t="shared" si="33"/>
        <v>0</v>
      </c>
      <c r="AR313" s="144" t="s">
        <v>301</v>
      </c>
      <c r="AT313" s="144" t="s">
        <v>182</v>
      </c>
      <c r="AU313" s="144" t="s">
        <v>86</v>
      </c>
      <c r="AY313" s="16" t="s">
        <v>140</v>
      </c>
      <c r="BE313" s="145">
        <f t="shared" si="34"/>
        <v>0</v>
      </c>
      <c r="BF313" s="145">
        <f t="shared" si="35"/>
        <v>0</v>
      </c>
      <c r="BG313" s="145">
        <f t="shared" si="36"/>
        <v>0</v>
      </c>
      <c r="BH313" s="145">
        <f t="shared" si="37"/>
        <v>0</v>
      </c>
      <c r="BI313" s="145">
        <f t="shared" si="38"/>
        <v>0</v>
      </c>
      <c r="BJ313" s="16" t="s">
        <v>86</v>
      </c>
      <c r="BK313" s="145">
        <f t="shared" si="39"/>
        <v>0</v>
      </c>
      <c r="BL313" s="16" t="s">
        <v>221</v>
      </c>
      <c r="BM313" s="144" t="s">
        <v>1279</v>
      </c>
    </row>
    <row r="314" spans="2:65" s="1" customFormat="1" ht="16.5" customHeight="1">
      <c r="B314" s="31"/>
      <c r="C314" s="154" t="s">
        <v>673</v>
      </c>
      <c r="D314" s="154" t="s">
        <v>182</v>
      </c>
      <c r="E314" s="155" t="s">
        <v>782</v>
      </c>
      <c r="F314" s="156" t="s">
        <v>1280</v>
      </c>
      <c r="G314" s="157" t="s">
        <v>742</v>
      </c>
      <c r="H314" s="158">
        <v>1</v>
      </c>
      <c r="I314" s="159"/>
      <c r="J314" s="160">
        <f t="shared" si="30"/>
        <v>0</v>
      </c>
      <c r="K314" s="161"/>
      <c r="L314" s="162"/>
      <c r="M314" s="163" t="s">
        <v>1</v>
      </c>
      <c r="N314" s="164" t="s">
        <v>42</v>
      </c>
      <c r="P314" s="142">
        <f t="shared" si="31"/>
        <v>0</v>
      </c>
      <c r="Q314" s="142">
        <v>0</v>
      </c>
      <c r="R314" s="142">
        <f t="shared" si="32"/>
        <v>0</v>
      </c>
      <c r="S314" s="142">
        <v>0</v>
      </c>
      <c r="T314" s="143">
        <f t="shared" si="33"/>
        <v>0</v>
      </c>
      <c r="AR314" s="144" t="s">
        <v>301</v>
      </c>
      <c r="AT314" s="144" t="s">
        <v>182</v>
      </c>
      <c r="AU314" s="144" t="s">
        <v>86</v>
      </c>
      <c r="AY314" s="16" t="s">
        <v>140</v>
      </c>
      <c r="BE314" s="145">
        <f t="shared" si="34"/>
        <v>0</v>
      </c>
      <c r="BF314" s="145">
        <f t="shared" si="35"/>
        <v>0</v>
      </c>
      <c r="BG314" s="145">
        <f t="shared" si="36"/>
        <v>0</v>
      </c>
      <c r="BH314" s="145">
        <f t="shared" si="37"/>
        <v>0</v>
      </c>
      <c r="BI314" s="145">
        <f t="shared" si="38"/>
        <v>0</v>
      </c>
      <c r="BJ314" s="16" t="s">
        <v>86</v>
      </c>
      <c r="BK314" s="145">
        <f t="shared" si="39"/>
        <v>0</v>
      </c>
      <c r="BL314" s="16" t="s">
        <v>221</v>
      </c>
      <c r="BM314" s="144" t="s">
        <v>1281</v>
      </c>
    </row>
    <row r="315" spans="2:65" s="1" customFormat="1" ht="16.5" customHeight="1">
      <c r="B315" s="31"/>
      <c r="C315" s="154" t="s">
        <v>677</v>
      </c>
      <c r="D315" s="154" t="s">
        <v>182</v>
      </c>
      <c r="E315" s="155" t="s">
        <v>786</v>
      </c>
      <c r="F315" s="156" t="s">
        <v>787</v>
      </c>
      <c r="G315" s="157" t="s">
        <v>742</v>
      </c>
      <c r="H315" s="158">
        <v>4</v>
      </c>
      <c r="I315" s="159"/>
      <c r="J315" s="160">
        <f t="shared" si="30"/>
        <v>0</v>
      </c>
      <c r="K315" s="161"/>
      <c r="L315" s="162"/>
      <c r="M315" s="163" t="s">
        <v>1</v>
      </c>
      <c r="N315" s="164" t="s">
        <v>42</v>
      </c>
      <c r="P315" s="142">
        <f t="shared" si="31"/>
        <v>0</v>
      </c>
      <c r="Q315" s="142">
        <v>0</v>
      </c>
      <c r="R315" s="142">
        <f t="shared" si="32"/>
        <v>0</v>
      </c>
      <c r="S315" s="142">
        <v>0</v>
      </c>
      <c r="T315" s="143">
        <f t="shared" si="33"/>
        <v>0</v>
      </c>
      <c r="AR315" s="144" t="s">
        <v>301</v>
      </c>
      <c r="AT315" s="144" t="s">
        <v>182</v>
      </c>
      <c r="AU315" s="144" t="s">
        <v>86</v>
      </c>
      <c r="AY315" s="16" t="s">
        <v>140</v>
      </c>
      <c r="BE315" s="145">
        <f t="shared" si="34"/>
        <v>0</v>
      </c>
      <c r="BF315" s="145">
        <f t="shared" si="35"/>
        <v>0</v>
      </c>
      <c r="BG315" s="145">
        <f t="shared" si="36"/>
        <v>0</v>
      </c>
      <c r="BH315" s="145">
        <f t="shared" si="37"/>
        <v>0</v>
      </c>
      <c r="BI315" s="145">
        <f t="shared" si="38"/>
        <v>0</v>
      </c>
      <c r="BJ315" s="16" t="s">
        <v>86</v>
      </c>
      <c r="BK315" s="145">
        <f t="shared" si="39"/>
        <v>0</v>
      </c>
      <c r="BL315" s="16" t="s">
        <v>221</v>
      </c>
      <c r="BM315" s="144" t="s">
        <v>1282</v>
      </c>
    </row>
    <row r="316" spans="2:65" s="1" customFormat="1" ht="16.5" customHeight="1">
      <c r="B316" s="31"/>
      <c r="C316" s="154" t="s">
        <v>681</v>
      </c>
      <c r="D316" s="154" t="s">
        <v>182</v>
      </c>
      <c r="E316" s="155" t="s">
        <v>790</v>
      </c>
      <c r="F316" s="156" t="s">
        <v>791</v>
      </c>
      <c r="G316" s="157" t="s">
        <v>742</v>
      </c>
      <c r="H316" s="158">
        <v>2</v>
      </c>
      <c r="I316" s="159"/>
      <c r="J316" s="160">
        <f t="shared" si="30"/>
        <v>0</v>
      </c>
      <c r="K316" s="161"/>
      <c r="L316" s="162"/>
      <c r="M316" s="163" t="s">
        <v>1</v>
      </c>
      <c r="N316" s="164" t="s">
        <v>42</v>
      </c>
      <c r="P316" s="142">
        <f t="shared" si="31"/>
        <v>0</v>
      </c>
      <c r="Q316" s="142">
        <v>0</v>
      </c>
      <c r="R316" s="142">
        <f t="shared" si="32"/>
        <v>0</v>
      </c>
      <c r="S316" s="142">
        <v>0</v>
      </c>
      <c r="T316" s="143">
        <f t="shared" si="33"/>
        <v>0</v>
      </c>
      <c r="AR316" s="144" t="s">
        <v>301</v>
      </c>
      <c r="AT316" s="144" t="s">
        <v>182</v>
      </c>
      <c r="AU316" s="144" t="s">
        <v>86</v>
      </c>
      <c r="AY316" s="16" t="s">
        <v>140</v>
      </c>
      <c r="BE316" s="145">
        <f t="shared" si="34"/>
        <v>0</v>
      </c>
      <c r="BF316" s="145">
        <f t="shared" si="35"/>
        <v>0</v>
      </c>
      <c r="BG316" s="145">
        <f t="shared" si="36"/>
        <v>0</v>
      </c>
      <c r="BH316" s="145">
        <f t="shared" si="37"/>
        <v>0</v>
      </c>
      <c r="BI316" s="145">
        <f t="shared" si="38"/>
        <v>0</v>
      </c>
      <c r="BJ316" s="16" t="s">
        <v>86</v>
      </c>
      <c r="BK316" s="145">
        <f t="shared" si="39"/>
        <v>0</v>
      </c>
      <c r="BL316" s="16" t="s">
        <v>221</v>
      </c>
      <c r="BM316" s="144" t="s">
        <v>1283</v>
      </c>
    </row>
    <row r="317" spans="2:65" s="1" customFormat="1" ht="16.5" customHeight="1">
      <c r="B317" s="31"/>
      <c r="C317" s="154" t="s">
        <v>685</v>
      </c>
      <c r="D317" s="154" t="s">
        <v>182</v>
      </c>
      <c r="E317" s="155" t="s">
        <v>794</v>
      </c>
      <c r="F317" s="156" t="s">
        <v>795</v>
      </c>
      <c r="G317" s="157" t="s">
        <v>742</v>
      </c>
      <c r="H317" s="158">
        <v>1</v>
      </c>
      <c r="I317" s="159"/>
      <c r="J317" s="160">
        <f t="shared" si="30"/>
        <v>0</v>
      </c>
      <c r="K317" s="161"/>
      <c r="L317" s="162"/>
      <c r="M317" s="163" t="s">
        <v>1</v>
      </c>
      <c r="N317" s="164" t="s">
        <v>42</v>
      </c>
      <c r="P317" s="142">
        <f t="shared" si="31"/>
        <v>0</v>
      </c>
      <c r="Q317" s="142">
        <v>0</v>
      </c>
      <c r="R317" s="142">
        <f t="shared" si="32"/>
        <v>0</v>
      </c>
      <c r="S317" s="142">
        <v>0</v>
      </c>
      <c r="T317" s="143">
        <f t="shared" si="33"/>
        <v>0</v>
      </c>
      <c r="AR317" s="144" t="s">
        <v>301</v>
      </c>
      <c r="AT317" s="144" t="s">
        <v>182</v>
      </c>
      <c r="AU317" s="144" t="s">
        <v>86</v>
      </c>
      <c r="AY317" s="16" t="s">
        <v>140</v>
      </c>
      <c r="BE317" s="145">
        <f t="shared" si="34"/>
        <v>0</v>
      </c>
      <c r="BF317" s="145">
        <f t="shared" si="35"/>
        <v>0</v>
      </c>
      <c r="BG317" s="145">
        <f t="shared" si="36"/>
        <v>0</v>
      </c>
      <c r="BH317" s="145">
        <f t="shared" si="37"/>
        <v>0</v>
      </c>
      <c r="BI317" s="145">
        <f t="shared" si="38"/>
        <v>0</v>
      </c>
      <c r="BJ317" s="16" t="s">
        <v>86</v>
      </c>
      <c r="BK317" s="145">
        <f t="shared" si="39"/>
        <v>0</v>
      </c>
      <c r="BL317" s="16" t="s">
        <v>221</v>
      </c>
      <c r="BM317" s="144" t="s">
        <v>1284</v>
      </c>
    </row>
    <row r="318" spans="2:65" s="1" customFormat="1" ht="16.5" customHeight="1">
      <c r="B318" s="31"/>
      <c r="C318" s="154" t="s">
        <v>689</v>
      </c>
      <c r="D318" s="154" t="s">
        <v>182</v>
      </c>
      <c r="E318" s="155" t="s">
        <v>798</v>
      </c>
      <c r="F318" s="156" t="s">
        <v>799</v>
      </c>
      <c r="G318" s="157" t="s">
        <v>218</v>
      </c>
      <c r="H318" s="158">
        <v>28</v>
      </c>
      <c r="I318" s="159"/>
      <c r="J318" s="160">
        <f t="shared" si="30"/>
        <v>0</v>
      </c>
      <c r="K318" s="161"/>
      <c r="L318" s="162"/>
      <c r="M318" s="163" t="s">
        <v>1</v>
      </c>
      <c r="N318" s="164" t="s">
        <v>42</v>
      </c>
      <c r="P318" s="142">
        <f t="shared" si="31"/>
        <v>0</v>
      </c>
      <c r="Q318" s="142">
        <v>0</v>
      </c>
      <c r="R318" s="142">
        <f t="shared" si="32"/>
        <v>0</v>
      </c>
      <c r="S318" s="142">
        <v>0</v>
      </c>
      <c r="T318" s="143">
        <f t="shared" si="33"/>
        <v>0</v>
      </c>
      <c r="AR318" s="144" t="s">
        <v>301</v>
      </c>
      <c r="AT318" s="144" t="s">
        <v>182</v>
      </c>
      <c r="AU318" s="144" t="s">
        <v>86</v>
      </c>
      <c r="AY318" s="16" t="s">
        <v>140</v>
      </c>
      <c r="BE318" s="145">
        <f t="shared" si="34"/>
        <v>0</v>
      </c>
      <c r="BF318" s="145">
        <f t="shared" si="35"/>
        <v>0</v>
      </c>
      <c r="BG318" s="145">
        <f t="shared" si="36"/>
        <v>0</v>
      </c>
      <c r="BH318" s="145">
        <f t="shared" si="37"/>
        <v>0</v>
      </c>
      <c r="BI318" s="145">
        <f t="shared" si="38"/>
        <v>0</v>
      </c>
      <c r="BJ318" s="16" t="s">
        <v>86</v>
      </c>
      <c r="BK318" s="145">
        <f t="shared" si="39"/>
        <v>0</v>
      </c>
      <c r="BL318" s="16" t="s">
        <v>221</v>
      </c>
      <c r="BM318" s="144" t="s">
        <v>1285</v>
      </c>
    </row>
    <row r="319" spans="2:65" s="1" customFormat="1" ht="16.5" customHeight="1">
      <c r="B319" s="31"/>
      <c r="C319" s="154" t="s">
        <v>693</v>
      </c>
      <c r="D319" s="154" t="s">
        <v>182</v>
      </c>
      <c r="E319" s="155" t="s">
        <v>802</v>
      </c>
      <c r="F319" s="156" t="s">
        <v>803</v>
      </c>
      <c r="G319" s="157" t="s">
        <v>742</v>
      </c>
      <c r="H319" s="158">
        <v>4</v>
      </c>
      <c r="I319" s="159"/>
      <c r="J319" s="160">
        <f t="shared" si="30"/>
        <v>0</v>
      </c>
      <c r="K319" s="161"/>
      <c r="L319" s="162"/>
      <c r="M319" s="163" t="s">
        <v>1</v>
      </c>
      <c r="N319" s="164" t="s">
        <v>42</v>
      </c>
      <c r="P319" s="142">
        <f t="shared" si="31"/>
        <v>0</v>
      </c>
      <c r="Q319" s="142">
        <v>0</v>
      </c>
      <c r="R319" s="142">
        <f t="shared" si="32"/>
        <v>0</v>
      </c>
      <c r="S319" s="142">
        <v>0</v>
      </c>
      <c r="T319" s="143">
        <f t="shared" si="33"/>
        <v>0</v>
      </c>
      <c r="AR319" s="144" t="s">
        <v>301</v>
      </c>
      <c r="AT319" s="144" t="s">
        <v>182</v>
      </c>
      <c r="AU319" s="144" t="s">
        <v>86</v>
      </c>
      <c r="AY319" s="16" t="s">
        <v>140</v>
      </c>
      <c r="BE319" s="145">
        <f t="shared" si="34"/>
        <v>0</v>
      </c>
      <c r="BF319" s="145">
        <f t="shared" si="35"/>
        <v>0</v>
      </c>
      <c r="BG319" s="145">
        <f t="shared" si="36"/>
        <v>0</v>
      </c>
      <c r="BH319" s="145">
        <f t="shared" si="37"/>
        <v>0</v>
      </c>
      <c r="BI319" s="145">
        <f t="shared" si="38"/>
        <v>0</v>
      </c>
      <c r="BJ319" s="16" t="s">
        <v>86</v>
      </c>
      <c r="BK319" s="145">
        <f t="shared" si="39"/>
        <v>0</v>
      </c>
      <c r="BL319" s="16" t="s">
        <v>221</v>
      </c>
      <c r="BM319" s="144" t="s">
        <v>1286</v>
      </c>
    </row>
    <row r="320" spans="2:65" s="1" customFormat="1" ht="16.5" customHeight="1">
      <c r="B320" s="31"/>
      <c r="C320" s="154" t="s">
        <v>697</v>
      </c>
      <c r="D320" s="154" t="s">
        <v>182</v>
      </c>
      <c r="E320" s="155" t="s">
        <v>806</v>
      </c>
      <c r="F320" s="156" t="s">
        <v>807</v>
      </c>
      <c r="G320" s="157" t="s">
        <v>742</v>
      </c>
      <c r="H320" s="158">
        <v>1</v>
      </c>
      <c r="I320" s="159"/>
      <c r="J320" s="160">
        <f t="shared" si="30"/>
        <v>0</v>
      </c>
      <c r="K320" s="161"/>
      <c r="L320" s="162"/>
      <c r="M320" s="163" t="s">
        <v>1</v>
      </c>
      <c r="N320" s="164" t="s">
        <v>42</v>
      </c>
      <c r="P320" s="142">
        <f t="shared" si="31"/>
        <v>0</v>
      </c>
      <c r="Q320" s="142">
        <v>0</v>
      </c>
      <c r="R320" s="142">
        <f t="shared" si="32"/>
        <v>0</v>
      </c>
      <c r="S320" s="142">
        <v>0</v>
      </c>
      <c r="T320" s="143">
        <f t="shared" si="33"/>
        <v>0</v>
      </c>
      <c r="AR320" s="144" t="s">
        <v>301</v>
      </c>
      <c r="AT320" s="144" t="s">
        <v>182</v>
      </c>
      <c r="AU320" s="144" t="s">
        <v>86</v>
      </c>
      <c r="AY320" s="16" t="s">
        <v>140</v>
      </c>
      <c r="BE320" s="145">
        <f t="shared" si="34"/>
        <v>0</v>
      </c>
      <c r="BF320" s="145">
        <f t="shared" si="35"/>
        <v>0</v>
      </c>
      <c r="BG320" s="145">
        <f t="shared" si="36"/>
        <v>0</v>
      </c>
      <c r="BH320" s="145">
        <f t="shared" si="37"/>
        <v>0</v>
      </c>
      <c r="BI320" s="145">
        <f t="shared" si="38"/>
        <v>0</v>
      </c>
      <c r="BJ320" s="16" t="s">
        <v>86</v>
      </c>
      <c r="BK320" s="145">
        <f t="shared" si="39"/>
        <v>0</v>
      </c>
      <c r="BL320" s="16" t="s">
        <v>221</v>
      </c>
      <c r="BM320" s="144" t="s">
        <v>1287</v>
      </c>
    </row>
    <row r="321" spans="2:65" s="1" customFormat="1" ht="16.5" customHeight="1">
      <c r="B321" s="31"/>
      <c r="C321" s="154" t="s">
        <v>703</v>
      </c>
      <c r="D321" s="154" t="s">
        <v>182</v>
      </c>
      <c r="E321" s="155" t="s">
        <v>810</v>
      </c>
      <c r="F321" s="156" t="s">
        <v>811</v>
      </c>
      <c r="G321" s="157" t="s">
        <v>742</v>
      </c>
      <c r="H321" s="158">
        <v>1</v>
      </c>
      <c r="I321" s="159"/>
      <c r="J321" s="160">
        <f t="shared" si="30"/>
        <v>0</v>
      </c>
      <c r="K321" s="161"/>
      <c r="L321" s="162"/>
      <c r="M321" s="163" t="s">
        <v>1</v>
      </c>
      <c r="N321" s="164" t="s">
        <v>42</v>
      </c>
      <c r="P321" s="142">
        <f t="shared" si="31"/>
        <v>0</v>
      </c>
      <c r="Q321" s="142">
        <v>0</v>
      </c>
      <c r="R321" s="142">
        <f t="shared" si="32"/>
        <v>0</v>
      </c>
      <c r="S321" s="142">
        <v>0</v>
      </c>
      <c r="T321" s="143">
        <f t="shared" si="33"/>
        <v>0</v>
      </c>
      <c r="AR321" s="144" t="s">
        <v>301</v>
      </c>
      <c r="AT321" s="144" t="s">
        <v>182</v>
      </c>
      <c r="AU321" s="144" t="s">
        <v>86</v>
      </c>
      <c r="AY321" s="16" t="s">
        <v>140</v>
      </c>
      <c r="BE321" s="145">
        <f t="shared" si="34"/>
        <v>0</v>
      </c>
      <c r="BF321" s="145">
        <f t="shared" si="35"/>
        <v>0</v>
      </c>
      <c r="BG321" s="145">
        <f t="shared" si="36"/>
        <v>0</v>
      </c>
      <c r="BH321" s="145">
        <f t="shared" si="37"/>
        <v>0</v>
      </c>
      <c r="BI321" s="145">
        <f t="shared" si="38"/>
        <v>0</v>
      </c>
      <c r="BJ321" s="16" t="s">
        <v>86</v>
      </c>
      <c r="BK321" s="145">
        <f t="shared" si="39"/>
        <v>0</v>
      </c>
      <c r="BL321" s="16" t="s">
        <v>221</v>
      </c>
      <c r="BM321" s="144" t="s">
        <v>1288</v>
      </c>
    </row>
    <row r="322" spans="2:65" s="1" customFormat="1" ht="16.5" customHeight="1">
      <c r="B322" s="31"/>
      <c r="C322" s="154" t="s">
        <v>707</v>
      </c>
      <c r="D322" s="154" t="s">
        <v>182</v>
      </c>
      <c r="E322" s="155" t="s">
        <v>814</v>
      </c>
      <c r="F322" s="156" t="s">
        <v>815</v>
      </c>
      <c r="G322" s="157" t="s">
        <v>742</v>
      </c>
      <c r="H322" s="158">
        <v>1</v>
      </c>
      <c r="I322" s="159"/>
      <c r="J322" s="160">
        <f t="shared" si="30"/>
        <v>0</v>
      </c>
      <c r="K322" s="161"/>
      <c r="L322" s="162"/>
      <c r="M322" s="163" t="s">
        <v>1</v>
      </c>
      <c r="N322" s="164" t="s">
        <v>42</v>
      </c>
      <c r="P322" s="142">
        <f t="shared" si="31"/>
        <v>0</v>
      </c>
      <c r="Q322" s="142">
        <v>0</v>
      </c>
      <c r="R322" s="142">
        <f t="shared" si="32"/>
        <v>0</v>
      </c>
      <c r="S322" s="142">
        <v>0</v>
      </c>
      <c r="T322" s="143">
        <f t="shared" si="33"/>
        <v>0</v>
      </c>
      <c r="AR322" s="144" t="s">
        <v>301</v>
      </c>
      <c r="AT322" s="144" t="s">
        <v>182</v>
      </c>
      <c r="AU322" s="144" t="s">
        <v>86</v>
      </c>
      <c r="AY322" s="16" t="s">
        <v>140</v>
      </c>
      <c r="BE322" s="145">
        <f t="shared" si="34"/>
        <v>0</v>
      </c>
      <c r="BF322" s="145">
        <f t="shared" si="35"/>
        <v>0</v>
      </c>
      <c r="BG322" s="145">
        <f t="shared" si="36"/>
        <v>0</v>
      </c>
      <c r="BH322" s="145">
        <f t="shared" si="37"/>
        <v>0</v>
      </c>
      <c r="BI322" s="145">
        <f t="shared" si="38"/>
        <v>0</v>
      </c>
      <c r="BJ322" s="16" t="s">
        <v>86</v>
      </c>
      <c r="BK322" s="145">
        <f t="shared" si="39"/>
        <v>0</v>
      </c>
      <c r="BL322" s="16" t="s">
        <v>221</v>
      </c>
      <c r="BM322" s="144" t="s">
        <v>1289</v>
      </c>
    </row>
    <row r="323" spans="2:65" s="1" customFormat="1" ht="16.5" customHeight="1">
      <c r="B323" s="31"/>
      <c r="C323" s="154" t="s">
        <v>713</v>
      </c>
      <c r="D323" s="154" t="s">
        <v>182</v>
      </c>
      <c r="E323" s="155" t="s">
        <v>818</v>
      </c>
      <c r="F323" s="156" t="s">
        <v>819</v>
      </c>
      <c r="G323" s="157" t="s">
        <v>820</v>
      </c>
      <c r="H323" s="158">
        <v>30</v>
      </c>
      <c r="I323" s="159"/>
      <c r="J323" s="160">
        <f t="shared" si="30"/>
        <v>0</v>
      </c>
      <c r="K323" s="161"/>
      <c r="L323" s="162"/>
      <c r="M323" s="163" t="s">
        <v>1</v>
      </c>
      <c r="N323" s="164" t="s">
        <v>42</v>
      </c>
      <c r="P323" s="142">
        <f t="shared" si="31"/>
        <v>0</v>
      </c>
      <c r="Q323" s="142">
        <v>0</v>
      </c>
      <c r="R323" s="142">
        <f t="shared" si="32"/>
        <v>0</v>
      </c>
      <c r="S323" s="142">
        <v>0</v>
      </c>
      <c r="T323" s="143">
        <f t="shared" si="33"/>
        <v>0</v>
      </c>
      <c r="AR323" s="144" t="s">
        <v>301</v>
      </c>
      <c r="AT323" s="144" t="s">
        <v>182</v>
      </c>
      <c r="AU323" s="144" t="s">
        <v>86</v>
      </c>
      <c r="AY323" s="16" t="s">
        <v>140</v>
      </c>
      <c r="BE323" s="145">
        <f t="shared" si="34"/>
        <v>0</v>
      </c>
      <c r="BF323" s="145">
        <f t="shared" si="35"/>
        <v>0</v>
      </c>
      <c r="BG323" s="145">
        <f t="shared" si="36"/>
        <v>0</v>
      </c>
      <c r="BH323" s="145">
        <f t="shared" si="37"/>
        <v>0</v>
      </c>
      <c r="BI323" s="145">
        <f t="shared" si="38"/>
        <v>0</v>
      </c>
      <c r="BJ323" s="16" t="s">
        <v>86</v>
      </c>
      <c r="BK323" s="145">
        <f t="shared" si="39"/>
        <v>0</v>
      </c>
      <c r="BL323" s="16" t="s">
        <v>221</v>
      </c>
      <c r="BM323" s="144" t="s">
        <v>1290</v>
      </c>
    </row>
    <row r="324" spans="2:65" s="1" customFormat="1" ht="16.5" customHeight="1">
      <c r="B324" s="31"/>
      <c r="C324" s="154" t="s">
        <v>717</v>
      </c>
      <c r="D324" s="154" t="s">
        <v>182</v>
      </c>
      <c r="E324" s="155" t="s">
        <v>823</v>
      </c>
      <c r="F324" s="156" t="s">
        <v>824</v>
      </c>
      <c r="G324" s="157" t="s">
        <v>755</v>
      </c>
      <c r="H324" s="158">
        <v>1</v>
      </c>
      <c r="I324" s="159"/>
      <c r="J324" s="160">
        <f t="shared" si="30"/>
        <v>0</v>
      </c>
      <c r="K324" s="161"/>
      <c r="L324" s="162"/>
      <c r="M324" s="163" t="s">
        <v>1</v>
      </c>
      <c r="N324" s="164" t="s">
        <v>42</v>
      </c>
      <c r="P324" s="142">
        <f t="shared" si="31"/>
        <v>0</v>
      </c>
      <c r="Q324" s="142">
        <v>0</v>
      </c>
      <c r="R324" s="142">
        <f t="shared" si="32"/>
        <v>0</v>
      </c>
      <c r="S324" s="142">
        <v>0</v>
      </c>
      <c r="T324" s="143">
        <f t="shared" si="33"/>
        <v>0</v>
      </c>
      <c r="AR324" s="144" t="s">
        <v>301</v>
      </c>
      <c r="AT324" s="144" t="s">
        <v>182</v>
      </c>
      <c r="AU324" s="144" t="s">
        <v>86</v>
      </c>
      <c r="AY324" s="16" t="s">
        <v>140</v>
      </c>
      <c r="BE324" s="145">
        <f t="shared" si="34"/>
        <v>0</v>
      </c>
      <c r="BF324" s="145">
        <f t="shared" si="35"/>
        <v>0</v>
      </c>
      <c r="BG324" s="145">
        <f t="shared" si="36"/>
        <v>0</v>
      </c>
      <c r="BH324" s="145">
        <f t="shared" si="37"/>
        <v>0</v>
      </c>
      <c r="BI324" s="145">
        <f t="shared" si="38"/>
        <v>0</v>
      </c>
      <c r="BJ324" s="16" t="s">
        <v>86</v>
      </c>
      <c r="BK324" s="145">
        <f t="shared" si="39"/>
        <v>0</v>
      </c>
      <c r="BL324" s="16" t="s">
        <v>221</v>
      </c>
      <c r="BM324" s="144" t="s">
        <v>1291</v>
      </c>
    </row>
    <row r="325" spans="2:65" s="1" customFormat="1" ht="16.5" customHeight="1">
      <c r="B325" s="31"/>
      <c r="C325" s="132" t="s">
        <v>721</v>
      </c>
      <c r="D325" s="132" t="s">
        <v>142</v>
      </c>
      <c r="E325" s="133" t="s">
        <v>827</v>
      </c>
      <c r="F325" s="134" t="s">
        <v>828</v>
      </c>
      <c r="G325" s="135" t="s">
        <v>755</v>
      </c>
      <c r="H325" s="136">
        <v>1</v>
      </c>
      <c r="I325" s="137"/>
      <c r="J325" s="138">
        <f t="shared" si="30"/>
        <v>0</v>
      </c>
      <c r="K325" s="139"/>
      <c r="L325" s="31"/>
      <c r="M325" s="140" t="s">
        <v>1</v>
      </c>
      <c r="N325" s="141" t="s">
        <v>42</v>
      </c>
      <c r="P325" s="142">
        <f t="shared" si="31"/>
        <v>0</v>
      </c>
      <c r="Q325" s="142">
        <v>0</v>
      </c>
      <c r="R325" s="142">
        <f t="shared" si="32"/>
        <v>0</v>
      </c>
      <c r="S325" s="142">
        <v>0</v>
      </c>
      <c r="T325" s="143">
        <f t="shared" si="33"/>
        <v>0</v>
      </c>
      <c r="AR325" s="144" t="s">
        <v>221</v>
      </c>
      <c r="AT325" s="144" t="s">
        <v>142</v>
      </c>
      <c r="AU325" s="144" t="s">
        <v>86</v>
      </c>
      <c r="AY325" s="16" t="s">
        <v>140</v>
      </c>
      <c r="BE325" s="145">
        <f t="shared" si="34"/>
        <v>0</v>
      </c>
      <c r="BF325" s="145">
        <f t="shared" si="35"/>
        <v>0</v>
      </c>
      <c r="BG325" s="145">
        <f t="shared" si="36"/>
        <v>0</v>
      </c>
      <c r="BH325" s="145">
        <f t="shared" si="37"/>
        <v>0</v>
      </c>
      <c r="BI325" s="145">
        <f t="shared" si="38"/>
        <v>0</v>
      </c>
      <c r="BJ325" s="16" t="s">
        <v>86</v>
      </c>
      <c r="BK325" s="145">
        <f t="shared" si="39"/>
        <v>0</v>
      </c>
      <c r="BL325" s="16" t="s">
        <v>221</v>
      </c>
      <c r="BM325" s="144" t="s">
        <v>1292</v>
      </c>
    </row>
    <row r="326" spans="2:65" s="1" customFormat="1" ht="16.5" customHeight="1">
      <c r="B326" s="31"/>
      <c r="C326" s="132" t="s">
        <v>727</v>
      </c>
      <c r="D326" s="132" t="s">
        <v>142</v>
      </c>
      <c r="E326" s="133" t="s">
        <v>831</v>
      </c>
      <c r="F326" s="134" t="s">
        <v>832</v>
      </c>
      <c r="G326" s="135" t="s">
        <v>755</v>
      </c>
      <c r="H326" s="136">
        <v>1</v>
      </c>
      <c r="I326" s="137"/>
      <c r="J326" s="138">
        <f t="shared" si="30"/>
        <v>0</v>
      </c>
      <c r="K326" s="139"/>
      <c r="L326" s="31"/>
      <c r="M326" s="140" t="s">
        <v>1</v>
      </c>
      <c r="N326" s="141" t="s">
        <v>42</v>
      </c>
      <c r="P326" s="142">
        <f t="shared" si="31"/>
        <v>0</v>
      </c>
      <c r="Q326" s="142">
        <v>0</v>
      </c>
      <c r="R326" s="142">
        <f t="shared" si="32"/>
        <v>0</v>
      </c>
      <c r="S326" s="142">
        <v>0</v>
      </c>
      <c r="T326" s="143">
        <f t="shared" si="33"/>
        <v>0</v>
      </c>
      <c r="AR326" s="144" t="s">
        <v>221</v>
      </c>
      <c r="AT326" s="144" t="s">
        <v>142</v>
      </c>
      <c r="AU326" s="144" t="s">
        <v>86</v>
      </c>
      <c r="AY326" s="16" t="s">
        <v>140</v>
      </c>
      <c r="BE326" s="145">
        <f t="shared" si="34"/>
        <v>0</v>
      </c>
      <c r="BF326" s="145">
        <f t="shared" si="35"/>
        <v>0</v>
      </c>
      <c r="BG326" s="145">
        <f t="shared" si="36"/>
        <v>0</v>
      </c>
      <c r="BH326" s="145">
        <f t="shared" si="37"/>
        <v>0</v>
      </c>
      <c r="BI326" s="145">
        <f t="shared" si="38"/>
        <v>0</v>
      </c>
      <c r="BJ326" s="16" t="s">
        <v>86</v>
      </c>
      <c r="BK326" s="145">
        <f t="shared" si="39"/>
        <v>0</v>
      </c>
      <c r="BL326" s="16" t="s">
        <v>221</v>
      </c>
      <c r="BM326" s="144" t="s">
        <v>1293</v>
      </c>
    </row>
    <row r="327" spans="2:65" s="1" customFormat="1" ht="16.5" customHeight="1">
      <c r="B327" s="31"/>
      <c r="C327" s="132" t="s">
        <v>731</v>
      </c>
      <c r="D327" s="132" t="s">
        <v>142</v>
      </c>
      <c r="E327" s="133" t="s">
        <v>835</v>
      </c>
      <c r="F327" s="134" t="s">
        <v>836</v>
      </c>
      <c r="G327" s="135" t="s">
        <v>755</v>
      </c>
      <c r="H327" s="136">
        <v>1</v>
      </c>
      <c r="I327" s="137"/>
      <c r="J327" s="138">
        <f t="shared" si="30"/>
        <v>0</v>
      </c>
      <c r="K327" s="139"/>
      <c r="L327" s="31"/>
      <c r="M327" s="140" t="s">
        <v>1</v>
      </c>
      <c r="N327" s="141" t="s">
        <v>42</v>
      </c>
      <c r="P327" s="142">
        <f t="shared" si="31"/>
        <v>0</v>
      </c>
      <c r="Q327" s="142">
        <v>0</v>
      </c>
      <c r="R327" s="142">
        <f t="shared" si="32"/>
        <v>0</v>
      </c>
      <c r="S327" s="142">
        <v>0</v>
      </c>
      <c r="T327" s="143">
        <f t="shared" si="33"/>
        <v>0</v>
      </c>
      <c r="AR327" s="144" t="s">
        <v>221</v>
      </c>
      <c r="AT327" s="144" t="s">
        <v>142</v>
      </c>
      <c r="AU327" s="144" t="s">
        <v>86</v>
      </c>
      <c r="AY327" s="16" t="s">
        <v>140</v>
      </c>
      <c r="BE327" s="145">
        <f t="shared" si="34"/>
        <v>0</v>
      </c>
      <c r="BF327" s="145">
        <f t="shared" si="35"/>
        <v>0</v>
      </c>
      <c r="BG327" s="145">
        <f t="shared" si="36"/>
        <v>0</v>
      </c>
      <c r="BH327" s="145">
        <f t="shared" si="37"/>
        <v>0</v>
      </c>
      <c r="BI327" s="145">
        <f t="shared" si="38"/>
        <v>0</v>
      </c>
      <c r="BJ327" s="16" t="s">
        <v>86</v>
      </c>
      <c r="BK327" s="145">
        <f t="shared" si="39"/>
        <v>0</v>
      </c>
      <c r="BL327" s="16" t="s">
        <v>221</v>
      </c>
      <c r="BM327" s="144" t="s">
        <v>1294</v>
      </c>
    </row>
    <row r="328" spans="2:65" s="1" customFormat="1" ht="16.5" customHeight="1">
      <c r="B328" s="31"/>
      <c r="C328" s="132" t="s">
        <v>735</v>
      </c>
      <c r="D328" s="132" t="s">
        <v>142</v>
      </c>
      <c r="E328" s="133" t="s">
        <v>839</v>
      </c>
      <c r="F328" s="134" t="s">
        <v>840</v>
      </c>
      <c r="G328" s="135" t="s">
        <v>755</v>
      </c>
      <c r="H328" s="136">
        <v>1</v>
      </c>
      <c r="I328" s="137"/>
      <c r="J328" s="138">
        <f t="shared" si="30"/>
        <v>0</v>
      </c>
      <c r="K328" s="139"/>
      <c r="L328" s="31"/>
      <c r="M328" s="140" t="s">
        <v>1</v>
      </c>
      <c r="N328" s="141" t="s">
        <v>42</v>
      </c>
      <c r="P328" s="142">
        <f t="shared" si="31"/>
        <v>0</v>
      </c>
      <c r="Q328" s="142">
        <v>0</v>
      </c>
      <c r="R328" s="142">
        <f t="shared" si="32"/>
        <v>0</v>
      </c>
      <c r="S328" s="142">
        <v>0</v>
      </c>
      <c r="T328" s="143">
        <f t="shared" si="33"/>
        <v>0</v>
      </c>
      <c r="AR328" s="144" t="s">
        <v>221</v>
      </c>
      <c r="AT328" s="144" t="s">
        <v>142</v>
      </c>
      <c r="AU328" s="144" t="s">
        <v>86</v>
      </c>
      <c r="AY328" s="16" t="s">
        <v>140</v>
      </c>
      <c r="BE328" s="145">
        <f t="shared" si="34"/>
        <v>0</v>
      </c>
      <c r="BF328" s="145">
        <f t="shared" si="35"/>
        <v>0</v>
      </c>
      <c r="BG328" s="145">
        <f t="shared" si="36"/>
        <v>0</v>
      </c>
      <c r="BH328" s="145">
        <f t="shared" si="37"/>
        <v>0</v>
      </c>
      <c r="BI328" s="145">
        <f t="shared" si="38"/>
        <v>0</v>
      </c>
      <c r="BJ328" s="16" t="s">
        <v>86</v>
      </c>
      <c r="BK328" s="145">
        <f t="shared" si="39"/>
        <v>0</v>
      </c>
      <c r="BL328" s="16" t="s">
        <v>221</v>
      </c>
      <c r="BM328" s="144" t="s">
        <v>1295</v>
      </c>
    </row>
    <row r="329" spans="2:65" s="1" customFormat="1" ht="16.5" customHeight="1">
      <c r="B329" s="31"/>
      <c r="C329" s="132" t="s">
        <v>739</v>
      </c>
      <c r="D329" s="132" t="s">
        <v>142</v>
      </c>
      <c r="E329" s="133" t="s">
        <v>843</v>
      </c>
      <c r="F329" s="134" t="s">
        <v>844</v>
      </c>
      <c r="G329" s="135" t="s">
        <v>755</v>
      </c>
      <c r="H329" s="136">
        <v>1</v>
      </c>
      <c r="I329" s="137"/>
      <c r="J329" s="138">
        <f t="shared" si="30"/>
        <v>0</v>
      </c>
      <c r="K329" s="139"/>
      <c r="L329" s="31"/>
      <c r="M329" s="140" t="s">
        <v>1</v>
      </c>
      <c r="N329" s="141" t="s">
        <v>42</v>
      </c>
      <c r="P329" s="142">
        <f t="shared" si="31"/>
        <v>0</v>
      </c>
      <c r="Q329" s="142">
        <v>0</v>
      </c>
      <c r="R329" s="142">
        <f t="shared" si="32"/>
        <v>0</v>
      </c>
      <c r="S329" s="142">
        <v>0</v>
      </c>
      <c r="T329" s="143">
        <f t="shared" si="33"/>
        <v>0</v>
      </c>
      <c r="AR329" s="144" t="s">
        <v>221</v>
      </c>
      <c r="AT329" s="144" t="s">
        <v>142</v>
      </c>
      <c r="AU329" s="144" t="s">
        <v>86</v>
      </c>
      <c r="AY329" s="16" t="s">
        <v>140</v>
      </c>
      <c r="BE329" s="145">
        <f t="shared" si="34"/>
        <v>0</v>
      </c>
      <c r="BF329" s="145">
        <f t="shared" si="35"/>
        <v>0</v>
      </c>
      <c r="BG329" s="145">
        <f t="shared" si="36"/>
        <v>0</v>
      </c>
      <c r="BH329" s="145">
        <f t="shared" si="37"/>
        <v>0</v>
      </c>
      <c r="BI329" s="145">
        <f t="shared" si="38"/>
        <v>0</v>
      </c>
      <c r="BJ329" s="16" t="s">
        <v>86</v>
      </c>
      <c r="BK329" s="145">
        <f t="shared" si="39"/>
        <v>0</v>
      </c>
      <c r="BL329" s="16" t="s">
        <v>221</v>
      </c>
      <c r="BM329" s="144" t="s">
        <v>1296</v>
      </c>
    </row>
    <row r="330" spans="2:65" s="1" customFormat="1" ht="16.5" customHeight="1">
      <c r="B330" s="31"/>
      <c r="C330" s="132" t="s">
        <v>744</v>
      </c>
      <c r="D330" s="132" t="s">
        <v>142</v>
      </c>
      <c r="E330" s="133" t="s">
        <v>847</v>
      </c>
      <c r="F330" s="134" t="s">
        <v>500</v>
      </c>
      <c r="G330" s="135" t="s">
        <v>755</v>
      </c>
      <c r="H330" s="136">
        <v>1</v>
      </c>
      <c r="I330" s="137"/>
      <c r="J330" s="138">
        <f t="shared" si="30"/>
        <v>0</v>
      </c>
      <c r="K330" s="139"/>
      <c r="L330" s="31"/>
      <c r="M330" s="140" t="s">
        <v>1</v>
      </c>
      <c r="N330" s="141" t="s">
        <v>42</v>
      </c>
      <c r="P330" s="142">
        <f t="shared" si="31"/>
        <v>0</v>
      </c>
      <c r="Q330" s="142">
        <v>0</v>
      </c>
      <c r="R330" s="142">
        <f t="shared" si="32"/>
        <v>0</v>
      </c>
      <c r="S330" s="142">
        <v>0</v>
      </c>
      <c r="T330" s="143">
        <f t="shared" si="33"/>
        <v>0</v>
      </c>
      <c r="AR330" s="144" t="s">
        <v>221</v>
      </c>
      <c r="AT330" s="144" t="s">
        <v>142</v>
      </c>
      <c r="AU330" s="144" t="s">
        <v>86</v>
      </c>
      <c r="AY330" s="16" t="s">
        <v>140</v>
      </c>
      <c r="BE330" s="145">
        <f t="shared" si="34"/>
        <v>0</v>
      </c>
      <c r="BF330" s="145">
        <f t="shared" si="35"/>
        <v>0</v>
      </c>
      <c r="BG330" s="145">
        <f t="shared" si="36"/>
        <v>0</v>
      </c>
      <c r="BH330" s="145">
        <f t="shared" si="37"/>
        <v>0</v>
      </c>
      <c r="BI330" s="145">
        <f t="shared" si="38"/>
        <v>0</v>
      </c>
      <c r="BJ330" s="16" t="s">
        <v>86</v>
      </c>
      <c r="BK330" s="145">
        <f t="shared" si="39"/>
        <v>0</v>
      </c>
      <c r="BL330" s="16" t="s">
        <v>221</v>
      </c>
      <c r="BM330" s="144" t="s">
        <v>1297</v>
      </c>
    </row>
    <row r="331" spans="2:65" s="1" customFormat="1" ht="16.5" customHeight="1">
      <c r="B331" s="31"/>
      <c r="C331" s="132" t="s">
        <v>748</v>
      </c>
      <c r="D331" s="132" t="s">
        <v>142</v>
      </c>
      <c r="E331" s="133" t="s">
        <v>850</v>
      </c>
      <c r="F331" s="134" t="s">
        <v>851</v>
      </c>
      <c r="G331" s="135" t="s">
        <v>755</v>
      </c>
      <c r="H331" s="136">
        <v>1</v>
      </c>
      <c r="I331" s="137"/>
      <c r="J331" s="138">
        <f t="shared" si="30"/>
        <v>0</v>
      </c>
      <c r="K331" s="139"/>
      <c r="L331" s="31"/>
      <c r="M331" s="140" t="s">
        <v>1</v>
      </c>
      <c r="N331" s="141" t="s">
        <v>42</v>
      </c>
      <c r="P331" s="142">
        <f t="shared" si="31"/>
        <v>0</v>
      </c>
      <c r="Q331" s="142">
        <v>0</v>
      </c>
      <c r="R331" s="142">
        <f t="shared" si="32"/>
        <v>0</v>
      </c>
      <c r="S331" s="142">
        <v>0</v>
      </c>
      <c r="T331" s="143">
        <f t="shared" si="33"/>
        <v>0</v>
      </c>
      <c r="AR331" s="144" t="s">
        <v>221</v>
      </c>
      <c r="AT331" s="144" t="s">
        <v>142</v>
      </c>
      <c r="AU331" s="144" t="s">
        <v>86</v>
      </c>
      <c r="AY331" s="16" t="s">
        <v>140</v>
      </c>
      <c r="BE331" s="145">
        <f t="shared" si="34"/>
        <v>0</v>
      </c>
      <c r="BF331" s="145">
        <f t="shared" si="35"/>
        <v>0</v>
      </c>
      <c r="BG331" s="145">
        <f t="shared" si="36"/>
        <v>0</v>
      </c>
      <c r="BH331" s="145">
        <f t="shared" si="37"/>
        <v>0</v>
      </c>
      <c r="BI331" s="145">
        <f t="shared" si="38"/>
        <v>0</v>
      </c>
      <c r="BJ331" s="16" t="s">
        <v>86</v>
      </c>
      <c r="BK331" s="145">
        <f t="shared" si="39"/>
        <v>0</v>
      </c>
      <c r="BL331" s="16" t="s">
        <v>221</v>
      </c>
      <c r="BM331" s="144" t="s">
        <v>1298</v>
      </c>
    </row>
    <row r="332" spans="2:63" s="11" customFormat="1" ht="22.8" customHeight="1">
      <c r="B332" s="120"/>
      <c r="D332" s="121" t="s">
        <v>75</v>
      </c>
      <c r="E332" s="130" t="s">
        <v>853</v>
      </c>
      <c r="F332" s="130" t="s">
        <v>854</v>
      </c>
      <c r="I332" s="123"/>
      <c r="J332" s="131">
        <f>BK332</f>
        <v>0</v>
      </c>
      <c r="L332" s="120"/>
      <c r="M332" s="125"/>
      <c r="P332" s="126">
        <f>SUM(P333:P347)</f>
        <v>0</v>
      </c>
      <c r="R332" s="126">
        <f>SUM(R333:R347)</f>
        <v>0.046293600000000004</v>
      </c>
      <c r="T332" s="127">
        <f>SUM(T333:T347)</f>
        <v>0</v>
      </c>
      <c r="AR332" s="121" t="s">
        <v>86</v>
      </c>
      <c r="AT332" s="128" t="s">
        <v>75</v>
      </c>
      <c r="AU332" s="128" t="s">
        <v>84</v>
      </c>
      <c r="AY332" s="121" t="s">
        <v>140</v>
      </c>
      <c r="BK332" s="129">
        <f>SUM(BK333:BK347)</f>
        <v>0</v>
      </c>
    </row>
    <row r="333" spans="2:65" s="1" customFormat="1" ht="33" customHeight="1">
      <c r="B333" s="31"/>
      <c r="C333" s="132" t="s">
        <v>752</v>
      </c>
      <c r="D333" s="132" t="s">
        <v>142</v>
      </c>
      <c r="E333" s="133" t="s">
        <v>1299</v>
      </c>
      <c r="F333" s="134" t="s">
        <v>1300</v>
      </c>
      <c r="G333" s="135" t="s">
        <v>496</v>
      </c>
      <c r="H333" s="136">
        <v>1</v>
      </c>
      <c r="I333" s="137"/>
      <c r="J333" s="138">
        <f aca="true" t="shared" si="40" ref="J333:J340">ROUND(I333*H333,2)</f>
        <v>0</v>
      </c>
      <c r="K333" s="139"/>
      <c r="L333" s="31"/>
      <c r="M333" s="140" t="s">
        <v>1</v>
      </c>
      <c r="N333" s="141" t="s">
        <v>42</v>
      </c>
      <c r="P333" s="142">
        <f aca="true" t="shared" si="41" ref="P333:P340">O333*H333</f>
        <v>0</v>
      </c>
      <c r="Q333" s="142">
        <v>0</v>
      </c>
      <c r="R333" s="142">
        <f aca="true" t="shared" si="42" ref="R333:R340">Q333*H333</f>
        <v>0</v>
      </c>
      <c r="S333" s="142">
        <v>0</v>
      </c>
      <c r="T333" s="143">
        <f aca="true" t="shared" si="43" ref="T333:T340">S333*H333</f>
        <v>0</v>
      </c>
      <c r="AR333" s="144" t="s">
        <v>456</v>
      </c>
      <c r="AT333" s="144" t="s">
        <v>142</v>
      </c>
      <c r="AU333" s="144" t="s">
        <v>86</v>
      </c>
      <c r="AY333" s="16" t="s">
        <v>140</v>
      </c>
      <c r="BE333" s="145">
        <f aca="true" t="shared" si="44" ref="BE333:BE340">IF(N333="základní",J333,0)</f>
        <v>0</v>
      </c>
      <c r="BF333" s="145">
        <f aca="true" t="shared" si="45" ref="BF333:BF340">IF(N333="snížená",J333,0)</f>
        <v>0</v>
      </c>
      <c r="BG333" s="145">
        <f aca="true" t="shared" si="46" ref="BG333:BG340">IF(N333="zákl. přenesená",J333,0)</f>
        <v>0</v>
      </c>
      <c r="BH333" s="145">
        <f aca="true" t="shared" si="47" ref="BH333:BH340">IF(N333="sníž. přenesená",J333,0)</f>
        <v>0</v>
      </c>
      <c r="BI333" s="145">
        <f aca="true" t="shared" si="48" ref="BI333:BI340">IF(N333="nulová",J333,0)</f>
        <v>0</v>
      </c>
      <c r="BJ333" s="16" t="s">
        <v>86</v>
      </c>
      <c r="BK333" s="145">
        <f aca="true" t="shared" si="49" ref="BK333:BK340">ROUND(I333*H333,2)</f>
        <v>0</v>
      </c>
      <c r="BL333" s="16" t="s">
        <v>456</v>
      </c>
      <c r="BM333" s="144" t="s">
        <v>1301</v>
      </c>
    </row>
    <row r="334" spans="2:65" s="1" customFormat="1" ht="33" customHeight="1">
      <c r="B334" s="31"/>
      <c r="C334" s="132" t="s">
        <v>757</v>
      </c>
      <c r="D334" s="132" t="s">
        <v>142</v>
      </c>
      <c r="E334" s="133" t="s">
        <v>877</v>
      </c>
      <c r="F334" s="134" t="s">
        <v>1302</v>
      </c>
      <c r="G334" s="135" t="s">
        <v>496</v>
      </c>
      <c r="H334" s="136">
        <v>1</v>
      </c>
      <c r="I334" s="137"/>
      <c r="J334" s="138">
        <f t="shared" si="40"/>
        <v>0</v>
      </c>
      <c r="K334" s="139"/>
      <c r="L334" s="31"/>
      <c r="M334" s="140" t="s">
        <v>1</v>
      </c>
      <c r="N334" s="141" t="s">
        <v>42</v>
      </c>
      <c r="P334" s="142">
        <f t="shared" si="41"/>
        <v>0</v>
      </c>
      <c r="Q334" s="142">
        <v>0</v>
      </c>
      <c r="R334" s="142">
        <f t="shared" si="42"/>
        <v>0</v>
      </c>
      <c r="S334" s="142">
        <v>0</v>
      </c>
      <c r="T334" s="143">
        <f t="shared" si="43"/>
        <v>0</v>
      </c>
      <c r="AR334" s="144" t="s">
        <v>456</v>
      </c>
      <c r="AT334" s="144" t="s">
        <v>142</v>
      </c>
      <c r="AU334" s="144" t="s">
        <v>86</v>
      </c>
      <c r="AY334" s="16" t="s">
        <v>140</v>
      </c>
      <c r="BE334" s="145">
        <f t="shared" si="44"/>
        <v>0</v>
      </c>
      <c r="BF334" s="145">
        <f t="shared" si="45"/>
        <v>0</v>
      </c>
      <c r="BG334" s="145">
        <f t="shared" si="46"/>
        <v>0</v>
      </c>
      <c r="BH334" s="145">
        <f t="shared" si="47"/>
        <v>0</v>
      </c>
      <c r="BI334" s="145">
        <f t="shared" si="48"/>
        <v>0</v>
      </c>
      <c r="BJ334" s="16" t="s">
        <v>86</v>
      </c>
      <c r="BK334" s="145">
        <f t="shared" si="49"/>
        <v>0</v>
      </c>
      <c r="BL334" s="16" t="s">
        <v>456</v>
      </c>
      <c r="BM334" s="144" t="s">
        <v>1303</v>
      </c>
    </row>
    <row r="335" spans="2:65" s="1" customFormat="1" ht="16.5" customHeight="1">
      <c r="B335" s="31"/>
      <c r="C335" s="132" t="s">
        <v>761</v>
      </c>
      <c r="D335" s="132" t="s">
        <v>142</v>
      </c>
      <c r="E335" s="133" t="s">
        <v>1304</v>
      </c>
      <c r="F335" s="134" t="s">
        <v>1305</v>
      </c>
      <c r="G335" s="135" t="s">
        <v>496</v>
      </c>
      <c r="H335" s="136">
        <v>1</v>
      </c>
      <c r="I335" s="137"/>
      <c r="J335" s="138">
        <f t="shared" si="40"/>
        <v>0</v>
      </c>
      <c r="K335" s="139"/>
      <c r="L335" s="31"/>
      <c r="M335" s="140" t="s">
        <v>1</v>
      </c>
      <c r="N335" s="141" t="s">
        <v>42</v>
      </c>
      <c r="P335" s="142">
        <f t="shared" si="41"/>
        <v>0</v>
      </c>
      <c r="Q335" s="142">
        <v>0</v>
      </c>
      <c r="R335" s="142">
        <f t="shared" si="42"/>
        <v>0</v>
      </c>
      <c r="S335" s="142">
        <v>0</v>
      </c>
      <c r="T335" s="143">
        <f t="shared" si="43"/>
        <v>0</v>
      </c>
      <c r="AR335" s="144" t="s">
        <v>456</v>
      </c>
      <c r="AT335" s="144" t="s">
        <v>142</v>
      </c>
      <c r="AU335" s="144" t="s">
        <v>86</v>
      </c>
      <c r="AY335" s="16" t="s">
        <v>140</v>
      </c>
      <c r="BE335" s="145">
        <f t="shared" si="44"/>
        <v>0</v>
      </c>
      <c r="BF335" s="145">
        <f t="shared" si="45"/>
        <v>0</v>
      </c>
      <c r="BG335" s="145">
        <f t="shared" si="46"/>
        <v>0</v>
      </c>
      <c r="BH335" s="145">
        <f t="shared" si="47"/>
        <v>0</v>
      </c>
      <c r="BI335" s="145">
        <f t="shared" si="48"/>
        <v>0</v>
      </c>
      <c r="BJ335" s="16" t="s">
        <v>86</v>
      </c>
      <c r="BK335" s="145">
        <f t="shared" si="49"/>
        <v>0</v>
      </c>
      <c r="BL335" s="16" t="s">
        <v>456</v>
      </c>
      <c r="BM335" s="144" t="s">
        <v>1306</v>
      </c>
    </row>
    <row r="336" spans="2:65" s="1" customFormat="1" ht="21.75" customHeight="1">
      <c r="B336" s="31"/>
      <c r="C336" s="132" t="s">
        <v>765</v>
      </c>
      <c r="D336" s="132" t="s">
        <v>142</v>
      </c>
      <c r="E336" s="133" t="s">
        <v>856</v>
      </c>
      <c r="F336" s="134" t="s">
        <v>857</v>
      </c>
      <c r="G336" s="135" t="s">
        <v>191</v>
      </c>
      <c r="H336" s="136">
        <v>3</v>
      </c>
      <c r="I336" s="137"/>
      <c r="J336" s="138">
        <f t="shared" si="40"/>
        <v>0</v>
      </c>
      <c r="K336" s="139"/>
      <c r="L336" s="31"/>
      <c r="M336" s="140" t="s">
        <v>1</v>
      </c>
      <c r="N336" s="141" t="s">
        <v>42</v>
      </c>
      <c r="P336" s="142">
        <f t="shared" si="41"/>
        <v>0</v>
      </c>
      <c r="Q336" s="142">
        <v>0</v>
      </c>
      <c r="R336" s="142">
        <f t="shared" si="42"/>
        <v>0</v>
      </c>
      <c r="S336" s="142">
        <v>0</v>
      </c>
      <c r="T336" s="143">
        <f t="shared" si="43"/>
        <v>0</v>
      </c>
      <c r="AR336" s="144" t="s">
        <v>221</v>
      </c>
      <c r="AT336" s="144" t="s">
        <v>142</v>
      </c>
      <c r="AU336" s="144" t="s">
        <v>86</v>
      </c>
      <c r="AY336" s="16" t="s">
        <v>140</v>
      </c>
      <c r="BE336" s="145">
        <f t="shared" si="44"/>
        <v>0</v>
      </c>
      <c r="BF336" s="145">
        <f t="shared" si="45"/>
        <v>0</v>
      </c>
      <c r="BG336" s="145">
        <f t="shared" si="46"/>
        <v>0</v>
      </c>
      <c r="BH336" s="145">
        <f t="shared" si="47"/>
        <v>0</v>
      </c>
      <c r="BI336" s="145">
        <f t="shared" si="48"/>
        <v>0</v>
      </c>
      <c r="BJ336" s="16" t="s">
        <v>86</v>
      </c>
      <c r="BK336" s="145">
        <f t="shared" si="49"/>
        <v>0</v>
      </c>
      <c r="BL336" s="16" t="s">
        <v>221</v>
      </c>
      <c r="BM336" s="144" t="s">
        <v>1307</v>
      </c>
    </row>
    <row r="337" spans="2:65" s="1" customFormat="1" ht="24.15" customHeight="1">
      <c r="B337" s="31"/>
      <c r="C337" s="154" t="s">
        <v>769</v>
      </c>
      <c r="D337" s="154" t="s">
        <v>182</v>
      </c>
      <c r="E337" s="155" t="s">
        <v>1308</v>
      </c>
      <c r="F337" s="156" t="s">
        <v>1309</v>
      </c>
      <c r="G337" s="157" t="s">
        <v>191</v>
      </c>
      <c r="H337" s="158">
        <v>2</v>
      </c>
      <c r="I337" s="159"/>
      <c r="J337" s="160">
        <f t="shared" si="40"/>
        <v>0</v>
      </c>
      <c r="K337" s="161"/>
      <c r="L337" s="162"/>
      <c r="M337" s="163" t="s">
        <v>1</v>
      </c>
      <c r="N337" s="164" t="s">
        <v>42</v>
      </c>
      <c r="P337" s="142">
        <f t="shared" si="41"/>
        <v>0</v>
      </c>
      <c r="Q337" s="142">
        <v>0.0002</v>
      </c>
      <c r="R337" s="142">
        <f t="shared" si="42"/>
        <v>0.0004</v>
      </c>
      <c r="S337" s="142">
        <v>0</v>
      </c>
      <c r="T337" s="143">
        <f t="shared" si="43"/>
        <v>0</v>
      </c>
      <c r="AR337" s="144" t="s">
        <v>301</v>
      </c>
      <c r="AT337" s="144" t="s">
        <v>182</v>
      </c>
      <c r="AU337" s="144" t="s">
        <v>86</v>
      </c>
      <c r="AY337" s="16" t="s">
        <v>140</v>
      </c>
      <c r="BE337" s="145">
        <f t="shared" si="44"/>
        <v>0</v>
      </c>
      <c r="BF337" s="145">
        <f t="shared" si="45"/>
        <v>0</v>
      </c>
      <c r="BG337" s="145">
        <f t="shared" si="46"/>
        <v>0</v>
      </c>
      <c r="BH337" s="145">
        <f t="shared" si="47"/>
        <v>0</v>
      </c>
      <c r="BI337" s="145">
        <f t="shared" si="48"/>
        <v>0</v>
      </c>
      <c r="BJ337" s="16" t="s">
        <v>86</v>
      </c>
      <c r="BK337" s="145">
        <f t="shared" si="49"/>
        <v>0</v>
      </c>
      <c r="BL337" s="16" t="s">
        <v>221</v>
      </c>
      <c r="BM337" s="144" t="s">
        <v>1310</v>
      </c>
    </row>
    <row r="338" spans="2:65" s="1" customFormat="1" ht="24.15" customHeight="1">
      <c r="B338" s="31"/>
      <c r="C338" s="154" t="s">
        <v>773</v>
      </c>
      <c r="D338" s="154" t="s">
        <v>182</v>
      </c>
      <c r="E338" s="155" t="s">
        <v>860</v>
      </c>
      <c r="F338" s="156" t="s">
        <v>861</v>
      </c>
      <c r="G338" s="157" t="s">
        <v>191</v>
      </c>
      <c r="H338" s="158">
        <v>1</v>
      </c>
      <c r="I338" s="159"/>
      <c r="J338" s="160">
        <f t="shared" si="40"/>
        <v>0</v>
      </c>
      <c r="K338" s="161"/>
      <c r="L338" s="162"/>
      <c r="M338" s="163" t="s">
        <v>1</v>
      </c>
      <c r="N338" s="164" t="s">
        <v>42</v>
      </c>
      <c r="P338" s="142">
        <f t="shared" si="41"/>
        <v>0</v>
      </c>
      <c r="Q338" s="142">
        <v>0.0002</v>
      </c>
      <c r="R338" s="142">
        <f t="shared" si="42"/>
        <v>0.0002</v>
      </c>
      <c r="S338" s="142">
        <v>0</v>
      </c>
      <c r="T338" s="143">
        <f t="shared" si="43"/>
        <v>0</v>
      </c>
      <c r="AR338" s="144" t="s">
        <v>301</v>
      </c>
      <c r="AT338" s="144" t="s">
        <v>182</v>
      </c>
      <c r="AU338" s="144" t="s">
        <v>86</v>
      </c>
      <c r="AY338" s="16" t="s">
        <v>140</v>
      </c>
      <c r="BE338" s="145">
        <f t="shared" si="44"/>
        <v>0</v>
      </c>
      <c r="BF338" s="145">
        <f t="shared" si="45"/>
        <v>0</v>
      </c>
      <c r="BG338" s="145">
        <f t="shared" si="46"/>
        <v>0</v>
      </c>
      <c r="BH338" s="145">
        <f t="shared" si="47"/>
        <v>0</v>
      </c>
      <c r="BI338" s="145">
        <f t="shared" si="48"/>
        <v>0</v>
      </c>
      <c r="BJ338" s="16" t="s">
        <v>86</v>
      </c>
      <c r="BK338" s="145">
        <f t="shared" si="49"/>
        <v>0</v>
      </c>
      <c r="BL338" s="16" t="s">
        <v>221</v>
      </c>
      <c r="BM338" s="144" t="s">
        <v>1311</v>
      </c>
    </row>
    <row r="339" spans="2:65" s="1" customFormat="1" ht="33" customHeight="1">
      <c r="B339" s="31"/>
      <c r="C339" s="132" t="s">
        <v>777</v>
      </c>
      <c r="D339" s="132" t="s">
        <v>142</v>
      </c>
      <c r="E339" s="133" t="s">
        <v>864</v>
      </c>
      <c r="F339" s="134" t="s">
        <v>865</v>
      </c>
      <c r="G339" s="135" t="s">
        <v>191</v>
      </c>
      <c r="H339" s="136">
        <v>2</v>
      </c>
      <c r="I339" s="137"/>
      <c r="J339" s="138">
        <f t="shared" si="40"/>
        <v>0</v>
      </c>
      <c r="K339" s="139"/>
      <c r="L339" s="31"/>
      <c r="M339" s="140" t="s">
        <v>1</v>
      </c>
      <c r="N339" s="141" t="s">
        <v>42</v>
      </c>
      <c r="P339" s="142">
        <f t="shared" si="41"/>
        <v>0</v>
      </c>
      <c r="Q339" s="142">
        <v>0</v>
      </c>
      <c r="R339" s="142">
        <f t="shared" si="42"/>
        <v>0</v>
      </c>
      <c r="S339" s="142">
        <v>0</v>
      </c>
      <c r="T339" s="143">
        <f t="shared" si="43"/>
        <v>0</v>
      </c>
      <c r="AR339" s="144" t="s">
        <v>221</v>
      </c>
      <c r="AT339" s="144" t="s">
        <v>142</v>
      </c>
      <c r="AU339" s="144" t="s">
        <v>86</v>
      </c>
      <c r="AY339" s="16" t="s">
        <v>140</v>
      </c>
      <c r="BE339" s="145">
        <f t="shared" si="44"/>
        <v>0</v>
      </c>
      <c r="BF339" s="145">
        <f t="shared" si="45"/>
        <v>0</v>
      </c>
      <c r="BG339" s="145">
        <f t="shared" si="46"/>
        <v>0</v>
      </c>
      <c r="BH339" s="145">
        <f t="shared" si="47"/>
        <v>0</v>
      </c>
      <c r="BI339" s="145">
        <f t="shared" si="48"/>
        <v>0</v>
      </c>
      <c r="BJ339" s="16" t="s">
        <v>86</v>
      </c>
      <c r="BK339" s="145">
        <f t="shared" si="49"/>
        <v>0</v>
      </c>
      <c r="BL339" s="16" t="s">
        <v>221</v>
      </c>
      <c r="BM339" s="144" t="s">
        <v>1312</v>
      </c>
    </row>
    <row r="340" spans="2:65" s="1" customFormat="1" ht="33" customHeight="1">
      <c r="B340" s="31"/>
      <c r="C340" s="132" t="s">
        <v>781</v>
      </c>
      <c r="D340" s="132" t="s">
        <v>142</v>
      </c>
      <c r="E340" s="133" t="s">
        <v>1313</v>
      </c>
      <c r="F340" s="134" t="s">
        <v>1314</v>
      </c>
      <c r="G340" s="135" t="s">
        <v>218</v>
      </c>
      <c r="H340" s="136">
        <v>4.6</v>
      </c>
      <c r="I340" s="137"/>
      <c r="J340" s="138">
        <f t="shared" si="40"/>
        <v>0</v>
      </c>
      <c r="K340" s="139"/>
      <c r="L340" s="31"/>
      <c r="M340" s="140" t="s">
        <v>1</v>
      </c>
      <c r="N340" s="141" t="s">
        <v>42</v>
      </c>
      <c r="P340" s="142">
        <f t="shared" si="41"/>
        <v>0</v>
      </c>
      <c r="Q340" s="142">
        <v>0</v>
      </c>
      <c r="R340" s="142">
        <f t="shared" si="42"/>
        <v>0</v>
      </c>
      <c r="S340" s="142">
        <v>0</v>
      </c>
      <c r="T340" s="143">
        <f t="shared" si="43"/>
        <v>0</v>
      </c>
      <c r="AR340" s="144" t="s">
        <v>221</v>
      </c>
      <c r="AT340" s="144" t="s">
        <v>142</v>
      </c>
      <c r="AU340" s="144" t="s">
        <v>86</v>
      </c>
      <c r="AY340" s="16" t="s">
        <v>140</v>
      </c>
      <c r="BE340" s="145">
        <f t="shared" si="44"/>
        <v>0</v>
      </c>
      <c r="BF340" s="145">
        <f t="shared" si="45"/>
        <v>0</v>
      </c>
      <c r="BG340" s="145">
        <f t="shared" si="46"/>
        <v>0</v>
      </c>
      <c r="BH340" s="145">
        <f t="shared" si="47"/>
        <v>0</v>
      </c>
      <c r="BI340" s="145">
        <f t="shared" si="48"/>
        <v>0</v>
      </c>
      <c r="BJ340" s="16" t="s">
        <v>86</v>
      </c>
      <c r="BK340" s="145">
        <f t="shared" si="49"/>
        <v>0</v>
      </c>
      <c r="BL340" s="16" t="s">
        <v>221</v>
      </c>
      <c r="BM340" s="144" t="s">
        <v>1315</v>
      </c>
    </row>
    <row r="341" spans="2:51" s="12" customFormat="1" ht="10.2">
      <c r="B341" s="146"/>
      <c r="D341" s="147" t="s">
        <v>148</v>
      </c>
      <c r="E341" s="148" t="s">
        <v>1</v>
      </c>
      <c r="F341" s="149" t="s">
        <v>1316</v>
      </c>
      <c r="H341" s="150">
        <v>4.6</v>
      </c>
      <c r="I341" s="151"/>
      <c r="L341" s="146"/>
      <c r="M341" s="152"/>
      <c r="T341" s="153"/>
      <c r="AT341" s="148" t="s">
        <v>148</v>
      </c>
      <c r="AU341" s="148" t="s">
        <v>86</v>
      </c>
      <c r="AV341" s="12" t="s">
        <v>86</v>
      </c>
      <c r="AW341" s="12" t="s">
        <v>32</v>
      </c>
      <c r="AX341" s="12" t="s">
        <v>84</v>
      </c>
      <c r="AY341" s="148" t="s">
        <v>140</v>
      </c>
    </row>
    <row r="342" spans="2:65" s="1" customFormat="1" ht="21.75" customHeight="1">
      <c r="B342" s="31"/>
      <c r="C342" s="154" t="s">
        <v>785</v>
      </c>
      <c r="D342" s="154" t="s">
        <v>182</v>
      </c>
      <c r="E342" s="155" t="s">
        <v>1317</v>
      </c>
      <c r="F342" s="156" t="s">
        <v>1318</v>
      </c>
      <c r="G342" s="157" t="s">
        <v>218</v>
      </c>
      <c r="H342" s="158">
        <v>5.52</v>
      </c>
      <c r="I342" s="159"/>
      <c r="J342" s="160">
        <f>ROUND(I342*H342,2)</f>
        <v>0</v>
      </c>
      <c r="K342" s="161"/>
      <c r="L342" s="162"/>
      <c r="M342" s="163" t="s">
        <v>1</v>
      </c>
      <c r="N342" s="164" t="s">
        <v>42</v>
      </c>
      <c r="P342" s="142">
        <f>O342*H342</f>
        <v>0</v>
      </c>
      <c r="Q342" s="142">
        <v>0.0078</v>
      </c>
      <c r="R342" s="142">
        <f>Q342*H342</f>
        <v>0.043056</v>
      </c>
      <c r="S342" s="142">
        <v>0</v>
      </c>
      <c r="T342" s="143">
        <f>S342*H342</f>
        <v>0</v>
      </c>
      <c r="AR342" s="144" t="s">
        <v>301</v>
      </c>
      <c r="AT342" s="144" t="s">
        <v>182</v>
      </c>
      <c r="AU342" s="144" t="s">
        <v>86</v>
      </c>
      <c r="AY342" s="16" t="s">
        <v>140</v>
      </c>
      <c r="BE342" s="145">
        <f>IF(N342="základní",J342,0)</f>
        <v>0</v>
      </c>
      <c r="BF342" s="145">
        <f>IF(N342="snížená",J342,0)</f>
        <v>0</v>
      </c>
      <c r="BG342" s="145">
        <f>IF(N342="zákl. přenesená",J342,0)</f>
        <v>0</v>
      </c>
      <c r="BH342" s="145">
        <f>IF(N342="sníž. přenesená",J342,0)</f>
        <v>0</v>
      </c>
      <c r="BI342" s="145">
        <f>IF(N342="nulová",J342,0)</f>
        <v>0</v>
      </c>
      <c r="BJ342" s="16" t="s">
        <v>86</v>
      </c>
      <c r="BK342" s="145">
        <f>ROUND(I342*H342,2)</f>
        <v>0</v>
      </c>
      <c r="BL342" s="16" t="s">
        <v>221</v>
      </c>
      <c r="BM342" s="144" t="s">
        <v>1319</v>
      </c>
    </row>
    <row r="343" spans="2:51" s="12" customFormat="1" ht="10.2">
      <c r="B343" s="146"/>
      <c r="D343" s="147" t="s">
        <v>148</v>
      </c>
      <c r="F343" s="149" t="s">
        <v>1320</v>
      </c>
      <c r="H343" s="150">
        <v>5.52</v>
      </c>
      <c r="I343" s="151"/>
      <c r="L343" s="146"/>
      <c r="M343" s="152"/>
      <c r="T343" s="153"/>
      <c r="AT343" s="148" t="s">
        <v>148</v>
      </c>
      <c r="AU343" s="148" t="s">
        <v>86</v>
      </c>
      <c r="AV343" s="12" t="s">
        <v>86</v>
      </c>
      <c r="AW343" s="12" t="s">
        <v>4</v>
      </c>
      <c r="AX343" s="12" t="s">
        <v>84</v>
      </c>
      <c r="AY343" s="148" t="s">
        <v>140</v>
      </c>
    </row>
    <row r="344" spans="2:65" s="1" customFormat="1" ht="16.5" customHeight="1">
      <c r="B344" s="31"/>
      <c r="C344" s="132" t="s">
        <v>789</v>
      </c>
      <c r="D344" s="132" t="s">
        <v>142</v>
      </c>
      <c r="E344" s="133" t="s">
        <v>868</v>
      </c>
      <c r="F344" s="134" t="s">
        <v>869</v>
      </c>
      <c r="G344" s="135" t="s">
        <v>206</v>
      </c>
      <c r="H344" s="136">
        <v>3.297</v>
      </c>
      <c r="I344" s="137"/>
      <c r="J344" s="138">
        <f>ROUND(I344*H344,2)</f>
        <v>0</v>
      </c>
      <c r="K344" s="139"/>
      <c r="L344" s="31"/>
      <c r="M344" s="140" t="s">
        <v>1</v>
      </c>
      <c r="N344" s="141" t="s">
        <v>42</v>
      </c>
      <c r="P344" s="142">
        <f>O344*H344</f>
        <v>0</v>
      </c>
      <c r="Q344" s="142">
        <v>0</v>
      </c>
      <c r="R344" s="142">
        <f>Q344*H344</f>
        <v>0</v>
      </c>
      <c r="S344" s="142">
        <v>0</v>
      </c>
      <c r="T344" s="143">
        <f>S344*H344</f>
        <v>0</v>
      </c>
      <c r="AR344" s="144" t="s">
        <v>221</v>
      </c>
      <c r="AT344" s="144" t="s">
        <v>142</v>
      </c>
      <c r="AU344" s="144" t="s">
        <v>86</v>
      </c>
      <c r="AY344" s="16" t="s">
        <v>140</v>
      </c>
      <c r="BE344" s="145">
        <f>IF(N344="základní",J344,0)</f>
        <v>0</v>
      </c>
      <c r="BF344" s="145">
        <f>IF(N344="snížená",J344,0)</f>
        <v>0</v>
      </c>
      <c r="BG344" s="145">
        <f>IF(N344="zákl. přenesená",J344,0)</f>
        <v>0</v>
      </c>
      <c r="BH344" s="145">
        <f>IF(N344="sníž. přenesená",J344,0)</f>
        <v>0</v>
      </c>
      <c r="BI344" s="145">
        <f>IF(N344="nulová",J344,0)</f>
        <v>0</v>
      </c>
      <c r="BJ344" s="16" t="s">
        <v>86</v>
      </c>
      <c r="BK344" s="145">
        <f>ROUND(I344*H344,2)</f>
        <v>0</v>
      </c>
      <c r="BL344" s="16" t="s">
        <v>221</v>
      </c>
      <c r="BM344" s="144" t="s">
        <v>1321</v>
      </c>
    </row>
    <row r="345" spans="2:51" s="12" customFormat="1" ht="10.2">
      <c r="B345" s="146"/>
      <c r="D345" s="147" t="s">
        <v>148</v>
      </c>
      <c r="E345" s="148" t="s">
        <v>1</v>
      </c>
      <c r="F345" s="149" t="s">
        <v>871</v>
      </c>
      <c r="H345" s="150">
        <v>3.297</v>
      </c>
      <c r="I345" s="151"/>
      <c r="L345" s="146"/>
      <c r="M345" s="152"/>
      <c r="T345" s="153"/>
      <c r="AT345" s="148" t="s">
        <v>148</v>
      </c>
      <c r="AU345" s="148" t="s">
        <v>86</v>
      </c>
      <c r="AV345" s="12" t="s">
        <v>86</v>
      </c>
      <c r="AW345" s="12" t="s">
        <v>32</v>
      </c>
      <c r="AX345" s="12" t="s">
        <v>84</v>
      </c>
      <c r="AY345" s="148" t="s">
        <v>140</v>
      </c>
    </row>
    <row r="346" spans="2:65" s="1" customFormat="1" ht="21.75" customHeight="1">
      <c r="B346" s="31"/>
      <c r="C346" s="154" t="s">
        <v>793</v>
      </c>
      <c r="D346" s="154" t="s">
        <v>182</v>
      </c>
      <c r="E346" s="155" t="s">
        <v>873</v>
      </c>
      <c r="F346" s="156" t="s">
        <v>874</v>
      </c>
      <c r="G346" s="157" t="s">
        <v>206</v>
      </c>
      <c r="H346" s="158">
        <v>3.297</v>
      </c>
      <c r="I346" s="159"/>
      <c r="J346" s="160">
        <f>ROUND(I346*H346,2)</f>
        <v>0</v>
      </c>
      <c r="K346" s="161"/>
      <c r="L346" s="162"/>
      <c r="M346" s="163" t="s">
        <v>1</v>
      </c>
      <c r="N346" s="164" t="s">
        <v>42</v>
      </c>
      <c r="P346" s="142">
        <f>O346*H346</f>
        <v>0</v>
      </c>
      <c r="Q346" s="142">
        <v>0.0008</v>
      </c>
      <c r="R346" s="142">
        <f>Q346*H346</f>
        <v>0.0026376000000000004</v>
      </c>
      <c r="S346" s="142">
        <v>0</v>
      </c>
      <c r="T346" s="143">
        <f>S346*H346</f>
        <v>0</v>
      </c>
      <c r="AR346" s="144" t="s">
        <v>301</v>
      </c>
      <c r="AT346" s="144" t="s">
        <v>182</v>
      </c>
      <c r="AU346" s="144" t="s">
        <v>86</v>
      </c>
      <c r="AY346" s="16" t="s">
        <v>140</v>
      </c>
      <c r="BE346" s="145">
        <f>IF(N346="základní",J346,0)</f>
        <v>0</v>
      </c>
      <c r="BF346" s="145">
        <f>IF(N346="snížená",J346,0)</f>
        <v>0</v>
      </c>
      <c r="BG346" s="145">
        <f>IF(N346="zákl. přenesená",J346,0)</f>
        <v>0</v>
      </c>
      <c r="BH346" s="145">
        <f>IF(N346="sníž. přenesená",J346,0)</f>
        <v>0</v>
      </c>
      <c r="BI346" s="145">
        <f>IF(N346="nulová",J346,0)</f>
        <v>0</v>
      </c>
      <c r="BJ346" s="16" t="s">
        <v>86</v>
      </c>
      <c r="BK346" s="145">
        <f>ROUND(I346*H346,2)</f>
        <v>0</v>
      </c>
      <c r="BL346" s="16" t="s">
        <v>221</v>
      </c>
      <c r="BM346" s="144" t="s">
        <v>1322</v>
      </c>
    </row>
    <row r="347" spans="2:65" s="1" customFormat="1" ht="24.15" customHeight="1">
      <c r="B347" s="31"/>
      <c r="C347" s="132" t="s">
        <v>797</v>
      </c>
      <c r="D347" s="132" t="s">
        <v>142</v>
      </c>
      <c r="E347" s="133" t="s">
        <v>881</v>
      </c>
      <c r="F347" s="134" t="s">
        <v>882</v>
      </c>
      <c r="G347" s="135" t="s">
        <v>169</v>
      </c>
      <c r="H347" s="136">
        <v>0.046</v>
      </c>
      <c r="I347" s="137"/>
      <c r="J347" s="138">
        <f>ROUND(I347*H347,2)</f>
        <v>0</v>
      </c>
      <c r="K347" s="139"/>
      <c r="L347" s="31"/>
      <c r="M347" s="140" t="s">
        <v>1</v>
      </c>
      <c r="N347" s="141" t="s">
        <v>42</v>
      </c>
      <c r="P347" s="142">
        <f>O347*H347</f>
        <v>0</v>
      </c>
      <c r="Q347" s="142">
        <v>0</v>
      </c>
      <c r="R347" s="142">
        <f>Q347*H347</f>
        <v>0</v>
      </c>
      <c r="S347" s="142">
        <v>0</v>
      </c>
      <c r="T347" s="143">
        <f>S347*H347</f>
        <v>0</v>
      </c>
      <c r="AR347" s="144" t="s">
        <v>221</v>
      </c>
      <c r="AT347" s="144" t="s">
        <v>142</v>
      </c>
      <c r="AU347" s="144" t="s">
        <v>86</v>
      </c>
      <c r="AY347" s="16" t="s">
        <v>140</v>
      </c>
      <c r="BE347" s="145">
        <f>IF(N347="základní",J347,0)</f>
        <v>0</v>
      </c>
      <c r="BF347" s="145">
        <f>IF(N347="snížená",J347,0)</f>
        <v>0</v>
      </c>
      <c r="BG347" s="145">
        <f>IF(N347="zákl. přenesená",J347,0)</f>
        <v>0</v>
      </c>
      <c r="BH347" s="145">
        <f>IF(N347="sníž. přenesená",J347,0)</f>
        <v>0</v>
      </c>
      <c r="BI347" s="145">
        <f>IF(N347="nulová",J347,0)</f>
        <v>0</v>
      </c>
      <c r="BJ347" s="16" t="s">
        <v>86</v>
      </c>
      <c r="BK347" s="145">
        <f>ROUND(I347*H347,2)</f>
        <v>0</v>
      </c>
      <c r="BL347" s="16" t="s">
        <v>221</v>
      </c>
      <c r="BM347" s="144" t="s">
        <v>1323</v>
      </c>
    </row>
    <row r="348" spans="2:63" s="11" customFormat="1" ht="22.8" customHeight="1">
      <c r="B348" s="120"/>
      <c r="D348" s="121" t="s">
        <v>75</v>
      </c>
      <c r="E348" s="130" t="s">
        <v>884</v>
      </c>
      <c r="F348" s="130" t="s">
        <v>885</v>
      </c>
      <c r="I348" s="123"/>
      <c r="J348" s="131">
        <f>BK348</f>
        <v>0</v>
      </c>
      <c r="L348" s="120"/>
      <c r="M348" s="125"/>
      <c r="P348" s="126">
        <f>SUM(P349:P370)</f>
        <v>0</v>
      </c>
      <c r="R348" s="126">
        <f>SUM(R349:R370)</f>
        <v>0.41167289999999995</v>
      </c>
      <c r="T348" s="127">
        <f>SUM(T349:T370)</f>
        <v>0.12009064000000001</v>
      </c>
      <c r="AR348" s="121" t="s">
        <v>86</v>
      </c>
      <c r="AT348" s="128" t="s">
        <v>75</v>
      </c>
      <c r="AU348" s="128" t="s">
        <v>84</v>
      </c>
      <c r="AY348" s="121" t="s">
        <v>140</v>
      </c>
      <c r="BK348" s="129">
        <f>SUM(BK349:BK370)</f>
        <v>0</v>
      </c>
    </row>
    <row r="349" spans="2:65" s="1" customFormat="1" ht="24.15" customHeight="1">
      <c r="B349" s="31"/>
      <c r="C349" s="132" t="s">
        <v>801</v>
      </c>
      <c r="D349" s="132" t="s">
        <v>142</v>
      </c>
      <c r="E349" s="133" t="s">
        <v>887</v>
      </c>
      <c r="F349" s="134" t="s">
        <v>888</v>
      </c>
      <c r="G349" s="135" t="s">
        <v>206</v>
      </c>
      <c r="H349" s="136">
        <v>2.36</v>
      </c>
      <c r="I349" s="137"/>
      <c r="J349" s="138">
        <f>ROUND(I349*H349,2)</f>
        <v>0</v>
      </c>
      <c r="K349" s="139"/>
      <c r="L349" s="31"/>
      <c r="M349" s="140" t="s">
        <v>1</v>
      </c>
      <c r="N349" s="141" t="s">
        <v>42</v>
      </c>
      <c r="P349" s="142">
        <f>O349*H349</f>
        <v>0</v>
      </c>
      <c r="Q349" s="142">
        <v>0.0122</v>
      </c>
      <c r="R349" s="142">
        <f>Q349*H349</f>
        <v>0.028792</v>
      </c>
      <c r="S349" s="142">
        <v>0</v>
      </c>
      <c r="T349" s="143">
        <f>S349*H349</f>
        <v>0</v>
      </c>
      <c r="AR349" s="144" t="s">
        <v>221</v>
      </c>
      <c r="AT349" s="144" t="s">
        <v>142</v>
      </c>
      <c r="AU349" s="144" t="s">
        <v>86</v>
      </c>
      <c r="AY349" s="16" t="s">
        <v>140</v>
      </c>
      <c r="BE349" s="145">
        <f>IF(N349="základní",J349,0)</f>
        <v>0</v>
      </c>
      <c r="BF349" s="145">
        <f>IF(N349="snížená",J349,0)</f>
        <v>0</v>
      </c>
      <c r="BG349" s="145">
        <f>IF(N349="zákl. přenesená",J349,0)</f>
        <v>0</v>
      </c>
      <c r="BH349" s="145">
        <f>IF(N349="sníž. přenesená",J349,0)</f>
        <v>0</v>
      </c>
      <c r="BI349" s="145">
        <f>IF(N349="nulová",J349,0)</f>
        <v>0</v>
      </c>
      <c r="BJ349" s="16" t="s">
        <v>86</v>
      </c>
      <c r="BK349" s="145">
        <f>ROUND(I349*H349,2)</f>
        <v>0</v>
      </c>
      <c r="BL349" s="16" t="s">
        <v>221</v>
      </c>
      <c r="BM349" s="144" t="s">
        <v>1324</v>
      </c>
    </row>
    <row r="350" spans="2:65" s="1" customFormat="1" ht="24.15" customHeight="1">
      <c r="B350" s="31"/>
      <c r="C350" s="132" t="s">
        <v>805</v>
      </c>
      <c r="D350" s="132" t="s">
        <v>142</v>
      </c>
      <c r="E350" s="133" t="s">
        <v>891</v>
      </c>
      <c r="F350" s="134" t="s">
        <v>892</v>
      </c>
      <c r="G350" s="135" t="s">
        <v>206</v>
      </c>
      <c r="H350" s="136">
        <v>25.16</v>
      </c>
      <c r="I350" s="137"/>
      <c r="J350" s="138">
        <f>ROUND(I350*H350,2)</f>
        <v>0</v>
      </c>
      <c r="K350" s="139"/>
      <c r="L350" s="31"/>
      <c r="M350" s="140" t="s">
        <v>1</v>
      </c>
      <c r="N350" s="141" t="s">
        <v>42</v>
      </c>
      <c r="P350" s="142">
        <f>O350*H350</f>
        <v>0</v>
      </c>
      <c r="Q350" s="142">
        <v>0.01259</v>
      </c>
      <c r="R350" s="142">
        <f>Q350*H350</f>
        <v>0.3167644</v>
      </c>
      <c r="S350" s="142">
        <v>0</v>
      </c>
      <c r="T350" s="143">
        <f>S350*H350</f>
        <v>0</v>
      </c>
      <c r="AR350" s="144" t="s">
        <v>221</v>
      </c>
      <c r="AT350" s="144" t="s">
        <v>142</v>
      </c>
      <c r="AU350" s="144" t="s">
        <v>86</v>
      </c>
      <c r="AY350" s="16" t="s">
        <v>140</v>
      </c>
      <c r="BE350" s="145">
        <f>IF(N350="základní",J350,0)</f>
        <v>0</v>
      </c>
      <c r="BF350" s="145">
        <f>IF(N350="snížená",J350,0)</f>
        <v>0</v>
      </c>
      <c r="BG350" s="145">
        <f>IF(N350="zákl. přenesená",J350,0)</f>
        <v>0</v>
      </c>
      <c r="BH350" s="145">
        <f>IF(N350="sníž. přenesená",J350,0)</f>
        <v>0</v>
      </c>
      <c r="BI350" s="145">
        <f>IF(N350="nulová",J350,0)</f>
        <v>0</v>
      </c>
      <c r="BJ350" s="16" t="s">
        <v>86</v>
      </c>
      <c r="BK350" s="145">
        <f>ROUND(I350*H350,2)</f>
        <v>0</v>
      </c>
      <c r="BL350" s="16" t="s">
        <v>221</v>
      </c>
      <c r="BM350" s="144" t="s">
        <v>1325</v>
      </c>
    </row>
    <row r="351" spans="2:51" s="12" customFormat="1" ht="10.2">
      <c r="B351" s="146"/>
      <c r="D351" s="147" t="s">
        <v>148</v>
      </c>
      <c r="E351" s="148" t="s">
        <v>1</v>
      </c>
      <c r="F351" s="149" t="s">
        <v>1326</v>
      </c>
      <c r="H351" s="150">
        <v>25.16</v>
      </c>
      <c r="I351" s="151"/>
      <c r="L351" s="146"/>
      <c r="M351" s="152"/>
      <c r="T351" s="153"/>
      <c r="AT351" s="148" t="s">
        <v>148</v>
      </c>
      <c r="AU351" s="148" t="s">
        <v>86</v>
      </c>
      <c r="AV351" s="12" t="s">
        <v>86</v>
      </c>
      <c r="AW351" s="12" t="s">
        <v>32</v>
      </c>
      <c r="AX351" s="12" t="s">
        <v>84</v>
      </c>
      <c r="AY351" s="148" t="s">
        <v>140</v>
      </c>
    </row>
    <row r="352" spans="2:65" s="1" customFormat="1" ht="16.5" customHeight="1">
      <c r="B352" s="31"/>
      <c r="C352" s="132" t="s">
        <v>809</v>
      </c>
      <c r="D352" s="132" t="s">
        <v>142</v>
      </c>
      <c r="E352" s="133" t="s">
        <v>896</v>
      </c>
      <c r="F352" s="134" t="s">
        <v>897</v>
      </c>
      <c r="G352" s="135" t="s">
        <v>206</v>
      </c>
      <c r="H352" s="136">
        <v>29.69</v>
      </c>
      <c r="I352" s="137"/>
      <c r="J352" s="138">
        <f>ROUND(I352*H352,2)</f>
        <v>0</v>
      </c>
      <c r="K352" s="139"/>
      <c r="L352" s="31"/>
      <c r="M352" s="140" t="s">
        <v>1</v>
      </c>
      <c r="N352" s="141" t="s">
        <v>42</v>
      </c>
      <c r="P352" s="142">
        <f>O352*H352</f>
        <v>0</v>
      </c>
      <c r="Q352" s="142">
        <v>0.0001</v>
      </c>
      <c r="R352" s="142">
        <f>Q352*H352</f>
        <v>0.0029690000000000003</v>
      </c>
      <c r="S352" s="142">
        <v>0</v>
      </c>
      <c r="T352" s="143">
        <f>S352*H352</f>
        <v>0</v>
      </c>
      <c r="AR352" s="144" t="s">
        <v>221</v>
      </c>
      <c r="AT352" s="144" t="s">
        <v>142</v>
      </c>
      <c r="AU352" s="144" t="s">
        <v>86</v>
      </c>
      <c r="AY352" s="16" t="s">
        <v>140</v>
      </c>
      <c r="BE352" s="145">
        <f>IF(N352="základní",J352,0)</f>
        <v>0</v>
      </c>
      <c r="BF352" s="145">
        <f>IF(N352="snížená",J352,0)</f>
        <v>0</v>
      </c>
      <c r="BG352" s="145">
        <f>IF(N352="zákl. přenesená",J352,0)</f>
        <v>0</v>
      </c>
      <c r="BH352" s="145">
        <f>IF(N352="sníž. přenesená",J352,0)</f>
        <v>0</v>
      </c>
      <c r="BI352" s="145">
        <f>IF(N352="nulová",J352,0)</f>
        <v>0</v>
      </c>
      <c r="BJ352" s="16" t="s">
        <v>86</v>
      </c>
      <c r="BK352" s="145">
        <f>ROUND(I352*H352,2)</f>
        <v>0</v>
      </c>
      <c r="BL352" s="16" t="s">
        <v>221</v>
      </c>
      <c r="BM352" s="144" t="s">
        <v>1327</v>
      </c>
    </row>
    <row r="353" spans="2:51" s="12" customFormat="1" ht="10.2">
      <c r="B353" s="146"/>
      <c r="D353" s="147" t="s">
        <v>148</v>
      </c>
      <c r="E353" s="148" t="s">
        <v>1</v>
      </c>
      <c r="F353" s="149" t="s">
        <v>1328</v>
      </c>
      <c r="H353" s="150">
        <v>27.53</v>
      </c>
      <c r="I353" s="151"/>
      <c r="L353" s="146"/>
      <c r="M353" s="152"/>
      <c r="T353" s="153"/>
      <c r="AT353" s="148" t="s">
        <v>148</v>
      </c>
      <c r="AU353" s="148" t="s">
        <v>86</v>
      </c>
      <c r="AV353" s="12" t="s">
        <v>86</v>
      </c>
      <c r="AW353" s="12" t="s">
        <v>32</v>
      </c>
      <c r="AX353" s="12" t="s">
        <v>76</v>
      </c>
      <c r="AY353" s="148" t="s">
        <v>140</v>
      </c>
    </row>
    <row r="354" spans="2:51" s="14" customFormat="1" ht="10.2">
      <c r="B354" s="172"/>
      <c r="D354" s="147" t="s">
        <v>148</v>
      </c>
      <c r="E354" s="173" t="s">
        <v>1</v>
      </c>
      <c r="F354" s="174" t="s">
        <v>1329</v>
      </c>
      <c r="H354" s="173" t="s">
        <v>1</v>
      </c>
      <c r="I354" s="175"/>
      <c r="L354" s="172"/>
      <c r="M354" s="176"/>
      <c r="T354" s="177"/>
      <c r="AT354" s="173" t="s">
        <v>148</v>
      </c>
      <c r="AU354" s="173" t="s">
        <v>86</v>
      </c>
      <c r="AV354" s="14" t="s">
        <v>84</v>
      </c>
      <c r="AW354" s="14" t="s">
        <v>32</v>
      </c>
      <c r="AX354" s="14" t="s">
        <v>76</v>
      </c>
      <c r="AY354" s="173" t="s">
        <v>140</v>
      </c>
    </row>
    <row r="355" spans="2:51" s="12" customFormat="1" ht="10.2">
      <c r="B355" s="146"/>
      <c r="D355" s="147" t="s">
        <v>148</v>
      </c>
      <c r="E355" s="148" t="s">
        <v>1</v>
      </c>
      <c r="F355" s="149" t="s">
        <v>1330</v>
      </c>
      <c r="H355" s="150">
        <v>2.16</v>
      </c>
      <c r="I355" s="151"/>
      <c r="L355" s="146"/>
      <c r="M355" s="152"/>
      <c r="T355" s="153"/>
      <c r="AT355" s="148" t="s">
        <v>148</v>
      </c>
      <c r="AU355" s="148" t="s">
        <v>86</v>
      </c>
      <c r="AV355" s="12" t="s">
        <v>86</v>
      </c>
      <c r="AW355" s="12" t="s">
        <v>32</v>
      </c>
      <c r="AX355" s="12" t="s">
        <v>76</v>
      </c>
      <c r="AY355" s="148" t="s">
        <v>140</v>
      </c>
    </row>
    <row r="356" spans="2:51" s="13" customFormat="1" ht="10.2">
      <c r="B356" s="165"/>
      <c r="D356" s="147" t="s">
        <v>148</v>
      </c>
      <c r="E356" s="166" t="s">
        <v>1</v>
      </c>
      <c r="F356" s="167" t="s">
        <v>210</v>
      </c>
      <c r="H356" s="168">
        <v>29.69</v>
      </c>
      <c r="I356" s="169"/>
      <c r="L356" s="165"/>
      <c r="M356" s="170"/>
      <c r="T356" s="171"/>
      <c r="AT356" s="166" t="s">
        <v>148</v>
      </c>
      <c r="AU356" s="166" t="s">
        <v>86</v>
      </c>
      <c r="AV356" s="13" t="s">
        <v>146</v>
      </c>
      <c r="AW356" s="13" t="s">
        <v>32</v>
      </c>
      <c r="AX356" s="13" t="s">
        <v>84</v>
      </c>
      <c r="AY356" s="166" t="s">
        <v>140</v>
      </c>
    </row>
    <row r="357" spans="2:65" s="1" customFormat="1" ht="24.15" customHeight="1">
      <c r="B357" s="31"/>
      <c r="C357" s="132" t="s">
        <v>813</v>
      </c>
      <c r="D357" s="132" t="s">
        <v>142</v>
      </c>
      <c r="E357" s="133" t="s">
        <v>903</v>
      </c>
      <c r="F357" s="134" t="s">
        <v>904</v>
      </c>
      <c r="G357" s="135" t="s">
        <v>206</v>
      </c>
      <c r="H357" s="136">
        <v>6.724</v>
      </c>
      <c r="I357" s="137"/>
      <c r="J357" s="138">
        <f>ROUND(I357*H357,2)</f>
        <v>0</v>
      </c>
      <c r="K357" s="139"/>
      <c r="L357" s="31"/>
      <c r="M357" s="140" t="s">
        <v>1</v>
      </c>
      <c r="N357" s="141" t="s">
        <v>42</v>
      </c>
      <c r="P357" s="142">
        <f>O357*H357</f>
        <v>0</v>
      </c>
      <c r="Q357" s="142">
        <v>0</v>
      </c>
      <c r="R357" s="142">
        <f>Q357*H357</f>
        <v>0</v>
      </c>
      <c r="S357" s="142">
        <v>0.01786</v>
      </c>
      <c r="T357" s="143">
        <f>S357*H357</f>
        <v>0.12009064000000001</v>
      </c>
      <c r="AR357" s="144" t="s">
        <v>221</v>
      </c>
      <c r="AT357" s="144" t="s">
        <v>142</v>
      </c>
      <c r="AU357" s="144" t="s">
        <v>86</v>
      </c>
      <c r="AY357" s="16" t="s">
        <v>140</v>
      </c>
      <c r="BE357" s="145">
        <f>IF(N357="základní",J357,0)</f>
        <v>0</v>
      </c>
      <c r="BF357" s="145">
        <f>IF(N357="snížená",J357,0)</f>
        <v>0</v>
      </c>
      <c r="BG357" s="145">
        <f>IF(N357="zákl. přenesená",J357,0)</f>
        <v>0</v>
      </c>
      <c r="BH357" s="145">
        <f>IF(N357="sníž. přenesená",J357,0)</f>
        <v>0</v>
      </c>
      <c r="BI357" s="145">
        <f>IF(N357="nulová",J357,0)</f>
        <v>0</v>
      </c>
      <c r="BJ357" s="16" t="s">
        <v>86</v>
      </c>
      <c r="BK357" s="145">
        <f>ROUND(I357*H357,2)</f>
        <v>0</v>
      </c>
      <c r="BL357" s="16" t="s">
        <v>221</v>
      </c>
      <c r="BM357" s="144" t="s">
        <v>1331</v>
      </c>
    </row>
    <row r="358" spans="2:51" s="14" customFormat="1" ht="10.2">
      <c r="B358" s="172"/>
      <c r="D358" s="147" t="s">
        <v>148</v>
      </c>
      <c r="E358" s="173" t="s">
        <v>1</v>
      </c>
      <c r="F358" s="174" t="s">
        <v>900</v>
      </c>
      <c r="H358" s="173" t="s">
        <v>1</v>
      </c>
      <c r="I358" s="175"/>
      <c r="L358" s="172"/>
      <c r="M358" s="176"/>
      <c r="T358" s="177"/>
      <c r="AT358" s="173" t="s">
        <v>148</v>
      </c>
      <c r="AU358" s="173" t="s">
        <v>86</v>
      </c>
      <c r="AV358" s="14" t="s">
        <v>84</v>
      </c>
      <c r="AW358" s="14" t="s">
        <v>32</v>
      </c>
      <c r="AX358" s="14" t="s">
        <v>76</v>
      </c>
      <c r="AY358" s="173" t="s">
        <v>140</v>
      </c>
    </row>
    <row r="359" spans="2:51" s="12" customFormat="1" ht="10.2">
      <c r="B359" s="146"/>
      <c r="D359" s="147" t="s">
        <v>148</v>
      </c>
      <c r="E359" s="148" t="s">
        <v>1</v>
      </c>
      <c r="F359" s="149" t="s">
        <v>1332</v>
      </c>
      <c r="H359" s="150">
        <v>3.724</v>
      </c>
      <c r="I359" s="151"/>
      <c r="L359" s="146"/>
      <c r="M359" s="152"/>
      <c r="T359" s="153"/>
      <c r="AT359" s="148" t="s">
        <v>148</v>
      </c>
      <c r="AU359" s="148" t="s">
        <v>86</v>
      </c>
      <c r="AV359" s="12" t="s">
        <v>86</v>
      </c>
      <c r="AW359" s="12" t="s">
        <v>32</v>
      </c>
      <c r="AX359" s="12" t="s">
        <v>76</v>
      </c>
      <c r="AY359" s="148" t="s">
        <v>140</v>
      </c>
    </row>
    <row r="360" spans="2:51" s="12" customFormat="1" ht="10.2">
      <c r="B360" s="146"/>
      <c r="D360" s="147" t="s">
        <v>148</v>
      </c>
      <c r="E360" s="148" t="s">
        <v>1</v>
      </c>
      <c r="F360" s="149" t="s">
        <v>1333</v>
      </c>
      <c r="H360" s="150">
        <v>3</v>
      </c>
      <c r="I360" s="151"/>
      <c r="L360" s="146"/>
      <c r="M360" s="152"/>
      <c r="T360" s="153"/>
      <c r="AT360" s="148" t="s">
        <v>148</v>
      </c>
      <c r="AU360" s="148" t="s">
        <v>86</v>
      </c>
      <c r="AV360" s="12" t="s">
        <v>86</v>
      </c>
      <c r="AW360" s="12" t="s">
        <v>32</v>
      </c>
      <c r="AX360" s="12" t="s">
        <v>76</v>
      </c>
      <c r="AY360" s="148" t="s">
        <v>140</v>
      </c>
    </row>
    <row r="361" spans="2:51" s="13" customFormat="1" ht="10.2">
      <c r="B361" s="165"/>
      <c r="D361" s="147" t="s">
        <v>148</v>
      </c>
      <c r="E361" s="166" t="s">
        <v>1</v>
      </c>
      <c r="F361" s="167" t="s">
        <v>210</v>
      </c>
      <c r="H361" s="168">
        <v>6.724</v>
      </c>
      <c r="I361" s="169"/>
      <c r="L361" s="165"/>
      <c r="M361" s="170"/>
      <c r="T361" s="171"/>
      <c r="AT361" s="166" t="s">
        <v>148</v>
      </c>
      <c r="AU361" s="166" t="s">
        <v>86</v>
      </c>
      <c r="AV361" s="13" t="s">
        <v>146</v>
      </c>
      <c r="AW361" s="13" t="s">
        <v>32</v>
      </c>
      <c r="AX361" s="13" t="s">
        <v>84</v>
      </c>
      <c r="AY361" s="166" t="s">
        <v>140</v>
      </c>
    </row>
    <row r="362" spans="2:65" s="1" customFormat="1" ht="21.75" customHeight="1">
      <c r="B362" s="31"/>
      <c r="C362" s="132" t="s">
        <v>817</v>
      </c>
      <c r="D362" s="132" t="s">
        <v>142</v>
      </c>
      <c r="E362" s="133" t="s">
        <v>1334</v>
      </c>
      <c r="F362" s="134" t="s">
        <v>1335</v>
      </c>
      <c r="G362" s="135" t="s">
        <v>218</v>
      </c>
      <c r="H362" s="136">
        <v>4.65</v>
      </c>
      <c r="I362" s="137"/>
      <c r="J362" s="138">
        <f>ROUND(I362*H362,2)</f>
        <v>0</v>
      </c>
      <c r="K362" s="139"/>
      <c r="L362" s="31"/>
      <c r="M362" s="140" t="s">
        <v>1</v>
      </c>
      <c r="N362" s="141" t="s">
        <v>42</v>
      </c>
      <c r="P362" s="142">
        <f>O362*H362</f>
        <v>0</v>
      </c>
      <c r="Q362" s="142">
        <v>0.00515</v>
      </c>
      <c r="R362" s="142">
        <f>Q362*H362</f>
        <v>0.023947500000000004</v>
      </c>
      <c r="S362" s="142">
        <v>0</v>
      </c>
      <c r="T362" s="143">
        <f>S362*H362</f>
        <v>0</v>
      </c>
      <c r="AR362" s="144" t="s">
        <v>221</v>
      </c>
      <c r="AT362" s="144" t="s">
        <v>142</v>
      </c>
      <c r="AU362" s="144" t="s">
        <v>86</v>
      </c>
      <c r="AY362" s="16" t="s">
        <v>140</v>
      </c>
      <c r="BE362" s="145">
        <f>IF(N362="základní",J362,0)</f>
        <v>0</v>
      </c>
      <c r="BF362" s="145">
        <f>IF(N362="snížená",J362,0)</f>
        <v>0</v>
      </c>
      <c r="BG362" s="145">
        <f>IF(N362="zákl. přenesená",J362,0)</f>
        <v>0</v>
      </c>
      <c r="BH362" s="145">
        <f>IF(N362="sníž. přenesená",J362,0)</f>
        <v>0</v>
      </c>
      <c r="BI362" s="145">
        <f>IF(N362="nulová",J362,0)</f>
        <v>0</v>
      </c>
      <c r="BJ362" s="16" t="s">
        <v>86</v>
      </c>
      <c r="BK362" s="145">
        <f>ROUND(I362*H362,2)</f>
        <v>0</v>
      </c>
      <c r="BL362" s="16" t="s">
        <v>221</v>
      </c>
      <c r="BM362" s="144" t="s">
        <v>1336</v>
      </c>
    </row>
    <row r="363" spans="2:51" s="12" customFormat="1" ht="10.2">
      <c r="B363" s="146"/>
      <c r="D363" s="147" t="s">
        <v>148</v>
      </c>
      <c r="E363" s="148" t="s">
        <v>1</v>
      </c>
      <c r="F363" s="149" t="s">
        <v>1337</v>
      </c>
      <c r="H363" s="150">
        <v>4.65</v>
      </c>
      <c r="I363" s="151"/>
      <c r="L363" s="146"/>
      <c r="M363" s="152"/>
      <c r="T363" s="153"/>
      <c r="AT363" s="148" t="s">
        <v>148</v>
      </c>
      <c r="AU363" s="148" t="s">
        <v>86</v>
      </c>
      <c r="AV363" s="12" t="s">
        <v>86</v>
      </c>
      <c r="AW363" s="12" t="s">
        <v>32</v>
      </c>
      <c r="AX363" s="12" t="s">
        <v>84</v>
      </c>
      <c r="AY363" s="148" t="s">
        <v>140</v>
      </c>
    </row>
    <row r="364" spans="2:65" s="1" customFormat="1" ht="21.75" customHeight="1">
      <c r="B364" s="31"/>
      <c r="C364" s="132" t="s">
        <v>822</v>
      </c>
      <c r="D364" s="132" t="s">
        <v>142</v>
      </c>
      <c r="E364" s="133" t="s">
        <v>908</v>
      </c>
      <c r="F364" s="134" t="s">
        <v>909</v>
      </c>
      <c r="G364" s="135" t="s">
        <v>218</v>
      </c>
      <c r="H364" s="136">
        <v>4</v>
      </c>
      <c r="I364" s="137"/>
      <c r="J364" s="138">
        <f>ROUND(I364*H364,2)</f>
        <v>0</v>
      </c>
      <c r="K364" s="139"/>
      <c r="L364" s="31"/>
      <c r="M364" s="140" t="s">
        <v>1</v>
      </c>
      <c r="N364" s="141" t="s">
        <v>42</v>
      </c>
      <c r="P364" s="142">
        <f>O364*H364</f>
        <v>0</v>
      </c>
      <c r="Q364" s="142">
        <v>0.00906</v>
      </c>
      <c r="R364" s="142">
        <f>Q364*H364</f>
        <v>0.03624</v>
      </c>
      <c r="S364" s="142">
        <v>0</v>
      </c>
      <c r="T364" s="143">
        <f>S364*H364</f>
        <v>0</v>
      </c>
      <c r="AR364" s="144" t="s">
        <v>221</v>
      </c>
      <c r="AT364" s="144" t="s">
        <v>142</v>
      </c>
      <c r="AU364" s="144" t="s">
        <v>86</v>
      </c>
      <c r="AY364" s="16" t="s">
        <v>140</v>
      </c>
      <c r="BE364" s="145">
        <f>IF(N364="základní",J364,0)</f>
        <v>0</v>
      </c>
      <c r="BF364" s="145">
        <f>IF(N364="snížená",J364,0)</f>
        <v>0</v>
      </c>
      <c r="BG364" s="145">
        <f>IF(N364="zákl. přenesená",J364,0)</f>
        <v>0</v>
      </c>
      <c r="BH364" s="145">
        <f>IF(N364="sníž. přenesená",J364,0)</f>
        <v>0</v>
      </c>
      <c r="BI364" s="145">
        <f>IF(N364="nulová",J364,0)</f>
        <v>0</v>
      </c>
      <c r="BJ364" s="16" t="s">
        <v>86</v>
      </c>
      <c r="BK364" s="145">
        <f>ROUND(I364*H364,2)</f>
        <v>0</v>
      </c>
      <c r="BL364" s="16" t="s">
        <v>221</v>
      </c>
      <c r="BM364" s="144" t="s">
        <v>1338</v>
      </c>
    </row>
    <row r="365" spans="2:51" s="12" customFormat="1" ht="10.2">
      <c r="B365" s="146"/>
      <c r="D365" s="147" t="s">
        <v>148</v>
      </c>
      <c r="E365" s="148" t="s">
        <v>1</v>
      </c>
      <c r="F365" s="149" t="s">
        <v>146</v>
      </c>
      <c r="H365" s="150">
        <v>4</v>
      </c>
      <c r="I365" s="151"/>
      <c r="L365" s="146"/>
      <c r="M365" s="152"/>
      <c r="T365" s="153"/>
      <c r="AT365" s="148" t="s">
        <v>148</v>
      </c>
      <c r="AU365" s="148" t="s">
        <v>86</v>
      </c>
      <c r="AV365" s="12" t="s">
        <v>86</v>
      </c>
      <c r="AW365" s="12" t="s">
        <v>32</v>
      </c>
      <c r="AX365" s="12" t="s">
        <v>84</v>
      </c>
      <c r="AY365" s="148" t="s">
        <v>140</v>
      </c>
    </row>
    <row r="366" spans="2:65" s="1" customFormat="1" ht="24.15" customHeight="1">
      <c r="B366" s="31"/>
      <c r="C366" s="132" t="s">
        <v>826</v>
      </c>
      <c r="D366" s="132" t="s">
        <v>142</v>
      </c>
      <c r="E366" s="133" t="s">
        <v>1339</v>
      </c>
      <c r="F366" s="134" t="s">
        <v>1340</v>
      </c>
      <c r="G366" s="135" t="s">
        <v>191</v>
      </c>
      <c r="H366" s="136">
        <v>1</v>
      </c>
      <c r="I366" s="137"/>
      <c r="J366" s="138">
        <f>ROUND(I366*H366,2)</f>
        <v>0</v>
      </c>
      <c r="K366" s="139"/>
      <c r="L366" s="31"/>
      <c r="M366" s="140" t="s">
        <v>1</v>
      </c>
      <c r="N366" s="141" t="s">
        <v>42</v>
      </c>
      <c r="P366" s="142">
        <f>O366*H366</f>
        <v>0</v>
      </c>
      <c r="Q366" s="142">
        <v>3E-05</v>
      </c>
      <c r="R366" s="142">
        <f>Q366*H366</f>
        <v>3E-05</v>
      </c>
      <c r="S366" s="142">
        <v>0</v>
      </c>
      <c r="T366" s="143">
        <f>S366*H366</f>
        <v>0</v>
      </c>
      <c r="AR366" s="144" t="s">
        <v>221</v>
      </c>
      <c r="AT366" s="144" t="s">
        <v>142</v>
      </c>
      <c r="AU366" s="144" t="s">
        <v>86</v>
      </c>
      <c r="AY366" s="16" t="s">
        <v>140</v>
      </c>
      <c r="BE366" s="145">
        <f>IF(N366="základní",J366,0)</f>
        <v>0</v>
      </c>
      <c r="BF366" s="145">
        <f>IF(N366="snížená",J366,0)</f>
        <v>0</v>
      </c>
      <c r="BG366" s="145">
        <f>IF(N366="zákl. přenesená",J366,0)</f>
        <v>0</v>
      </c>
      <c r="BH366" s="145">
        <f>IF(N366="sníž. přenesená",J366,0)</f>
        <v>0</v>
      </c>
      <c r="BI366" s="145">
        <f>IF(N366="nulová",J366,0)</f>
        <v>0</v>
      </c>
      <c r="BJ366" s="16" t="s">
        <v>86</v>
      </c>
      <c r="BK366" s="145">
        <f>ROUND(I366*H366,2)</f>
        <v>0</v>
      </c>
      <c r="BL366" s="16" t="s">
        <v>221</v>
      </c>
      <c r="BM366" s="144" t="s">
        <v>1341</v>
      </c>
    </row>
    <row r="367" spans="2:65" s="1" customFormat="1" ht="24.15" customHeight="1">
      <c r="B367" s="31"/>
      <c r="C367" s="154" t="s">
        <v>830</v>
      </c>
      <c r="D367" s="154" t="s">
        <v>182</v>
      </c>
      <c r="E367" s="155" t="s">
        <v>1342</v>
      </c>
      <c r="F367" s="156" t="s">
        <v>1343</v>
      </c>
      <c r="G367" s="157" t="s">
        <v>191</v>
      </c>
      <c r="H367" s="158">
        <v>1</v>
      </c>
      <c r="I367" s="159"/>
      <c r="J367" s="160">
        <f>ROUND(I367*H367,2)</f>
        <v>0</v>
      </c>
      <c r="K367" s="161"/>
      <c r="L367" s="162"/>
      <c r="M367" s="163" t="s">
        <v>1</v>
      </c>
      <c r="N367" s="164" t="s">
        <v>42</v>
      </c>
      <c r="P367" s="142">
        <f>O367*H367</f>
        <v>0</v>
      </c>
      <c r="Q367" s="142">
        <v>0.0009</v>
      </c>
      <c r="R367" s="142">
        <f>Q367*H367</f>
        <v>0.0009</v>
      </c>
      <c r="S367" s="142">
        <v>0</v>
      </c>
      <c r="T367" s="143">
        <f>S367*H367</f>
        <v>0</v>
      </c>
      <c r="AR367" s="144" t="s">
        <v>301</v>
      </c>
      <c r="AT367" s="144" t="s">
        <v>182</v>
      </c>
      <c r="AU367" s="144" t="s">
        <v>86</v>
      </c>
      <c r="AY367" s="16" t="s">
        <v>140</v>
      </c>
      <c r="BE367" s="145">
        <f>IF(N367="základní",J367,0)</f>
        <v>0</v>
      </c>
      <c r="BF367" s="145">
        <f>IF(N367="snížená",J367,0)</f>
        <v>0</v>
      </c>
      <c r="BG367" s="145">
        <f>IF(N367="zákl. přenesená",J367,0)</f>
        <v>0</v>
      </c>
      <c r="BH367" s="145">
        <f>IF(N367="sníž. přenesená",J367,0)</f>
        <v>0</v>
      </c>
      <c r="BI367" s="145">
        <f>IF(N367="nulová",J367,0)</f>
        <v>0</v>
      </c>
      <c r="BJ367" s="16" t="s">
        <v>86</v>
      </c>
      <c r="BK367" s="145">
        <f>ROUND(I367*H367,2)</f>
        <v>0</v>
      </c>
      <c r="BL367" s="16" t="s">
        <v>221</v>
      </c>
      <c r="BM367" s="144" t="s">
        <v>1344</v>
      </c>
    </row>
    <row r="368" spans="2:65" s="1" customFormat="1" ht="24.15" customHeight="1">
      <c r="B368" s="31"/>
      <c r="C368" s="132" t="s">
        <v>834</v>
      </c>
      <c r="D368" s="132" t="s">
        <v>142</v>
      </c>
      <c r="E368" s="133" t="s">
        <v>912</v>
      </c>
      <c r="F368" s="134" t="s">
        <v>913</v>
      </c>
      <c r="G368" s="135" t="s">
        <v>191</v>
      </c>
      <c r="H368" s="136">
        <v>1</v>
      </c>
      <c r="I368" s="137"/>
      <c r="J368" s="138">
        <f>ROUND(I368*H368,2)</f>
        <v>0</v>
      </c>
      <c r="K368" s="139"/>
      <c r="L368" s="31"/>
      <c r="M368" s="140" t="s">
        <v>1</v>
      </c>
      <c r="N368" s="141" t="s">
        <v>42</v>
      </c>
      <c r="P368" s="142">
        <f>O368*H368</f>
        <v>0</v>
      </c>
      <c r="Q368" s="142">
        <v>3E-05</v>
      </c>
      <c r="R368" s="142">
        <f>Q368*H368</f>
        <v>3E-05</v>
      </c>
      <c r="S368" s="142">
        <v>0</v>
      </c>
      <c r="T368" s="143">
        <f>S368*H368</f>
        <v>0</v>
      </c>
      <c r="AR368" s="144" t="s">
        <v>221</v>
      </c>
      <c r="AT368" s="144" t="s">
        <v>142</v>
      </c>
      <c r="AU368" s="144" t="s">
        <v>86</v>
      </c>
      <c r="AY368" s="16" t="s">
        <v>140</v>
      </c>
      <c r="BE368" s="145">
        <f>IF(N368="základní",J368,0)</f>
        <v>0</v>
      </c>
      <c r="BF368" s="145">
        <f>IF(N368="snížená",J368,0)</f>
        <v>0</v>
      </c>
      <c r="BG368" s="145">
        <f>IF(N368="zákl. přenesená",J368,0)</f>
        <v>0</v>
      </c>
      <c r="BH368" s="145">
        <f>IF(N368="sníž. přenesená",J368,0)</f>
        <v>0</v>
      </c>
      <c r="BI368" s="145">
        <f>IF(N368="nulová",J368,0)</f>
        <v>0</v>
      </c>
      <c r="BJ368" s="16" t="s">
        <v>86</v>
      </c>
      <c r="BK368" s="145">
        <f>ROUND(I368*H368,2)</f>
        <v>0</v>
      </c>
      <c r="BL368" s="16" t="s">
        <v>221</v>
      </c>
      <c r="BM368" s="144" t="s">
        <v>1345</v>
      </c>
    </row>
    <row r="369" spans="2:65" s="1" customFormat="1" ht="24.15" customHeight="1">
      <c r="B369" s="31"/>
      <c r="C369" s="154" t="s">
        <v>838</v>
      </c>
      <c r="D369" s="154" t="s">
        <v>182</v>
      </c>
      <c r="E369" s="155" t="s">
        <v>916</v>
      </c>
      <c r="F369" s="156" t="s">
        <v>917</v>
      </c>
      <c r="G369" s="157" t="s">
        <v>191</v>
      </c>
      <c r="H369" s="158">
        <v>1</v>
      </c>
      <c r="I369" s="159"/>
      <c r="J369" s="160">
        <f>ROUND(I369*H369,2)</f>
        <v>0</v>
      </c>
      <c r="K369" s="161"/>
      <c r="L369" s="162"/>
      <c r="M369" s="163" t="s">
        <v>1</v>
      </c>
      <c r="N369" s="164" t="s">
        <v>42</v>
      </c>
      <c r="P369" s="142">
        <f>O369*H369</f>
        <v>0</v>
      </c>
      <c r="Q369" s="142">
        <v>0.002</v>
      </c>
      <c r="R369" s="142">
        <f>Q369*H369</f>
        <v>0.002</v>
      </c>
      <c r="S369" s="142">
        <v>0</v>
      </c>
      <c r="T369" s="143">
        <f>S369*H369</f>
        <v>0</v>
      </c>
      <c r="AR369" s="144" t="s">
        <v>301</v>
      </c>
      <c r="AT369" s="144" t="s">
        <v>182</v>
      </c>
      <c r="AU369" s="144" t="s">
        <v>86</v>
      </c>
      <c r="AY369" s="16" t="s">
        <v>140</v>
      </c>
      <c r="BE369" s="145">
        <f>IF(N369="základní",J369,0)</f>
        <v>0</v>
      </c>
      <c r="BF369" s="145">
        <f>IF(N369="snížená",J369,0)</f>
        <v>0</v>
      </c>
      <c r="BG369" s="145">
        <f>IF(N369="zákl. přenesená",J369,0)</f>
        <v>0</v>
      </c>
      <c r="BH369" s="145">
        <f>IF(N369="sníž. přenesená",J369,0)</f>
        <v>0</v>
      </c>
      <c r="BI369" s="145">
        <f>IF(N369="nulová",J369,0)</f>
        <v>0</v>
      </c>
      <c r="BJ369" s="16" t="s">
        <v>86</v>
      </c>
      <c r="BK369" s="145">
        <f>ROUND(I369*H369,2)</f>
        <v>0</v>
      </c>
      <c r="BL369" s="16" t="s">
        <v>221</v>
      </c>
      <c r="BM369" s="144" t="s">
        <v>1346</v>
      </c>
    </row>
    <row r="370" spans="2:65" s="1" customFormat="1" ht="24.15" customHeight="1">
      <c r="B370" s="31"/>
      <c r="C370" s="132" t="s">
        <v>842</v>
      </c>
      <c r="D370" s="132" t="s">
        <v>142</v>
      </c>
      <c r="E370" s="133" t="s">
        <v>920</v>
      </c>
      <c r="F370" s="134" t="s">
        <v>921</v>
      </c>
      <c r="G370" s="135" t="s">
        <v>169</v>
      </c>
      <c r="H370" s="136">
        <v>0.412</v>
      </c>
      <c r="I370" s="137"/>
      <c r="J370" s="138">
        <f>ROUND(I370*H370,2)</f>
        <v>0</v>
      </c>
      <c r="K370" s="139"/>
      <c r="L370" s="31"/>
      <c r="M370" s="140" t="s">
        <v>1</v>
      </c>
      <c r="N370" s="141" t="s">
        <v>42</v>
      </c>
      <c r="P370" s="142">
        <f>O370*H370</f>
        <v>0</v>
      </c>
      <c r="Q370" s="142">
        <v>0</v>
      </c>
      <c r="R370" s="142">
        <f>Q370*H370</f>
        <v>0</v>
      </c>
      <c r="S370" s="142">
        <v>0</v>
      </c>
      <c r="T370" s="143">
        <f>S370*H370</f>
        <v>0</v>
      </c>
      <c r="AR370" s="144" t="s">
        <v>221</v>
      </c>
      <c r="AT370" s="144" t="s">
        <v>142</v>
      </c>
      <c r="AU370" s="144" t="s">
        <v>86</v>
      </c>
      <c r="AY370" s="16" t="s">
        <v>140</v>
      </c>
      <c r="BE370" s="145">
        <f>IF(N370="základní",J370,0)</f>
        <v>0</v>
      </c>
      <c r="BF370" s="145">
        <f>IF(N370="snížená",J370,0)</f>
        <v>0</v>
      </c>
      <c r="BG370" s="145">
        <f>IF(N370="zákl. přenesená",J370,0)</f>
        <v>0</v>
      </c>
      <c r="BH370" s="145">
        <f>IF(N370="sníž. přenesená",J370,0)</f>
        <v>0</v>
      </c>
      <c r="BI370" s="145">
        <f>IF(N370="nulová",J370,0)</f>
        <v>0</v>
      </c>
      <c r="BJ370" s="16" t="s">
        <v>86</v>
      </c>
      <c r="BK370" s="145">
        <f>ROUND(I370*H370,2)</f>
        <v>0</v>
      </c>
      <c r="BL370" s="16" t="s">
        <v>221</v>
      </c>
      <c r="BM370" s="144" t="s">
        <v>1347</v>
      </c>
    </row>
    <row r="371" spans="2:63" s="11" customFormat="1" ht="22.8" customHeight="1">
      <c r="B371" s="120"/>
      <c r="D371" s="121" t="s">
        <v>75</v>
      </c>
      <c r="E371" s="130" t="s">
        <v>923</v>
      </c>
      <c r="F371" s="130" t="s">
        <v>924</v>
      </c>
      <c r="I371" s="123"/>
      <c r="J371" s="131">
        <f>BK371</f>
        <v>0</v>
      </c>
      <c r="L371" s="120"/>
      <c r="M371" s="125"/>
      <c r="P371" s="126">
        <f>SUM(P372:P375)</f>
        <v>0</v>
      </c>
      <c r="R371" s="126">
        <f>SUM(R372:R375)</f>
        <v>0.0552</v>
      </c>
      <c r="T371" s="127">
        <f>SUM(T372:T375)</f>
        <v>0</v>
      </c>
      <c r="AR371" s="121" t="s">
        <v>86</v>
      </c>
      <c r="AT371" s="128" t="s">
        <v>75</v>
      </c>
      <c r="AU371" s="128" t="s">
        <v>84</v>
      </c>
      <c r="AY371" s="121" t="s">
        <v>140</v>
      </c>
      <c r="BK371" s="129">
        <f>SUM(BK372:BK375)</f>
        <v>0</v>
      </c>
    </row>
    <row r="372" spans="2:65" s="1" customFormat="1" ht="24.15" customHeight="1">
      <c r="B372" s="31"/>
      <c r="C372" s="132" t="s">
        <v>846</v>
      </c>
      <c r="D372" s="132" t="s">
        <v>142</v>
      </c>
      <c r="E372" s="133" t="s">
        <v>926</v>
      </c>
      <c r="F372" s="134" t="s">
        <v>927</v>
      </c>
      <c r="G372" s="135" t="s">
        <v>191</v>
      </c>
      <c r="H372" s="136">
        <v>3</v>
      </c>
      <c r="I372" s="137"/>
      <c r="J372" s="138">
        <f>ROUND(I372*H372,2)</f>
        <v>0</v>
      </c>
      <c r="K372" s="139"/>
      <c r="L372" s="31"/>
      <c r="M372" s="140" t="s">
        <v>1</v>
      </c>
      <c r="N372" s="141" t="s">
        <v>42</v>
      </c>
      <c r="P372" s="142">
        <f>O372*H372</f>
        <v>0</v>
      </c>
      <c r="Q372" s="142">
        <v>0</v>
      </c>
      <c r="R372" s="142">
        <f>Q372*H372</f>
        <v>0</v>
      </c>
      <c r="S372" s="142">
        <v>0</v>
      </c>
      <c r="T372" s="143">
        <f>S372*H372</f>
        <v>0</v>
      </c>
      <c r="AR372" s="144" t="s">
        <v>221</v>
      </c>
      <c r="AT372" s="144" t="s">
        <v>142</v>
      </c>
      <c r="AU372" s="144" t="s">
        <v>86</v>
      </c>
      <c r="AY372" s="16" t="s">
        <v>140</v>
      </c>
      <c r="BE372" s="145">
        <f>IF(N372="základní",J372,0)</f>
        <v>0</v>
      </c>
      <c r="BF372" s="145">
        <f>IF(N372="snížená",J372,0)</f>
        <v>0</v>
      </c>
      <c r="BG372" s="145">
        <f>IF(N372="zákl. přenesená",J372,0)</f>
        <v>0</v>
      </c>
      <c r="BH372" s="145">
        <f>IF(N372="sníž. přenesená",J372,0)</f>
        <v>0</v>
      </c>
      <c r="BI372" s="145">
        <f>IF(N372="nulová",J372,0)</f>
        <v>0</v>
      </c>
      <c r="BJ372" s="16" t="s">
        <v>86</v>
      </c>
      <c r="BK372" s="145">
        <f>ROUND(I372*H372,2)</f>
        <v>0</v>
      </c>
      <c r="BL372" s="16" t="s">
        <v>221</v>
      </c>
      <c r="BM372" s="144" t="s">
        <v>1348</v>
      </c>
    </row>
    <row r="373" spans="2:65" s="1" customFormat="1" ht="24.15" customHeight="1">
      <c r="B373" s="31"/>
      <c r="C373" s="132" t="s">
        <v>849</v>
      </c>
      <c r="D373" s="132" t="s">
        <v>142</v>
      </c>
      <c r="E373" s="133" t="s">
        <v>1349</v>
      </c>
      <c r="F373" s="134" t="s">
        <v>1350</v>
      </c>
      <c r="G373" s="135" t="s">
        <v>191</v>
      </c>
      <c r="H373" s="136">
        <v>1</v>
      </c>
      <c r="I373" s="137"/>
      <c r="J373" s="138">
        <f>ROUND(I373*H373,2)</f>
        <v>0</v>
      </c>
      <c r="K373" s="139"/>
      <c r="L373" s="31"/>
      <c r="M373" s="140" t="s">
        <v>1</v>
      </c>
      <c r="N373" s="141" t="s">
        <v>42</v>
      </c>
      <c r="P373" s="142">
        <f>O373*H373</f>
        <v>0</v>
      </c>
      <c r="Q373" s="142">
        <v>0</v>
      </c>
      <c r="R373" s="142">
        <f>Q373*H373</f>
        <v>0</v>
      </c>
      <c r="S373" s="142">
        <v>0</v>
      </c>
      <c r="T373" s="143">
        <f>S373*H373</f>
        <v>0</v>
      </c>
      <c r="AR373" s="144" t="s">
        <v>221</v>
      </c>
      <c r="AT373" s="144" t="s">
        <v>142</v>
      </c>
      <c r="AU373" s="144" t="s">
        <v>86</v>
      </c>
      <c r="AY373" s="16" t="s">
        <v>140</v>
      </c>
      <c r="BE373" s="145">
        <f>IF(N373="základní",J373,0)</f>
        <v>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16" t="s">
        <v>86</v>
      </c>
      <c r="BK373" s="145">
        <f>ROUND(I373*H373,2)</f>
        <v>0</v>
      </c>
      <c r="BL373" s="16" t="s">
        <v>221</v>
      </c>
      <c r="BM373" s="144" t="s">
        <v>1351</v>
      </c>
    </row>
    <row r="374" spans="2:65" s="1" customFormat="1" ht="24.15" customHeight="1">
      <c r="B374" s="31"/>
      <c r="C374" s="154" t="s">
        <v>855</v>
      </c>
      <c r="D374" s="154" t="s">
        <v>182</v>
      </c>
      <c r="E374" s="155" t="s">
        <v>930</v>
      </c>
      <c r="F374" s="156" t="s">
        <v>931</v>
      </c>
      <c r="G374" s="157" t="s">
        <v>191</v>
      </c>
      <c r="H374" s="158">
        <v>4</v>
      </c>
      <c r="I374" s="159"/>
      <c r="J374" s="160">
        <f>ROUND(I374*H374,2)</f>
        <v>0</v>
      </c>
      <c r="K374" s="161"/>
      <c r="L374" s="162"/>
      <c r="M374" s="163" t="s">
        <v>1</v>
      </c>
      <c r="N374" s="164" t="s">
        <v>42</v>
      </c>
      <c r="P374" s="142">
        <f>O374*H374</f>
        <v>0</v>
      </c>
      <c r="Q374" s="142">
        <v>0.0138</v>
      </c>
      <c r="R374" s="142">
        <f>Q374*H374</f>
        <v>0.0552</v>
      </c>
      <c r="S374" s="142">
        <v>0</v>
      </c>
      <c r="T374" s="143">
        <f>S374*H374</f>
        <v>0</v>
      </c>
      <c r="AR374" s="144" t="s">
        <v>301</v>
      </c>
      <c r="AT374" s="144" t="s">
        <v>182</v>
      </c>
      <c r="AU374" s="144" t="s">
        <v>86</v>
      </c>
      <c r="AY374" s="16" t="s">
        <v>140</v>
      </c>
      <c r="BE374" s="145">
        <f>IF(N374="základní",J374,0)</f>
        <v>0</v>
      </c>
      <c r="BF374" s="145">
        <f>IF(N374="snížená",J374,0)</f>
        <v>0</v>
      </c>
      <c r="BG374" s="145">
        <f>IF(N374="zákl. přenesená",J374,0)</f>
        <v>0</v>
      </c>
      <c r="BH374" s="145">
        <f>IF(N374="sníž. přenesená",J374,0)</f>
        <v>0</v>
      </c>
      <c r="BI374" s="145">
        <f>IF(N374="nulová",J374,0)</f>
        <v>0</v>
      </c>
      <c r="BJ374" s="16" t="s">
        <v>86</v>
      </c>
      <c r="BK374" s="145">
        <f>ROUND(I374*H374,2)</f>
        <v>0</v>
      </c>
      <c r="BL374" s="16" t="s">
        <v>221</v>
      </c>
      <c r="BM374" s="144" t="s">
        <v>1352</v>
      </c>
    </row>
    <row r="375" spans="2:65" s="1" customFormat="1" ht="24.15" customHeight="1">
      <c r="B375" s="31"/>
      <c r="C375" s="132" t="s">
        <v>859</v>
      </c>
      <c r="D375" s="132" t="s">
        <v>142</v>
      </c>
      <c r="E375" s="133" t="s">
        <v>934</v>
      </c>
      <c r="F375" s="134" t="s">
        <v>935</v>
      </c>
      <c r="G375" s="135" t="s">
        <v>169</v>
      </c>
      <c r="H375" s="136">
        <v>0.055</v>
      </c>
      <c r="I375" s="137"/>
      <c r="J375" s="138">
        <f>ROUND(I375*H375,2)</f>
        <v>0</v>
      </c>
      <c r="K375" s="139"/>
      <c r="L375" s="31"/>
      <c r="M375" s="140" t="s">
        <v>1</v>
      </c>
      <c r="N375" s="141" t="s">
        <v>42</v>
      </c>
      <c r="P375" s="142">
        <f>O375*H375</f>
        <v>0</v>
      </c>
      <c r="Q375" s="142">
        <v>0</v>
      </c>
      <c r="R375" s="142">
        <f>Q375*H375</f>
        <v>0</v>
      </c>
      <c r="S375" s="142">
        <v>0</v>
      </c>
      <c r="T375" s="143">
        <f>S375*H375</f>
        <v>0</v>
      </c>
      <c r="AR375" s="144" t="s">
        <v>221</v>
      </c>
      <c r="AT375" s="144" t="s">
        <v>142</v>
      </c>
      <c r="AU375" s="144" t="s">
        <v>86</v>
      </c>
      <c r="AY375" s="16" t="s">
        <v>140</v>
      </c>
      <c r="BE375" s="145">
        <f>IF(N375="základní",J375,0)</f>
        <v>0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16" t="s">
        <v>86</v>
      </c>
      <c r="BK375" s="145">
        <f>ROUND(I375*H375,2)</f>
        <v>0</v>
      </c>
      <c r="BL375" s="16" t="s">
        <v>221</v>
      </c>
      <c r="BM375" s="144" t="s">
        <v>1353</v>
      </c>
    </row>
    <row r="376" spans="2:63" s="11" customFormat="1" ht="22.8" customHeight="1">
      <c r="B376" s="120"/>
      <c r="D376" s="121" t="s">
        <v>75</v>
      </c>
      <c r="E376" s="130" t="s">
        <v>937</v>
      </c>
      <c r="F376" s="130" t="s">
        <v>938</v>
      </c>
      <c r="I376" s="123"/>
      <c r="J376" s="131">
        <f>BK376</f>
        <v>0</v>
      </c>
      <c r="L376" s="120"/>
      <c r="M376" s="125"/>
      <c r="P376" s="126">
        <f>SUM(P377:P403)</f>
        <v>0</v>
      </c>
      <c r="R376" s="126">
        <f>SUM(R377:R403)</f>
        <v>0.9951105000000001</v>
      </c>
      <c r="T376" s="127">
        <f>SUM(T377:T403)</f>
        <v>0</v>
      </c>
      <c r="AR376" s="121" t="s">
        <v>86</v>
      </c>
      <c r="AT376" s="128" t="s">
        <v>75</v>
      </c>
      <c r="AU376" s="128" t="s">
        <v>84</v>
      </c>
      <c r="AY376" s="121" t="s">
        <v>140</v>
      </c>
      <c r="BK376" s="129">
        <f>SUM(BK377:BK403)</f>
        <v>0</v>
      </c>
    </row>
    <row r="377" spans="2:65" s="1" customFormat="1" ht="16.5" customHeight="1">
      <c r="B377" s="31"/>
      <c r="C377" s="132" t="s">
        <v>863</v>
      </c>
      <c r="D377" s="132" t="s">
        <v>142</v>
      </c>
      <c r="E377" s="133" t="s">
        <v>940</v>
      </c>
      <c r="F377" s="134" t="s">
        <v>941</v>
      </c>
      <c r="G377" s="135" t="s">
        <v>206</v>
      </c>
      <c r="H377" s="136">
        <v>27.53</v>
      </c>
      <c r="I377" s="137"/>
      <c r="J377" s="138">
        <f>ROUND(I377*H377,2)</f>
        <v>0</v>
      </c>
      <c r="K377" s="139"/>
      <c r="L377" s="31"/>
      <c r="M377" s="140" t="s">
        <v>1</v>
      </c>
      <c r="N377" s="141" t="s">
        <v>42</v>
      </c>
      <c r="P377" s="142">
        <f>O377*H377</f>
        <v>0</v>
      </c>
      <c r="Q377" s="142">
        <v>0</v>
      </c>
      <c r="R377" s="142">
        <f>Q377*H377</f>
        <v>0</v>
      </c>
      <c r="S377" s="142">
        <v>0</v>
      </c>
      <c r="T377" s="143">
        <f>S377*H377</f>
        <v>0</v>
      </c>
      <c r="AR377" s="144" t="s">
        <v>221</v>
      </c>
      <c r="AT377" s="144" t="s">
        <v>142</v>
      </c>
      <c r="AU377" s="144" t="s">
        <v>86</v>
      </c>
      <c r="AY377" s="16" t="s">
        <v>140</v>
      </c>
      <c r="BE377" s="145">
        <f>IF(N377="základní",J377,0)</f>
        <v>0</v>
      </c>
      <c r="BF377" s="145">
        <f>IF(N377="snížená",J377,0)</f>
        <v>0</v>
      </c>
      <c r="BG377" s="145">
        <f>IF(N377="zákl. přenesená",J377,0)</f>
        <v>0</v>
      </c>
      <c r="BH377" s="145">
        <f>IF(N377="sníž. přenesená",J377,0)</f>
        <v>0</v>
      </c>
      <c r="BI377" s="145">
        <f>IF(N377="nulová",J377,0)</f>
        <v>0</v>
      </c>
      <c r="BJ377" s="16" t="s">
        <v>86</v>
      </c>
      <c r="BK377" s="145">
        <f>ROUND(I377*H377,2)</f>
        <v>0</v>
      </c>
      <c r="BL377" s="16" t="s">
        <v>221</v>
      </c>
      <c r="BM377" s="144" t="s">
        <v>1354</v>
      </c>
    </row>
    <row r="378" spans="2:65" s="1" customFormat="1" ht="16.5" customHeight="1">
      <c r="B378" s="31"/>
      <c r="C378" s="132" t="s">
        <v>867</v>
      </c>
      <c r="D378" s="132" t="s">
        <v>142</v>
      </c>
      <c r="E378" s="133" t="s">
        <v>944</v>
      </c>
      <c r="F378" s="134" t="s">
        <v>945</v>
      </c>
      <c r="G378" s="135" t="s">
        <v>206</v>
      </c>
      <c r="H378" s="136">
        <v>27.53</v>
      </c>
      <c r="I378" s="137"/>
      <c r="J378" s="138">
        <f>ROUND(I378*H378,2)</f>
        <v>0</v>
      </c>
      <c r="K378" s="139"/>
      <c r="L378" s="31"/>
      <c r="M378" s="140" t="s">
        <v>1</v>
      </c>
      <c r="N378" s="141" t="s">
        <v>42</v>
      </c>
      <c r="P378" s="142">
        <f>O378*H378</f>
        <v>0</v>
      </c>
      <c r="Q378" s="142">
        <v>0.0003</v>
      </c>
      <c r="R378" s="142">
        <f>Q378*H378</f>
        <v>0.008258999999999999</v>
      </c>
      <c r="S378" s="142">
        <v>0</v>
      </c>
      <c r="T378" s="143">
        <f>S378*H378</f>
        <v>0</v>
      </c>
      <c r="AR378" s="144" t="s">
        <v>221</v>
      </c>
      <c r="AT378" s="144" t="s">
        <v>142</v>
      </c>
      <c r="AU378" s="144" t="s">
        <v>86</v>
      </c>
      <c r="AY378" s="16" t="s">
        <v>140</v>
      </c>
      <c r="BE378" s="145">
        <f>IF(N378="základní",J378,0)</f>
        <v>0</v>
      </c>
      <c r="BF378" s="145">
        <f>IF(N378="snížená",J378,0)</f>
        <v>0</v>
      </c>
      <c r="BG378" s="145">
        <f>IF(N378="zákl. přenesená",J378,0)</f>
        <v>0</v>
      </c>
      <c r="BH378" s="145">
        <f>IF(N378="sníž. přenesená",J378,0)</f>
        <v>0</v>
      </c>
      <c r="BI378" s="145">
        <f>IF(N378="nulová",J378,0)</f>
        <v>0</v>
      </c>
      <c r="BJ378" s="16" t="s">
        <v>86</v>
      </c>
      <c r="BK378" s="145">
        <f>ROUND(I378*H378,2)</f>
        <v>0</v>
      </c>
      <c r="BL378" s="16" t="s">
        <v>221</v>
      </c>
      <c r="BM378" s="144" t="s">
        <v>1355</v>
      </c>
    </row>
    <row r="379" spans="2:65" s="1" customFormat="1" ht="24.15" customHeight="1">
      <c r="B379" s="31"/>
      <c r="C379" s="132" t="s">
        <v>872</v>
      </c>
      <c r="D379" s="132" t="s">
        <v>142</v>
      </c>
      <c r="E379" s="133" t="s">
        <v>948</v>
      </c>
      <c r="F379" s="134" t="s">
        <v>949</v>
      </c>
      <c r="G379" s="135" t="s">
        <v>206</v>
      </c>
      <c r="H379" s="136">
        <v>27.53</v>
      </c>
      <c r="I379" s="137"/>
      <c r="J379" s="138">
        <f>ROUND(I379*H379,2)</f>
        <v>0</v>
      </c>
      <c r="K379" s="139"/>
      <c r="L379" s="31"/>
      <c r="M379" s="140" t="s">
        <v>1</v>
      </c>
      <c r="N379" s="141" t="s">
        <v>42</v>
      </c>
      <c r="P379" s="142">
        <f>O379*H379</f>
        <v>0</v>
      </c>
      <c r="Q379" s="142">
        <v>0.00758</v>
      </c>
      <c r="R379" s="142">
        <f>Q379*H379</f>
        <v>0.2086774</v>
      </c>
      <c r="S379" s="142">
        <v>0</v>
      </c>
      <c r="T379" s="143">
        <f>S379*H379</f>
        <v>0</v>
      </c>
      <c r="AR379" s="144" t="s">
        <v>221</v>
      </c>
      <c r="AT379" s="144" t="s">
        <v>142</v>
      </c>
      <c r="AU379" s="144" t="s">
        <v>86</v>
      </c>
      <c r="AY379" s="16" t="s">
        <v>140</v>
      </c>
      <c r="BE379" s="145">
        <f>IF(N379="základní",J379,0)</f>
        <v>0</v>
      </c>
      <c r="BF379" s="145">
        <f>IF(N379="snížená",J379,0)</f>
        <v>0</v>
      </c>
      <c r="BG379" s="145">
        <f>IF(N379="zákl. přenesená",J379,0)</f>
        <v>0</v>
      </c>
      <c r="BH379" s="145">
        <f>IF(N379="sníž. přenesená",J379,0)</f>
        <v>0</v>
      </c>
      <c r="BI379" s="145">
        <f>IF(N379="nulová",J379,0)</f>
        <v>0</v>
      </c>
      <c r="BJ379" s="16" t="s">
        <v>86</v>
      </c>
      <c r="BK379" s="145">
        <f>ROUND(I379*H379,2)</f>
        <v>0</v>
      </c>
      <c r="BL379" s="16" t="s">
        <v>221</v>
      </c>
      <c r="BM379" s="144" t="s">
        <v>1356</v>
      </c>
    </row>
    <row r="380" spans="2:65" s="1" customFormat="1" ht="24.15" customHeight="1">
      <c r="B380" s="31"/>
      <c r="C380" s="132" t="s">
        <v>876</v>
      </c>
      <c r="D380" s="132" t="s">
        <v>142</v>
      </c>
      <c r="E380" s="133" t="s">
        <v>952</v>
      </c>
      <c r="F380" s="134" t="s">
        <v>953</v>
      </c>
      <c r="G380" s="135" t="s">
        <v>218</v>
      </c>
      <c r="H380" s="136">
        <v>3.25</v>
      </c>
      <c r="I380" s="137"/>
      <c r="J380" s="138">
        <f>ROUND(I380*H380,2)</f>
        <v>0</v>
      </c>
      <c r="K380" s="139"/>
      <c r="L380" s="31"/>
      <c r="M380" s="140" t="s">
        <v>1</v>
      </c>
      <c r="N380" s="141" t="s">
        <v>42</v>
      </c>
      <c r="P380" s="142">
        <f>O380*H380</f>
        <v>0</v>
      </c>
      <c r="Q380" s="142">
        <v>0.00058</v>
      </c>
      <c r="R380" s="142">
        <f>Q380*H380</f>
        <v>0.001885</v>
      </c>
      <c r="S380" s="142">
        <v>0</v>
      </c>
      <c r="T380" s="143">
        <f>S380*H380</f>
        <v>0</v>
      </c>
      <c r="AR380" s="144" t="s">
        <v>221</v>
      </c>
      <c r="AT380" s="144" t="s">
        <v>142</v>
      </c>
      <c r="AU380" s="144" t="s">
        <v>86</v>
      </c>
      <c r="AY380" s="16" t="s">
        <v>140</v>
      </c>
      <c r="BE380" s="145">
        <f>IF(N380="základní",J380,0)</f>
        <v>0</v>
      </c>
      <c r="BF380" s="145">
        <f>IF(N380="snížená",J380,0)</f>
        <v>0</v>
      </c>
      <c r="BG380" s="145">
        <f>IF(N380="zákl. přenesená",J380,0)</f>
        <v>0</v>
      </c>
      <c r="BH380" s="145">
        <f>IF(N380="sníž. přenesená",J380,0)</f>
        <v>0</v>
      </c>
      <c r="BI380" s="145">
        <f>IF(N380="nulová",J380,0)</f>
        <v>0</v>
      </c>
      <c r="BJ380" s="16" t="s">
        <v>86</v>
      </c>
      <c r="BK380" s="145">
        <f>ROUND(I380*H380,2)</f>
        <v>0</v>
      </c>
      <c r="BL380" s="16" t="s">
        <v>221</v>
      </c>
      <c r="BM380" s="144" t="s">
        <v>1357</v>
      </c>
    </row>
    <row r="381" spans="2:51" s="12" customFormat="1" ht="10.2">
      <c r="B381" s="146"/>
      <c r="D381" s="147" t="s">
        <v>148</v>
      </c>
      <c r="E381" s="148" t="s">
        <v>1</v>
      </c>
      <c r="F381" s="149" t="s">
        <v>1358</v>
      </c>
      <c r="H381" s="150">
        <v>3.25</v>
      </c>
      <c r="I381" s="151"/>
      <c r="L381" s="146"/>
      <c r="M381" s="152"/>
      <c r="T381" s="153"/>
      <c r="AT381" s="148" t="s">
        <v>148</v>
      </c>
      <c r="AU381" s="148" t="s">
        <v>86</v>
      </c>
      <c r="AV381" s="12" t="s">
        <v>86</v>
      </c>
      <c r="AW381" s="12" t="s">
        <v>32</v>
      </c>
      <c r="AX381" s="12" t="s">
        <v>84</v>
      </c>
      <c r="AY381" s="148" t="s">
        <v>140</v>
      </c>
    </row>
    <row r="382" spans="2:65" s="1" customFormat="1" ht="16.5" customHeight="1">
      <c r="B382" s="31"/>
      <c r="C382" s="154" t="s">
        <v>880</v>
      </c>
      <c r="D382" s="154" t="s">
        <v>182</v>
      </c>
      <c r="E382" s="155" t="s">
        <v>957</v>
      </c>
      <c r="F382" s="156" t="s">
        <v>958</v>
      </c>
      <c r="G382" s="157" t="s">
        <v>218</v>
      </c>
      <c r="H382" s="158">
        <v>3.575</v>
      </c>
      <c r="I382" s="159"/>
      <c r="J382" s="160">
        <f>ROUND(I382*H382,2)</f>
        <v>0</v>
      </c>
      <c r="K382" s="161"/>
      <c r="L382" s="162"/>
      <c r="M382" s="163" t="s">
        <v>1</v>
      </c>
      <c r="N382" s="164" t="s">
        <v>42</v>
      </c>
      <c r="P382" s="142">
        <f>O382*H382</f>
        <v>0</v>
      </c>
      <c r="Q382" s="142">
        <v>0.0012</v>
      </c>
      <c r="R382" s="142">
        <f>Q382*H382</f>
        <v>0.0042899999999999995</v>
      </c>
      <c r="S382" s="142">
        <v>0</v>
      </c>
      <c r="T382" s="143">
        <f>S382*H382</f>
        <v>0</v>
      </c>
      <c r="AR382" s="144" t="s">
        <v>301</v>
      </c>
      <c r="AT382" s="144" t="s">
        <v>182</v>
      </c>
      <c r="AU382" s="144" t="s">
        <v>86</v>
      </c>
      <c r="AY382" s="16" t="s">
        <v>140</v>
      </c>
      <c r="BE382" s="145">
        <f>IF(N382="základní",J382,0)</f>
        <v>0</v>
      </c>
      <c r="BF382" s="145">
        <f>IF(N382="snížená",J382,0)</f>
        <v>0</v>
      </c>
      <c r="BG382" s="145">
        <f>IF(N382="zákl. přenesená",J382,0)</f>
        <v>0</v>
      </c>
      <c r="BH382" s="145">
        <f>IF(N382="sníž. přenesená",J382,0)</f>
        <v>0</v>
      </c>
      <c r="BI382" s="145">
        <f>IF(N382="nulová",J382,0)</f>
        <v>0</v>
      </c>
      <c r="BJ382" s="16" t="s">
        <v>86</v>
      </c>
      <c r="BK382" s="145">
        <f>ROUND(I382*H382,2)</f>
        <v>0</v>
      </c>
      <c r="BL382" s="16" t="s">
        <v>221</v>
      </c>
      <c r="BM382" s="144" t="s">
        <v>1359</v>
      </c>
    </row>
    <row r="383" spans="2:51" s="12" customFormat="1" ht="10.2">
      <c r="B383" s="146"/>
      <c r="D383" s="147" t="s">
        <v>148</v>
      </c>
      <c r="F383" s="149" t="s">
        <v>1360</v>
      </c>
      <c r="H383" s="150">
        <v>3.575</v>
      </c>
      <c r="I383" s="151"/>
      <c r="L383" s="146"/>
      <c r="M383" s="152"/>
      <c r="T383" s="153"/>
      <c r="AT383" s="148" t="s">
        <v>148</v>
      </c>
      <c r="AU383" s="148" t="s">
        <v>86</v>
      </c>
      <c r="AV383" s="12" t="s">
        <v>86</v>
      </c>
      <c r="AW383" s="12" t="s">
        <v>4</v>
      </c>
      <c r="AX383" s="12" t="s">
        <v>84</v>
      </c>
      <c r="AY383" s="148" t="s">
        <v>140</v>
      </c>
    </row>
    <row r="384" spans="2:65" s="1" customFormat="1" ht="37.8" customHeight="1">
      <c r="B384" s="31"/>
      <c r="C384" s="132" t="s">
        <v>886</v>
      </c>
      <c r="D384" s="132" t="s">
        <v>142</v>
      </c>
      <c r="E384" s="133" t="s">
        <v>962</v>
      </c>
      <c r="F384" s="134" t="s">
        <v>963</v>
      </c>
      <c r="G384" s="135" t="s">
        <v>206</v>
      </c>
      <c r="H384" s="136">
        <v>27.53</v>
      </c>
      <c r="I384" s="137"/>
      <c r="J384" s="138">
        <f>ROUND(I384*H384,2)</f>
        <v>0</v>
      </c>
      <c r="K384" s="139"/>
      <c r="L384" s="31"/>
      <c r="M384" s="140" t="s">
        <v>1</v>
      </c>
      <c r="N384" s="141" t="s">
        <v>42</v>
      </c>
      <c r="P384" s="142">
        <f>O384*H384</f>
        <v>0</v>
      </c>
      <c r="Q384" s="142">
        <v>0.00633</v>
      </c>
      <c r="R384" s="142">
        <f>Q384*H384</f>
        <v>0.1742649</v>
      </c>
      <c r="S384" s="142">
        <v>0</v>
      </c>
      <c r="T384" s="143">
        <f>S384*H384</f>
        <v>0</v>
      </c>
      <c r="AR384" s="144" t="s">
        <v>221</v>
      </c>
      <c r="AT384" s="144" t="s">
        <v>142</v>
      </c>
      <c r="AU384" s="144" t="s">
        <v>86</v>
      </c>
      <c r="AY384" s="16" t="s">
        <v>140</v>
      </c>
      <c r="BE384" s="145">
        <f>IF(N384="základní",J384,0)</f>
        <v>0</v>
      </c>
      <c r="BF384" s="145">
        <f>IF(N384="snížená",J384,0)</f>
        <v>0</v>
      </c>
      <c r="BG384" s="145">
        <f>IF(N384="zákl. přenesená",J384,0)</f>
        <v>0</v>
      </c>
      <c r="BH384" s="145">
        <f>IF(N384="sníž. přenesená",J384,0)</f>
        <v>0</v>
      </c>
      <c r="BI384" s="145">
        <f>IF(N384="nulová",J384,0)</f>
        <v>0</v>
      </c>
      <c r="BJ384" s="16" t="s">
        <v>86</v>
      </c>
      <c r="BK384" s="145">
        <f>ROUND(I384*H384,2)</f>
        <v>0</v>
      </c>
      <c r="BL384" s="16" t="s">
        <v>221</v>
      </c>
      <c r="BM384" s="144" t="s">
        <v>1361</v>
      </c>
    </row>
    <row r="385" spans="2:65" s="1" customFormat="1" ht="16.5" customHeight="1">
      <c r="B385" s="31"/>
      <c r="C385" s="154" t="s">
        <v>890</v>
      </c>
      <c r="D385" s="154" t="s">
        <v>182</v>
      </c>
      <c r="E385" s="155" t="s">
        <v>966</v>
      </c>
      <c r="F385" s="156" t="s">
        <v>967</v>
      </c>
      <c r="G385" s="157" t="s">
        <v>206</v>
      </c>
      <c r="H385" s="158">
        <v>30.283</v>
      </c>
      <c r="I385" s="159"/>
      <c r="J385" s="160">
        <f>ROUND(I385*H385,2)</f>
        <v>0</v>
      </c>
      <c r="K385" s="161"/>
      <c r="L385" s="162"/>
      <c r="M385" s="163" t="s">
        <v>1</v>
      </c>
      <c r="N385" s="164" t="s">
        <v>42</v>
      </c>
      <c r="P385" s="142">
        <f>O385*H385</f>
        <v>0</v>
      </c>
      <c r="Q385" s="142">
        <v>0.0178</v>
      </c>
      <c r="R385" s="142">
        <f>Q385*H385</f>
        <v>0.5390374</v>
      </c>
      <c r="S385" s="142">
        <v>0</v>
      </c>
      <c r="T385" s="143">
        <f>S385*H385</f>
        <v>0</v>
      </c>
      <c r="AR385" s="144" t="s">
        <v>301</v>
      </c>
      <c r="AT385" s="144" t="s">
        <v>182</v>
      </c>
      <c r="AU385" s="144" t="s">
        <v>86</v>
      </c>
      <c r="AY385" s="16" t="s">
        <v>140</v>
      </c>
      <c r="BE385" s="145">
        <f>IF(N385="základní",J385,0)</f>
        <v>0</v>
      </c>
      <c r="BF385" s="145">
        <f>IF(N385="snížená",J385,0)</f>
        <v>0</v>
      </c>
      <c r="BG385" s="145">
        <f>IF(N385="zákl. přenesená",J385,0)</f>
        <v>0</v>
      </c>
      <c r="BH385" s="145">
        <f>IF(N385="sníž. přenesená",J385,0)</f>
        <v>0</v>
      </c>
      <c r="BI385" s="145">
        <f>IF(N385="nulová",J385,0)</f>
        <v>0</v>
      </c>
      <c r="BJ385" s="16" t="s">
        <v>86</v>
      </c>
      <c r="BK385" s="145">
        <f>ROUND(I385*H385,2)</f>
        <v>0</v>
      </c>
      <c r="BL385" s="16" t="s">
        <v>221</v>
      </c>
      <c r="BM385" s="144" t="s">
        <v>1362</v>
      </c>
    </row>
    <row r="386" spans="2:51" s="12" customFormat="1" ht="10.2">
      <c r="B386" s="146"/>
      <c r="D386" s="147" t="s">
        <v>148</v>
      </c>
      <c r="F386" s="149" t="s">
        <v>1363</v>
      </c>
      <c r="H386" s="150">
        <v>30.283</v>
      </c>
      <c r="I386" s="151"/>
      <c r="L386" s="146"/>
      <c r="M386" s="152"/>
      <c r="T386" s="153"/>
      <c r="AT386" s="148" t="s">
        <v>148</v>
      </c>
      <c r="AU386" s="148" t="s">
        <v>86</v>
      </c>
      <c r="AV386" s="12" t="s">
        <v>86</v>
      </c>
      <c r="AW386" s="12" t="s">
        <v>4</v>
      </c>
      <c r="AX386" s="12" t="s">
        <v>84</v>
      </c>
      <c r="AY386" s="148" t="s">
        <v>140</v>
      </c>
    </row>
    <row r="387" spans="2:65" s="1" customFormat="1" ht="24.15" customHeight="1">
      <c r="B387" s="31"/>
      <c r="C387" s="132" t="s">
        <v>895</v>
      </c>
      <c r="D387" s="132" t="s">
        <v>142</v>
      </c>
      <c r="E387" s="133" t="s">
        <v>971</v>
      </c>
      <c r="F387" s="134" t="s">
        <v>972</v>
      </c>
      <c r="G387" s="135" t="s">
        <v>206</v>
      </c>
      <c r="H387" s="136">
        <v>12.99</v>
      </c>
      <c r="I387" s="137"/>
      <c r="J387" s="138">
        <f>ROUND(I387*H387,2)</f>
        <v>0</v>
      </c>
      <c r="K387" s="139"/>
      <c r="L387" s="31"/>
      <c r="M387" s="140" t="s">
        <v>1</v>
      </c>
      <c r="N387" s="141" t="s">
        <v>42</v>
      </c>
      <c r="P387" s="142">
        <f>O387*H387</f>
        <v>0</v>
      </c>
      <c r="Q387" s="142">
        <v>0</v>
      </c>
      <c r="R387" s="142">
        <f>Q387*H387</f>
        <v>0</v>
      </c>
      <c r="S387" s="142">
        <v>0</v>
      </c>
      <c r="T387" s="143">
        <f>S387*H387</f>
        <v>0</v>
      </c>
      <c r="AR387" s="144" t="s">
        <v>221</v>
      </c>
      <c r="AT387" s="144" t="s">
        <v>142</v>
      </c>
      <c r="AU387" s="144" t="s">
        <v>86</v>
      </c>
      <c r="AY387" s="16" t="s">
        <v>140</v>
      </c>
      <c r="BE387" s="145">
        <f>IF(N387="základní",J387,0)</f>
        <v>0</v>
      </c>
      <c r="BF387" s="145">
        <f>IF(N387="snížená",J387,0)</f>
        <v>0</v>
      </c>
      <c r="BG387" s="145">
        <f>IF(N387="zákl. přenesená",J387,0)</f>
        <v>0</v>
      </c>
      <c r="BH387" s="145">
        <f>IF(N387="sníž. přenesená",J387,0)</f>
        <v>0</v>
      </c>
      <c r="BI387" s="145">
        <f>IF(N387="nulová",J387,0)</f>
        <v>0</v>
      </c>
      <c r="BJ387" s="16" t="s">
        <v>86</v>
      </c>
      <c r="BK387" s="145">
        <f>ROUND(I387*H387,2)</f>
        <v>0</v>
      </c>
      <c r="BL387" s="16" t="s">
        <v>221</v>
      </c>
      <c r="BM387" s="144" t="s">
        <v>1364</v>
      </c>
    </row>
    <row r="388" spans="2:51" s="12" customFormat="1" ht="10.2">
      <c r="B388" s="146"/>
      <c r="D388" s="147" t="s">
        <v>148</v>
      </c>
      <c r="E388" s="148" t="s">
        <v>1</v>
      </c>
      <c r="F388" s="149" t="s">
        <v>1365</v>
      </c>
      <c r="H388" s="150">
        <v>12.99</v>
      </c>
      <c r="I388" s="151"/>
      <c r="L388" s="146"/>
      <c r="M388" s="152"/>
      <c r="T388" s="153"/>
      <c r="AT388" s="148" t="s">
        <v>148</v>
      </c>
      <c r="AU388" s="148" t="s">
        <v>86</v>
      </c>
      <c r="AV388" s="12" t="s">
        <v>86</v>
      </c>
      <c r="AW388" s="12" t="s">
        <v>32</v>
      </c>
      <c r="AX388" s="12" t="s">
        <v>84</v>
      </c>
      <c r="AY388" s="148" t="s">
        <v>140</v>
      </c>
    </row>
    <row r="389" spans="2:65" s="1" customFormat="1" ht="24.15" customHeight="1">
      <c r="B389" s="31"/>
      <c r="C389" s="132" t="s">
        <v>902</v>
      </c>
      <c r="D389" s="132" t="s">
        <v>142</v>
      </c>
      <c r="E389" s="133" t="s">
        <v>976</v>
      </c>
      <c r="F389" s="134" t="s">
        <v>977</v>
      </c>
      <c r="G389" s="135" t="s">
        <v>206</v>
      </c>
      <c r="H389" s="136">
        <v>25.16</v>
      </c>
      <c r="I389" s="137"/>
      <c r="J389" s="138">
        <f>ROUND(I389*H389,2)</f>
        <v>0</v>
      </c>
      <c r="K389" s="139"/>
      <c r="L389" s="31"/>
      <c r="M389" s="140" t="s">
        <v>1</v>
      </c>
      <c r="N389" s="141" t="s">
        <v>42</v>
      </c>
      <c r="P389" s="142">
        <f>O389*H389</f>
        <v>0</v>
      </c>
      <c r="Q389" s="142">
        <v>0.0015</v>
      </c>
      <c r="R389" s="142">
        <f>Q389*H389</f>
        <v>0.03774</v>
      </c>
      <c r="S389" s="142">
        <v>0</v>
      </c>
      <c r="T389" s="143">
        <f>S389*H389</f>
        <v>0</v>
      </c>
      <c r="AR389" s="144" t="s">
        <v>221</v>
      </c>
      <c r="AT389" s="144" t="s">
        <v>142</v>
      </c>
      <c r="AU389" s="144" t="s">
        <v>86</v>
      </c>
      <c r="AY389" s="16" t="s">
        <v>140</v>
      </c>
      <c r="BE389" s="145">
        <f>IF(N389="základní",J389,0)</f>
        <v>0</v>
      </c>
      <c r="BF389" s="145">
        <f>IF(N389="snížená",J389,0)</f>
        <v>0</v>
      </c>
      <c r="BG389" s="145">
        <f>IF(N389="zákl. přenesená",J389,0)</f>
        <v>0</v>
      </c>
      <c r="BH389" s="145">
        <f>IF(N389="sníž. přenesená",J389,0)</f>
        <v>0</v>
      </c>
      <c r="BI389" s="145">
        <f>IF(N389="nulová",J389,0)</f>
        <v>0</v>
      </c>
      <c r="BJ389" s="16" t="s">
        <v>86</v>
      </c>
      <c r="BK389" s="145">
        <f>ROUND(I389*H389,2)</f>
        <v>0</v>
      </c>
      <c r="BL389" s="16" t="s">
        <v>221</v>
      </c>
      <c r="BM389" s="144" t="s">
        <v>1366</v>
      </c>
    </row>
    <row r="390" spans="2:51" s="12" customFormat="1" ht="10.2">
      <c r="B390" s="146"/>
      <c r="D390" s="147" t="s">
        <v>148</v>
      </c>
      <c r="E390" s="148" t="s">
        <v>1</v>
      </c>
      <c r="F390" s="149" t="s">
        <v>1326</v>
      </c>
      <c r="H390" s="150">
        <v>25.16</v>
      </c>
      <c r="I390" s="151"/>
      <c r="L390" s="146"/>
      <c r="M390" s="152"/>
      <c r="T390" s="153"/>
      <c r="AT390" s="148" t="s">
        <v>148</v>
      </c>
      <c r="AU390" s="148" t="s">
        <v>86</v>
      </c>
      <c r="AV390" s="12" t="s">
        <v>86</v>
      </c>
      <c r="AW390" s="12" t="s">
        <v>32</v>
      </c>
      <c r="AX390" s="12" t="s">
        <v>84</v>
      </c>
      <c r="AY390" s="148" t="s">
        <v>140</v>
      </c>
    </row>
    <row r="391" spans="2:65" s="1" customFormat="1" ht="16.5" customHeight="1">
      <c r="B391" s="31"/>
      <c r="C391" s="132" t="s">
        <v>907</v>
      </c>
      <c r="D391" s="132" t="s">
        <v>142</v>
      </c>
      <c r="E391" s="133" t="s">
        <v>980</v>
      </c>
      <c r="F391" s="134" t="s">
        <v>981</v>
      </c>
      <c r="G391" s="135" t="s">
        <v>218</v>
      </c>
      <c r="H391" s="136">
        <v>3.25</v>
      </c>
      <c r="I391" s="137"/>
      <c r="J391" s="138">
        <f>ROUND(I391*H391,2)</f>
        <v>0</v>
      </c>
      <c r="K391" s="139"/>
      <c r="L391" s="31"/>
      <c r="M391" s="140" t="s">
        <v>1</v>
      </c>
      <c r="N391" s="141" t="s">
        <v>42</v>
      </c>
      <c r="P391" s="142">
        <f>O391*H391</f>
        <v>0</v>
      </c>
      <c r="Q391" s="142">
        <v>3E-05</v>
      </c>
      <c r="R391" s="142">
        <f>Q391*H391</f>
        <v>9.75E-05</v>
      </c>
      <c r="S391" s="142">
        <v>0</v>
      </c>
      <c r="T391" s="143">
        <f>S391*H391</f>
        <v>0</v>
      </c>
      <c r="AR391" s="144" t="s">
        <v>221</v>
      </c>
      <c r="AT391" s="144" t="s">
        <v>142</v>
      </c>
      <c r="AU391" s="144" t="s">
        <v>86</v>
      </c>
      <c r="AY391" s="16" t="s">
        <v>140</v>
      </c>
      <c r="BE391" s="145">
        <f>IF(N391="základní",J391,0)</f>
        <v>0</v>
      </c>
      <c r="BF391" s="145">
        <f>IF(N391="snížená",J391,0)</f>
        <v>0</v>
      </c>
      <c r="BG391" s="145">
        <f>IF(N391="zákl. přenesená",J391,0)</f>
        <v>0</v>
      </c>
      <c r="BH391" s="145">
        <f>IF(N391="sníž. přenesená",J391,0)</f>
        <v>0</v>
      </c>
      <c r="BI391" s="145">
        <f>IF(N391="nulová",J391,0)</f>
        <v>0</v>
      </c>
      <c r="BJ391" s="16" t="s">
        <v>86</v>
      </c>
      <c r="BK391" s="145">
        <f>ROUND(I391*H391,2)</f>
        <v>0</v>
      </c>
      <c r="BL391" s="16" t="s">
        <v>221</v>
      </c>
      <c r="BM391" s="144" t="s">
        <v>1367</v>
      </c>
    </row>
    <row r="392" spans="2:65" s="1" customFormat="1" ht="16.5" customHeight="1">
      <c r="B392" s="31"/>
      <c r="C392" s="132" t="s">
        <v>911</v>
      </c>
      <c r="D392" s="132" t="s">
        <v>142</v>
      </c>
      <c r="E392" s="133" t="s">
        <v>984</v>
      </c>
      <c r="F392" s="134" t="s">
        <v>985</v>
      </c>
      <c r="G392" s="135" t="s">
        <v>191</v>
      </c>
      <c r="H392" s="136">
        <v>19</v>
      </c>
      <c r="I392" s="137"/>
      <c r="J392" s="138">
        <f>ROUND(I392*H392,2)</f>
        <v>0</v>
      </c>
      <c r="K392" s="139"/>
      <c r="L392" s="31"/>
      <c r="M392" s="140" t="s">
        <v>1</v>
      </c>
      <c r="N392" s="141" t="s">
        <v>42</v>
      </c>
      <c r="P392" s="142">
        <f>O392*H392</f>
        <v>0</v>
      </c>
      <c r="Q392" s="142">
        <v>0.00021</v>
      </c>
      <c r="R392" s="142">
        <f>Q392*H392</f>
        <v>0.0039900000000000005</v>
      </c>
      <c r="S392" s="142">
        <v>0</v>
      </c>
      <c r="T392" s="143">
        <f>S392*H392</f>
        <v>0</v>
      </c>
      <c r="AR392" s="144" t="s">
        <v>221</v>
      </c>
      <c r="AT392" s="144" t="s">
        <v>142</v>
      </c>
      <c r="AU392" s="144" t="s">
        <v>86</v>
      </c>
      <c r="AY392" s="16" t="s">
        <v>140</v>
      </c>
      <c r="BE392" s="145">
        <f>IF(N392="základní",J392,0)</f>
        <v>0</v>
      </c>
      <c r="BF392" s="145">
        <f>IF(N392="snížená",J392,0)</f>
        <v>0</v>
      </c>
      <c r="BG392" s="145">
        <f>IF(N392="zákl. přenesená",J392,0)</f>
        <v>0</v>
      </c>
      <c r="BH392" s="145">
        <f>IF(N392="sníž. přenesená",J392,0)</f>
        <v>0</v>
      </c>
      <c r="BI392" s="145">
        <f>IF(N392="nulová",J392,0)</f>
        <v>0</v>
      </c>
      <c r="BJ392" s="16" t="s">
        <v>86</v>
      </c>
      <c r="BK392" s="145">
        <f>ROUND(I392*H392,2)</f>
        <v>0</v>
      </c>
      <c r="BL392" s="16" t="s">
        <v>221</v>
      </c>
      <c r="BM392" s="144" t="s">
        <v>1368</v>
      </c>
    </row>
    <row r="393" spans="2:65" s="1" customFormat="1" ht="16.5" customHeight="1">
      <c r="B393" s="31"/>
      <c r="C393" s="132" t="s">
        <v>915</v>
      </c>
      <c r="D393" s="132" t="s">
        <v>142</v>
      </c>
      <c r="E393" s="133" t="s">
        <v>988</v>
      </c>
      <c r="F393" s="134" t="s">
        <v>989</v>
      </c>
      <c r="G393" s="135" t="s">
        <v>191</v>
      </c>
      <c r="H393" s="136">
        <v>3</v>
      </c>
      <c r="I393" s="137"/>
      <c r="J393" s="138">
        <f>ROUND(I393*H393,2)</f>
        <v>0</v>
      </c>
      <c r="K393" s="139"/>
      <c r="L393" s="31"/>
      <c r="M393" s="140" t="s">
        <v>1</v>
      </c>
      <c r="N393" s="141" t="s">
        <v>42</v>
      </c>
      <c r="P393" s="142">
        <f>O393*H393</f>
        <v>0</v>
      </c>
      <c r="Q393" s="142">
        <v>0.0002</v>
      </c>
      <c r="R393" s="142">
        <f>Q393*H393</f>
        <v>0.0006000000000000001</v>
      </c>
      <c r="S393" s="142">
        <v>0</v>
      </c>
      <c r="T393" s="143">
        <f>S393*H393</f>
        <v>0</v>
      </c>
      <c r="AR393" s="144" t="s">
        <v>221</v>
      </c>
      <c r="AT393" s="144" t="s">
        <v>142</v>
      </c>
      <c r="AU393" s="144" t="s">
        <v>86</v>
      </c>
      <c r="AY393" s="16" t="s">
        <v>140</v>
      </c>
      <c r="BE393" s="145">
        <f>IF(N393="základní",J393,0)</f>
        <v>0</v>
      </c>
      <c r="BF393" s="145">
        <f>IF(N393="snížená",J393,0)</f>
        <v>0</v>
      </c>
      <c r="BG393" s="145">
        <f>IF(N393="zákl. přenesená",J393,0)</f>
        <v>0</v>
      </c>
      <c r="BH393" s="145">
        <f>IF(N393="sníž. přenesená",J393,0)</f>
        <v>0</v>
      </c>
      <c r="BI393" s="145">
        <f>IF(N393="nulová",J393,0)</f>
        <v>0</v>
      </c>
      <c r="BJ393" s="16" t="s">
        <v>86</v>
      </c>
      <c r="BK393" s="145">
        <f>ROUND(I393*H393,2)</f>
        <v>0</v>
      </c>
      <c r="BL393" s="16" t="s">
        <v>221</v>
      </c>
      <c r="BM393" s="144" t="s">
        <v>1369</v>
      </c>
    </row>
    <row r="394" spans="2:65" s="1" customFormat="1" ht="16.5" customHeight="1">
      <c r="B394" s="31"/>
      <c r="C394" s="132" t="s">
        <v>919</v>
      </c>
      <c r="D394" s="132" t="s">
        <v>142</v>
      </c>
      <c r="E394" s="133" t="s">
        <v>992</v>
      </c>
      <c r="F394" s="134" t="s">
        <v>993</v>
      </c>
      <c r="G394" s="135" t="s">
        <v>218</v>
      </c>
      <c r="H394" s="136">
        <v>46.54</v>
      </c>
      <c r="I394" s="137"/>
      <c r="J394" s="138">
        <f>ROUND(I394*H394,2)</f>
        <v>0</v>
      </c>
      <c r="K394" s="139"/>
      <c r="L394" s="31"/>
      <c r="M394" s="140" t="s">
        <v>1</v>
      </c>
      <c r="N394" s="141" t="s">
        <v>42</v>
      </c>
      <c r="P394" s="142">
        <f>O394*H394</f>
        <v>0</v>
      </c>
      <c r="Q394" s="142">
        <v>0.00032</v>
      </c>
      <c r="R394" s="142">
        <f>Q394*H394</f>
        <v>0.014892800000000001</v>
      </c>
      <c r="S394" s="142">
        <v>0</v>
      </c>
      <c r="T394" s="143">
        <f>S394*H394</f>
        <v>0</v>
      </c>
      <c r="AR394" s="144" t="s">
        <v>221</v>
      </c>
      <c r="AT394" s="144" t="s">
        <v>142</v>
      </c>
      <c r="AU394" s="144" t="s">
        <v>86</v>
      </c>
      <c r="AY394" s="16" t="s">
        <v>140</v>
      </c>
      <c r="BE394" s="145">
        <f>IF(N394="základní",J394,0)</f>
        <v>0</v>
      </c>
      <c r="BF394" s="145">
        <f>IF(N394="snížená",J394,0)</f>
        <v>0</v>
      </c>
      <c r="BG394" s="145">
        <f>IF(N394="zákl. přenesená",J394,0)</f>
        <v>0</v>
      </c>
      <c r="BH394" s="145">
        <f>IF(N394="sníž. přenesená",J394,0)</f>
        <v>0</v>
      </c>
      <c r="BI394" s="145">
        <f>IF(N394="nulová",J394,0)</f>
        <v>0</v>
      </c>
      <c r="BJ394" s="16" t="s">
        <v>86</v>
      </c>
      <c r="BK394" s="145">
        <f>ROUND(I394*H394,2)</f>
        <v>0</v>
      </c>
      <c r="BL394" s="16" t="s">
        <v>221</v>
      </c>
      <c r="BM394" s="144" t="s">
        <v>1370</v>
      </c>
    </row>
    <row r="395" spans="2:51" s="12" customFormat="1" ht="10.2">
      <c r="B395" s="146"/>
      <c r="D395" s="147" t="s">
        <v>148</v>
      </c>
      <c r="E395" s="148" t="s">
        <v>1</v>
      </c>
      <c r="F395" s="149" t="s">
        <v>1371</v>
      </c>
      <c r="H395" s="150">
        <v>7.7</v>
      </c>
      <c r="I395" s="151"/>
      <c r="L395" s="146"/>
      <c r="M395" s="152"/>
      <c r="T395" s="153"/>
      <c r="AT395" s="148" t="s">
        <v>148</v>
      </c>
      <c r="AU395" s="148" t="s">
        <v>86</v>
      </c>
      <c r="AV395" s="12" t="s">
        <v>86</v>
      </c>
      <c r="AW395" s="12" t="s">
        <v>32</v>
      </c>
      <c r="AX395" s="12" t="s">
        <v>76</v>
      </c>
      <c r="AY395" s="148" t="s">
        <v>140</v>
      </c>
    </row>
    <row r="396" spans="2:51" s="12" customFormat="1" ht="10.2">
      <c r="B396" s="146"/>
      <c r="D396" s="147" t="s">
        <v>148</v>
      </c>
      <c r="E396" s="148" t="s">
        <v>1</v>
      </c>
      <c r="F396" s="149" t="s">
        <v>1372</v>
      </c>
      <c r="H396" s="150">
        <v>15.42</v>
      </c>
      <c r="I396" s="151"/>
      <c r="L396" s="146"/>
      <c r="M396" s="152"/>
      <c r="T396" s="153"/>
      <c r="AT396" s="148" t="s">
        <v>148</v>
      </c>
      <c r="AU396" s="148" t="s">
        <v>86</v>
      </c>
      <c r="AV396" s="12" t="s">
        <v>86</v>
      </c>
      <c r="AW396" s="12" t="s">
        <v>32</v>
      </c>
      <c r="AX396" s="12" t="s">
        <v>76</v>
      </c>
      <c r="AY396" s="148" t="s">
        <v>140</v>
      </c>
    </row>
    <row r="397" spans="2:51" s="12" customFormat="1" ht="10.2">
      <c r="B397" s="146"/>
      <c r="D397" s="147" t="s">
        <v>148</v>
      </c>
      <c r="E397" s="148" t="s">
        <v>1</v>
      </c>
      <c r="F397" s="149" t="s">
        <v>1373</v>
      </c>
      <c r="H397" s="150">
        <v>9.52</v>
      </c>
      <c r="I397" s="151"/>
      <c r="L397" s="146"/>
      <c r="M397" s="152"/>
      <c r="T397" s="153"/>
      <c r="AT397" s="148" t="s">
        <v>148</v>
      </c>
      <c r="AU397" s="148" t="s">
        <v>86</v>
      </c>
      <c r="AV397" s="12" t="s">
        <v>86</v>
      </c>
      <c r="AW397" s="12" t="s">
        <v>32</v>
      </c>
      <c r="AX397" s="12" t="s">
        <v>76</v>
      </c>
      <c r="AY397" s="148" t="s">
        <v>140</v>
      </c>
    </row>
    <row r="398" spans="2:51" s="12" customFormat="1" ht="10.2">
      <c r="B398" s="146"/>
      <c r="D398" s="147" t="s">
        <v>148</v>
      </c>
      <c r="E398" s="148" t="s">
        <v>1</v>
      </c>
      <c r="F398" s="149" t="s">
        <v>1374</v>
      </c>
      <c r="H398" s="150">
        <v>5.1</v>
      </c>
      <c r="I398" s="151"/>
      <c r="L398" s="146"/>
      <c r="M398" s="152"/>
      <c r="T398" s="153"/>
      <c r="AT398" s="148" t="s">
        <v>148</v>
      </c>
      <c r="AU398" s="148" t="s">
        <v>86</v>
      </c>
      <c r="AV398" s="12" t="s">
        <v>86</v>
      </c>
      <c r="AW398" s="12" t="s">
        <v>32</v>
      </c>
      <c r="AX398" s="12" t="s">
        <v>76</v>
      </c>
      <c r="AY398" s="148" t="s">
        <v>140</v>
      </c>
    </row>
    <row r="399" spans="2:51" s="12" customFormat="1" ht="10.2">
      <c r="B399" s="146"/>
      <c r="D399" s="147" t="s">
        <v>148</v>
      </c>
      <c r="E399" s="148" t="s">
        <v>1</v>
      </c>
      <c r="F399" s="149" t="s">
        <v>1375</v>
      </c>
      <c r="H399" s="150">
        <v>6.6</v>
      </c>
      <c r="I399" s="151"/>
      <c r="L399" s="146"/>
      <c r="M399" s="152"/>
      <c r="T399" s="153"/>
      <c r="AT399" s="148" t="s">
        <v>148</v>
      </c>
      <c r="AU399" s="148" t="s">
        <v>86</v>
      </c>
      <c r="AV399" s="12" t="s">
        <v>86</v>
      </c>
      <c r="AW399" s="12" t="s">
        <v>32</v>
      </c>
      <c r="AX399" s="12" t="s">
        <v>76</v>
      </c>
      <c r="AY399" s="148" t="s">
        <v>140</v>
      </c>
    </row>
    <row r="400" spans="2:51" s="12" customFormat="1" ht="10.2">
      <c r="B400" s="146"/>
      <c r="D400" s="147" t="s">
        <v>148</v>
      </c>
      <c r="E400" s="148" t="s">
        <v>1</v>
      </c>
      <c r="F400" s="149" t="s">
        <v>1376</v>
      </c>
      <c r="H400" s="150">
        <v>2.2</v>
      </c>
      <c r="I400" s="151"/>
      <c r="L400" s="146"/>
      <c r="M400" s="152"/>
      <c r="T400" s="153"/>
      <c r="AT400" s="148" t="s">
        <v>148</v>
      </c>
      <c r="AU400" s="148" t="s">
        <v>86</v>
      </c>
      <c r="AV400" s="12" t="s">
        <v>86</v>
      </c>
      <c r="AW400" s="12" t="s">
        <v>32</v>
      </c>
      <c r="AX400" s="12" t="s">
        <v>76</v>
      </c>
      <c r="AY400" s="148" t="s">
        <v>140</v>
      </c>
    </row>
    <row r="401" spans="2:51" s="13" customFormat="1" ht="10.2">
      <c r="B401" s="165"/>
      <c r="D401" s="147" t="s">
        <v>148</v>
      </c>
      <c r="E401" s="166" t="s">
        <v>1</v>
      </c>
      <c r="F401" s="167" t="s">
        <v>210</v>
      </c>
      <c r="H401" s="168">
        <v>46.54</v>
      </c>
      <c r="I401" s="169"/>
      <c r="L401" s="165"/>
      <c r="M401" s="170"/>
      <c r="T401" s="171"/>
      <c r="AT401" s="166" t="s">
        <v>148</v>
      </c>
      <c r="AU401" s="166" t="s">
        <v>86</v>
      </c>
      <c r="AV401" s="13" t="s">
        <v>146</v>
      </c>
      <c r="AW401" s="13" t="s">
        <v>32</v>
      </c>
      <c r="AX401" s="13" t="s">
        <v>84</v>
      </c>
      <c r="AY401" s="166" t="s">
        <v>140</v>
      </c>
    </row>
    <row r="402" spans="2:65" s="1" customFormat="1" ht="24.15" customHeight="1">
      <c r="B402" s="31"/>
      <c r="C402" s="132" t="s">
        <v>925</v>
      </c>
      <c r="D402" s="132" t="s">
        <v>142</v>
      </c>
      <c r="E402" s="133" t="s">
        <v>999</v>
      </c>
      <c r="F402" s="134" t="s">
        <v>1000</v>
      </c>
      <c r="G402" s="135" t="s">
        <v>206</v>
      </c>
      <c r="H402" s="136">
        <v>27.53</v>
      </c>
      <c r="I402" s="137"/>
      <c r="J402" s="138">
        <f>ROUND(I402*H402,2)</f>
        <v>0</v>
      </c>
      <c r="K402" s="139"/>
      <c r="L402" s="31"/>
      <c r="M402" s="140" t="s">
        <v>1</v>
      </c>
      <c r="N402" s="141" t="s">
        <v>42</v>
      </c>
      <c r="P402" s="142">
        <f>O402*H402</f>
        <v>0</v>
      </c>
      <c r="Q402" s="142">
        <v>5E-05</v>
      </c>
      <c r="R402" s="142">
        <f>Q402*H402</f>
        <v>0.0013765000000000001</v>
      </c>
      <c r="S402" s="142">
        <v>0</v>
      </c>
      <c r="T402" s="143">
        <f>S402*H402</f>
        <v>0</v>
      </c>
      <c r="AR402" s="144" t="s">
        <v>221</v>
      </c>
      <c r="AT402" s="144" t="s">
        <v>142</v>
      </c>
      <c r="AU402" s="144" t="s">
        <v>86</v>
      </c>
      <c r="AY402" s="16" t="s">
        <v>140</v>
      </c>
      <c r="BE402" s="145">
        <f>IF(N402="základní",J402,0)</f>
        <v>0</v>
      </c>
      <c r="BF402" s="145">
        <f>IF(N402="snížená",J402,0)</f>
        <v>0</v>
      </c>
      <c r="BG402" s="145">
        <f>IF(N402="zákl. přenesená",J402,0)</f>
        <v>0</v>
      </c>
      <c r="BH402" s="145">
        <f>IF(N402="sníž. přenesená",J402,0)</f>
        <v>0</v>
      </c>
      <c r="BI402" s="145">
        <f>IF(N402="nulová",J402,0)</f>
        <v>0</v>
      </c>
      <c r="BJ402" s="16" t="s">
        <v>86</v>
      </c>
      <c r="BK402" s="145">
        <f>ROUND(I402*H402,2)</f>
        <v>0</v>
      </c>
      <c r="BL402" s="16" t="s">
        <v>221</v>
      </c>
      <c r="BM402" s="144" t="s">
        <v>1377</v>
      </c>
    </row>
    <row r="403" spans="2:65" s="1" customFormat="1" ht="24.15" customHeight="1">
      <c r="B403" s="31"/>
      <c r="C403" s="132" t="s">
        <v>929</v>
      </c>
      <c r="D403" s="132" t="s">
        <v>142</v>
      </c>
      <c r="E403" s="133" t="s">
        <v>1003</v>
      </c>
      <c r="F403" s="134" t="s">
        <v>1004</v>
      </c>
      <c r="G403" s="135" t="s">
        <v>169</v>
      </c>
      <c r="H403" s="136">
        <v>0.995</v>
      </c>
      <c r="I403" s="137"/>
      <c r="J403" s="138">
        <f>ROUND(I403*H403,2)</f>
        <v>0</v>
      </c>
      <c r="K403" s="139"/>
      <c r="L403" s="31"/>
      <c r="M403" s="140" t="s">
        <v>1</v>
      </c>
      <c r="N403" s="141" t="s">
        <v>42</v>
      </c>
      <c r="P403" s="142">
        <f>O403*H403</f>
        <v>0</v>
      </c>
      <c r="Q403" s="142">
        <v>0</v>
      </c>
      <c r="R403" s="142">
        <f>Q403*H403</f>
        <v>0</v>
      </c>
      <c r="S403" s="142">
        <v>0</v>
      </c>
      <c r="T403" s="143">
        <f>S403*H403</f>
        <v>0</v>
      </c>
      <c r="AR403" s="144" t="s">
        <v>221</v>
      </c>
      <c r="AT403" s="144" t="s">
        <v>142</v>
      </c>
      <c r="AU403" s="144" t="s">
        <v>86</v>
      </c>
      <c r="AY403" s="16" t="s">
        <v>140</v>
      </c>
      <c r="BE403" s="145">
        <f>IF(N403="základní",J403,0)</f>
        <v>0</v>
      </c>
      <c r="BF403" s="145">
        <f>IF(N403="snížená",J403,0)</f>
        <v>0</v>
      </c>
      <c r="BG403" s="145">
        <f>IF(N403="zákl. přenesená",J403,0)</f>
        <v>0</v>
      </c>
      <c r="BH403" s="145">
        <f>IF(N403="sníž. přenesená",J403,0)</f>
        <v>0</v>
      </c>
      <c r="BI403" s="145">
        <f>IF(N403="nulová",J403,0)</f>
        <v>0</v>
      </c>
      <c r="BJ403" s="16" t="s">
        <v>86</v>
      </c>
      <c r="BK403" s="145">
        <f>ROUND(I403*H403,2)</f>
        <v>0</v>
      </c>
      <c r="BL403" s="16" t="s">
        <v>221</v>
      </c>
      <c r="BM403" s="144" t="s">
        <v>1378</v>
      </c>
    </row>
    <row r="404" spans="2:63" s="11" customFormat="1" ht="22.8" customHeight="1">
      <c r="B404" s="120"/>
      <c r="D404" s="121" t="s">
        <v>75</v>
      </c>
      <c r="E404" s="130" t="s">
        <v>1006</v>
      </c>
      <c r="F404" s="130" t="s">
        <v>1007</v>
      </c>
      <c r="I404" s="123"/>
      <c r="J404" s="131">
        <f>BK404</f>
        <v>0</v>
      </c>
      <c r="L404" s="120"/>
      <c r="M404" s="125"/>
      <c r="P404" s="126">
        <f>SUM(P405:P425)</f>
        <v>0</v>
      </c>
      <c r="R404" s="126">
        <f>SUM(R405:R425)</f>
        <v>1.459214</v>
      </c>
      <c r="T404" s="127">
        <f>SUM(T405:T425)</f>
        <v>0</v>
      </c>
      <c r="AR404" s="121" t="s">
        <v>86</v>
      </c>
      <c r="AT404" s="128" t="s">
        <v>75</v>
      </c>
      <c r="AU404" s="128" t="s">
        <v>84</v>
      </c>
      <c r="AY404" s="121" t="s">
        <v>140</v>
      </c>
      <c r="BK404" s="129">
        <f>SUM(BK405:BK425)</f>
        <v>0</v>
      </c>
    </row>
    <row r="405" spans="2:65" s="1" customFormat="1" ht="16.5" customHeight="1">
      <c r="B405" s="31"/>
      <c r="C405" s="132" t="s">
        <v>933</v>
      </c>
      <c r="D405" s="132" t="s">
        <v>142</v>
      </c>
      <c r="E405" s="133" t="s">
        <v>1009</v>
      </c>
      <c r="F405" s="134" t="s">
        <v>1010</v>
      </c>
      <c r="G405" s="135" t="s">
        <v>206</v>
      </c>
      <c r="H405" s="136">
        <v>73.736</v>
      </c>
      <c r="I405" s="137"/>
      <c r="J405" s="138">
        <f>ROUND(I405*H405,2)</f>
        <v>0</v>
      </c>
      <c r="K405" s="139"/>
      <c r="L405" s="31"/>
      <c r="M405" s="140" t="s">
        <v>1</v>
      </c>
      <c r="N405" s="141" t="s">
        <v>42</v>
      </c>
      <c r="P405" s="142">
        <f>O405*H405</f>
        <v>0</v>
      </c>
      <c r="Q405" s="142">
        <v>0</v>
      </c>
      <c r="R405" s="142">
        <f>Q405*H405</f>
        <v>0</v>
      </c>
      <c r="S405" s="142">
        <v>0</v>
      </c>
      <c r="T405" s="143">
        <f>S405*H405</f>
        <v>0</v>
      </c>
      <c r="AR405" s="144" t="s">
        <v>221</v>
      </c>
      <c r="AT405" s="144" t="s">
        <v>142</v>
      </c>
      <c r="AU405" s="144" t="s">
        <v>86</v>
      </c>
      <c r="AY405" s="16" t="s">
        <v>140</v>
      </c>
      <c r="BE405" s="145">
        <f>IF(N405="základní",J405,0)</f>
        <v>0</v>
      </c>
      <c r="BF405" s="145">
        <f>IF(N405="snížená",J405,0)</f>
        <v>0</v>
      </c>
      <c r="BG405" s="145">
        <f>IF(N405="zákl. přenesená",J405,0)</f>
        <v>0</v>
      </c>
      <c r="BH405" s="145">
        <f>IF(N405="sníž. přenesená",J405,0)</f>
        <v>0</v>
      </c>
      <c r="BI405" s="145">
        <f>IF(N405="nulová",J405,0)</f>
        <v>0</v>
      </c>
      <c r="BJ405" s="16" t="s">
        <v>86</v>
      </c>
      <c r="BK405" s="145">
        <f>ROUND(I405*H405,2)</f>
        <v>0</v>
      </c>
      <c r="BL405" s="16" t="s">
        <v>221</v>
      </c>
      <c r="BM405" s="144" t="s">
        <v>1379</v>
      </c>
    </row>
    <row r="406" spans="2:51" s="12" customFormat="1" ht="10.2">
      <c r="B406" s="146"/>
      <c r="D406" s="147" t="s">
        <v>148</v>
      </c>
      <c r="E406" s="148" t="s">
        <v>1</v>
      </c>
      <c r="F406" s="149" t="s">
        <v>1380</v>
      </c>
      <c r="H406" s="150">
        <v>13.6</v>
      </c>
      <c r="I406" s="151"/>
      <c r="L406" s="146"/>
      <c r="M406" s="152"/>
      <c r="T406" s="153"/>
      <c r="AT406" s="148" t="s">
        <v>148</v>
      </c>
      <c r="AU406" s="148" t="s">
        <v>86</v>
      </c>
      <c r="AV406" s="12" t="s">
        <v>86</v>
      </c>
      <c r="AW406" s="12" t="s">
        <v>32</v>
      </c>
      <c r="AX406" s="12" t="s">
        <v>76</v>
      </c>
      <c r="AY406" s="148" t="s">
        <v>140</v>
      </c>
    </row>
    <row r="407" spans="2:51" s="12" customFormat="1" ht="10.2">
      <c r="B407" s="146"/>
      <c r="D407" s="147" t="s">
        <v>148</v>
      </c>
      <c r="E407" s="148" t="s">
        <v>1</v>
      </c>
      <c r="F407" s="149" t="s">
        <v>1381</v>
      </c>
      <c r="H407" s="150">
        <v>34.29</v>
      </c>
      <c r="I407" s="151"/>
      <c r="L407" s="146"/>
      <c r="M407" s="152"/>
      <c r="T407" s="153"/>
      <c r="AT407" s="148" t="s">
        <v>148</v>
      </c>
      <c r="AU407" s="148" t="s">
        <v>86</v>
      </c>
      <c r="AV407" s="12" t="s">
        <v>86</v>
      </c>
      <c r="AW407" s="12" t="s">
        <v>32</v>
      </c>
      <c r="AX407" s="12" t="s">
        <v>76</v>
      </c>
      <c r="AY407" s="148" t="s">
        <v>140</v>
      </c>
    </row>
    <row r="408" spans="2:51" s="12" customFormat="1" ht="10.2">
      <c r="B408" s="146"/>
      <c r="D408" s="147" t="s">
        <v>148</v>
      </c>
      <c r="E408" s="148" t="s">
        <v>1</v>
      </c>
      <c r="F408" s="149" t="s">
        <v>1382</v>
      </c>
      <c r="H408" s="150">
        <v>19.096</v>
      </c>
      <c r="I408" s="151"/>
      <c r="L408" s="146"/>
      <c r="M408" s="152"/>
      <c r="T408" s="153"/>
      <c r="AT408" s="148" t="s">
        <v>148</v>
      </c>
      <c r="AU408" s="148" t="s">
        <v>86</v>
      </c>
      <c r="AV408" s="12" t="s">
        <v>86</v>
      </c>
      <c r="AW408" s="12" t="s">
        <v>32</v>
      </c>
      <c r="AX408" s="12" t="s">
        <v>76</v>
      </c>
      <c r="AY408" s="148" t="s">
        <v>140</v>
      </c>
    </row>
    <row r="409" spans="2:51" s="12" customFormat="1" ht="10.2">
      <c r="B409" s="146"/>
      <c r="D409" s="147" t="s">
        <v>148</v>
      </c>
      <c r="E409" s="148" t="s">
        <v>1</v>
      </c>
      <c r="F409" s="149" t="s">
        <v>1157</v>
      </c>
      <c r="H409" s="150">
        <v>6.75</v>
      </c>
      <c r="I409" s="151"/>
      <c r="L409" s="146"/>
      <c r="M409" s="152"/>
      <c r="T409" s="153"/>
      <c r="AT409" s="148" t="s">
        <v>148</v>
      </c>
      <c r="AU409" s="148" t="s">
        <v>86</v>
      </c>
      <c r="AV409" s="12" t="s">
        <v>86</v>
      </c>
      <c r="AW409" s="12" t="s">
        <v>32</v>
      </c>
      <c r="AX409" s="12" t="s">
        <v>76</v>
      </c>
      <c r="AY409" s="148" t="s">
        <v>140</v>
      </c>
    </row>
    <row r="410" spans="2:51" s="13" customFormat="1" ht="10.2">
      <c r="B410" s="165"/>
      <c r="D410" s="147" t="s">
        <v>148</v>
      </c>
      <c r="E410" s="166" t="s">
        <v>1</v>
      </c>
      <c r="F410" s="167" t="s">
        <v>210</v>
      </c>
      <c r="H410" s="168">
        <v>73.736</v>
      </c>
      <c r="I410" s="169"/>
      <c r="L410" s="165"/>
      <c r="M410" s="170"/>
      <c r="T410" s="171"/>
      <c r="AT410" s="166" t="s">
        <v>148</v>
      </c>
      <c r="AU410" s="166" t="s">
        <v>86</v>
      </c>
      <c r="AV410" s="13" t="s">
        <v>146</v>
      </c>
      <c r="AW410" s="13" t="s">
        <v>32</v>
      </c>
      <c r="AX410" s="13" t="s">
        <v>84</v>
      </c>
      <c r="AY410" s="166" t="s">
        <v>140</v>
      </c>
    </row>
    <row r="411" spans="2:65" s="1" customFormat="1" ht="16.5" customHeight="1">
      <c r="B411" s="31"/>
      <c r="C411" s="132" t="s">
        <v>939</v>
      </c>
      <c r="D411" s="132" t="s">
        <v>142</v>
      </c>
      <c r="E411" s="133" t="s">
        <v>1016</v>
      </c>
      <c r="F411" s="134" t="s">
        <v>1017</v>
      </c>
      <c r="G411" s="135" t="s">
        <v>206</v>
      </c>
      <c r="H411" s="136">
        <v>73.736</v>
      </c>
      <c r="I411" s="137"/>
      <c r="J411" s="138">
        <f>ROUND(I411*H411,2)</f>
        <v>0</v>
      </c>
      <c r="K411" s="139"/>
      <c r="L411" s="31"/>
      <c r="M411" s="140" t="s">
        <v>1</v>
      </c>
      <c r="N411" s="141" t="s">
        <v>42</v>
      </c>
      <c r="P411" s="142">
        <f>O411*H411</f>
        <v>0</v>
      </c>
      <c r="Q411" s="142">
        <v>0.0003</v>
      </c>
      <c r="R411" s="142">
        <f>Q411*H411</f>
        <v>0.0221208</v>
      </c>
      <c r="S411" s="142">
        <v>0</v>
      </c>
      <c r="T411" s="143">
        <f>S411*H411</f>
        <v>0</v>
      </c>
      <c r="AR411" s="144" t="s">
        <v>221</v>
      </c>
      <c r="AT411" s="144" t="s">
        <v>142</v>
      </c>
      <c r="AU411" s="144" t="s">
        <v>86</v>
      </c>
      <c r="AY411" s="16" t="s">
        <v>140</v>
      </c>
      <c r="BE411" s="145">
        <f>IF(N411="základní",J411,0)</f>
        <v>0</v>
      </c>
      <c r="BF411" s="145">
        <f>IF(N411="snížená",J411,0)</f>
        <v>0</v>
      </c>
      <c r="BG411" s="145">
        <f>IF(N411="zákl. přenesená",J411,0)</f>
        <v>0</v>
      </c>
      <c r="BH411" s="145">
        <f>IF(N411="sníž. přenesená",J411,0)</f>
        <v>0</v>
      </c>
      <c r="BI411" s="145">
        <f>IF(N411="nulová",J411,0)</f>
        <v>0</v>
      </c>
      <c r="BJ411" s="16" t="s">
        <v>86</v>
      </c>
      <c r="BK411" s="145">
        <f>ROUND(I411*H411,2)</f>
        <v>0</v>
      </c>
      <c r="BL411" s="16" t="s">
        <v>221</v>
      </c>
      <c r="BM411" s="144" t="s">
        <v>1383</v>
      </c>
    </row>
    <row r="412" spans="2:65" s="1" customFormat="1" ht="24.15" customHeight="1">
      <c r="B412" s="31"/>
      <c r="C412" s="132" t="s">
        <v>943</v>
      </c>
      <c r="D412" s="132" t="s">
        <v>142</v>
      </c>
      <c r="E412" s="133" t="s">
        <v>1020</v>
      </c>
      <c r="F412" s="134" t="s">
        <v>1021</v>
      </c>
      <c r="G412" s="135" t="s">
        <v>206</v>
      </c>
      <c r="H412" s="136">
        <v>21.12</v>
      </c>
      <c r="I412" s="137"/>
      <c r="J412" s="138">
        <f>ROUND(I412*H412,2)</f>
        <v>0</v>
      </c>
      <c r="K412" s="139"/>
      <c r="L412" s="31"/>
      <c r="M412" s="140" t="s">
        <v>1</v>
      </c>
      <c r="N412" s="141" t="s">
        <v>42</v>
      </c>
      <c r="P412" s="142">
        <f>O412*H412</f>
        <v>0</v>
      </c>
      <c r="Q412" s="142">
        <v>0.0015</v>
      </c>
      <c r="R412" s="142">
        <f>Q412*H412</f>
        <v>0.03168</v>
      </c>
      <c r="S412" s="142">
        <v>0</v>
      </c>
      <c r="T412" s="143">
        <f>S412*H412</f>
        <v>0</v>
      </c>
      <c r="AR412" s="144" t="s">
        <v>221</v>
      </c>
      <c r="AT412" s="144" t="s">
        <v>142</v>
      </c>
      <c r="AU412" s="144" t="s">
        <v>86</v>
      </c>
      <c r="AY412" s="16" t="s">
        <v>140</v>
      </c>
      <c r="BE412" s="145">
        <f>IF(N412="základní",J412,0)</f>
        <v>0</v>
      </c>
      <c r="BF412" s="145">
        <f>IF(N412="snížená",J412,0)</f>
        <v>0</v>
      </c>
      <c r="BG412" s="145">
        <f>IF(N412="zákl. přenesená",J412,0)</f>
        <v>0</v>
      </c>
      <c r="BH412" s="145">
        <f>IF(N412="sníž. přenesená",J412,0)</f>
        <v>0</v>
      </c>
      <c r="BI412" s="145">
        <f>IF(N412="nulová",J412,0)</f>
        <v>0</v>
      </c>
      <c r="BJ412" s="16" t="s">
        <v>86</v>
      </c>
      <c r="BK412" s="145">
        <f>ROUND(I412*H412,2)</f>
        <v>0</v>
      </c>
      <c r="BL412" s="16" t="s">
        <v>221</v>
      </c>
      <c r="BM412" s="144" t="s">
        <v>1384</v>
      </c>
    </row>
    <row r="413" spans="2:51" s="12" customFormat="1" ht="10.2">
      <c r="B413" s="146"/>
      <c r="D413" s="147" t="s">
        <v>148</v>
      </c>
      <c r="E413" s="148" t="s">
        <v>1</v>
      </c>
      <c r="F413" s="149" t="s">
        <v>1385</v>
      </c>
      <c r="H413" s="150">
        <v>2.31</v>
      </c>
      <c r="I413" s="151"/>
      <c r="L413" s="146"/>
      <c r="M413" s="152"/>
      <c r="T413" s="153"/>
      <c r="AT413" s="148" t="s">
        <v>148</v>
      </c>
      <c r="AU413" s="148" t="s">
        <v>86</v>
      </c>
      <c r="AV413" s="12" t="s">
        <v>86</v>
      </c>
      <c r="AW413" s="12" t="s">
        <v>32</v>
      </c>
      <c r="AX413" s="12" t="s">
        <v>76</v>
      </c>
      <c r="AY413" s="148" t="s">
        <v>140</v>
      </c>
    </row>
    <row r="414" spans="2:51" s="12" customFormat="1" ht="10.2">
      <c r="B414" s="146"/>
      <c r="D414" s="147" t="s">
        <v>148</v>
      </c>
      <c r="E414" s="148" t="s">
        <v>1</v>
      </c>
      <c r="F414" s="149" t="s">
        <v>1386</v>
      </c>
      <c r="H414" s="150">
        <v>5.624</v>
      </c>
      <c r="I414" s="151"/>
      <c r="L414" s="146"/>
      <c r="M414" s="152"/>
      <c r="T414" s="153"/>
      <c r="AT414" s="148" t="s">
        <v>148</v>
      </c>
      <c r="AU414" s="148" t="s">
        <v>86</v>
      </c>
      <c r="AV414" s="12" t="s">
        <v>86</v>
      </c>
      <c r="AW414" s="12" t="s">
        <v>32</v>
      </c>
      <c r="AX414" s="12" t="s">
        <v>76</v>
      </c>
      <c r="AY414" s="148" t="s">
        <v>140</v>
      </c>
    </row>
    <row r="415" spans="2:51" s="12" customFormat="1" ht="10.2">
      <c r="B415" s="146"/>
      <c r="D415" s="147" t="s">
        <v>148</v>
      </c>
      <c r="E415" s="148" t="s">
        <v>1</v>
      </c>
      <c r="F415" s="149" t="s">
        <v>1387</v>
      </c>
      <c r="H415" s="150">
        <v>7.256</v>
      </c>
      <c r="I415" s="151"/>
      <c r="L415" s="146"/>
      <c r="M415" s="152"/>
      <c r="T415" s="153"/>
      <c r="AT415" s="148" t="s">
        <v>148</v>
      </c>
      <c r="AU415" s="148" t="s">
        <v>86</v>
      </c>
      <c r="AV415" s="12" t="s">
        <v>86</v>
      </c>
      <c r="AW415" s="12" t="s">
        <v>32</v>
      </c>
      <c r="AX415" s="12" t="s">
        <v>76</v>
      </c>
      <c r="AY415" s="148" t="s">
        <v>140</v>
      </c>
    </row>
    <row r="416" spans="2:51" s="12" customFormat="1" ht="10.2">
      <c r="B416" s="146"/>
      <c r="D416" s="147" t="s">
        <v>148</v>
      </c>
      <c r="E416" s="148" t="s">
        <v>1</v>
      </c>
      <c r="F416" s="149" t="s">
        <v>1388</v>
      </c>
      <c r="H416" s="150">
        <v>1.53</v>
      </c>
      <c r="I416" s="151"/>
      <c r="L416" s="146"/>
      <c r="M416" s="152"/>
      <c r="T416" s="153"/>
      <c r="AT416" s="148" t="s">
        <v>148</v>
      </c>
      <c r="AU416" s="148" t="s">
        <v>86</v>
      </c>
      <c r="AV416" s="12" t="s">
        <v>86</v>
      </c>
      <c r="AW416" s="12" t="s">
        <v>32</v>
      </c>
      <c r="AX416" s="12" t="s">
        <v>76</v>
      </c>
      <c r="AY416" s="148" t="s">
        <v>140</v>
      </c>
    </row>
    <row r="417" spans="2:51" s="14" customFormat="1" ht="10.2">
      <c r="B417" s="172"/>
      <c r="D417" s="147" t="s">
        <v>148</v>
      </c>
      <c r="E417" s="173" t="s">
        <v>1</v>
      </c>
      <c r="F417" s="174" t="s">
        <v>1025</v>
      </c>
      <c r="H417" s="173" t="s">
        <v>1</v>
      </c>
      <c r="I417" s="175"/>
      <c r="L417" s="172"/>
      <c r="M417" s="176"/>
      <c r="T417" s="177"/>
      <c r="AT417" s="173" t="s">
        <v>148</v>
      </c>
      <c r="AU417" s="173" t="s">
        <v>86</v>
      </c>
      <c r="AV417" s="14" t="s">
        <v>84</v>
      </c>
      <c r="AW417" s="14" t="s">
        <v>32</v>
      </c>
      <c r="AX417" s="14" t="s">
        <v>76</v>
      </c>
      <c r="AY417" s="173" t="s">
        <v>140</v>
      </c>
    </row>
    <row r="418" spans="2:51" s="12" customFormat="1" ht="10.2">
      <c r="B418" s="146"/>
      <c r="D418" s="147" t="s">
        <v>148</v>
      </c>
      <c r="E418" s="148" t="s">
        <v>1</v>
      </c>
      <c r="F418" s="149" t="s">
        <v>1389</v>
      </c>
      <c r="H418" s="150">
        <v>4.4</v>
      </c>
      <c r="I418" s="151"/>
      <c r="L418" s="146"/>
      <c r="M418" s="152"/>
      <c r="T418" s="153"/>
      <c r="AT418" s="148" t="s">
        <v>148</v>
      </c>
      <c r="AU418" s="148" t="s">
        <v>86</v>
      </c>
      <c r="AV418" s="12" t="s">
        <v>86</v>
      </c>
      <c r="AW418" s="12" t="s">
        <v>32</v>
      </c>
      <c r="AX418" s="12" t="s">
        <v>76</v>
      </c>
      <c r="AY418" s="148" t="s">
        <v>140</v>
      </c>
    </row>
    <row r="419" spans="2:51" s="13" customFormat="1" ht="10.2">
      <c r="B419" s="165"/>
      <c r="D419" s="147" t="s">
        <v>148</v>
      </c>
      <c r="E419" s="166" t="s">
        <v>1</v>
      </c>
      <c r="F419" s="167" t="s">
        <v>210</v>
      </c>
      <c r="H419" s="168">
        <v>21.12</v>
      </c>
      <c r="I419" s="169"/>
      <c r="L419" s="165"/>
      <c r="M419" s="170"/>
      <c r="T419" s="171"/>
      <c r="AT419" s="166" t="s">
        <v>148</v>
      </c>
      <c r="AU419" s="166" t="s">
        <v>86</v>
      </c>
      <c r="AV419" s="13" t="s">
        <v>146</v>
      </c>
      <c r="AW419" s="13" t="s">
        <v>32</v>
      </c>
      <c r="AX419" s="13" t="s">
        <v>84</v>
      </c>
      <c r="AY419" s="166" t="s">
        <v>140</v>
      </c>
    </row>
    <row r="420" spans="2:65" s="1" customFormat="1" ht="33" customHeight="1">
      <c r="B420" s="31"/>
      <c r="C420" s="132" t="s">
        <v>947</v>
      </c>
      <c r="D420" s="132" t="s">
        <v>142</v>
      </c>
      <c r="E420" s="133" t="s">
        <v>1028</v>
      </c>
      <c r="F420" s="134" t="s">
        <v>1029</v>
      </c>
      <c r="G420" s="135" t="s">
        <v>206</v>
      </c>
      <c r="H420" s="136">
        <v>73.736</v>
      </c>
      <c r="I420" s="137"/>
      <c r="J420" s="138">
        <f>ROUND(I420*H420,2)</f>
        <v>0</v>
      </c>
      <c r="K420" s="139"/>
      <c r="L420" s="31"/>
      <c r="M420" s="140" t="s">
        <v>1</v>
      </c>
      <c r="N420" s="141" t="s">
        <v>42</v>
      </c>
      <c r="P420" s="142">
        <f>O420*H420</f>
        <v>0</v>
      </c>
      <c r="Q420" s="142">
        <v>0.0052</v>
      </c>
      <c r="R420" s="142">
        <f>Q420*H420</f>
        <v>0.3834272</v>
      </c>
      <c r="S420" s="142">
        <v>0</v>
      </c>
      <c r="T420" s="143">
        <f>S420*H420</f>
        <v>0</v>
      </c>
      <c r="AR420" s="144" t="s">
        <v>221</v>
      </c>
      <c r="AT420" s="144" t="s">
        <v>142</v>
      </c>
      <c r="AU420" s="144" t="s">
        <v>86</v>
      </c>
      <c r="AY420" s="16" t="s">
        <v>140</v>
      </c>
      <c r="BE420" s="145">
        <f>IF(N420="základní",J420,0)</f>
        <v>0</v>
      </c>
      <c r="BF420" s="145">
        <f>IF(N420="snížená",J420,0)</f>
        <v>0</v>
      </c>
      <c r="BG420" s="145">
        <f>IF(N420="zákl. přenesená",J420,0)</f>
        <v>0</v>
      </c>
      <c r="BH420" s="145">
        <f>IF(N420="sníž. přenesená",J420,0)</f>
        <v>0</v>
      </c>
      <c r="BI420" s="145">
        <f>IF(N420="nulová",J420,0)</f>
        <v>0</v>
      </c>
      <c r="BJ420" s="16" t="s">
        <v>86</v>
      </c>
      <c r="BK420" s="145">
        <f>ROUND(I420*H420,2)</f>
        <v>0</v>
      </c>
      <c r="BL420" s="16" t="s">
        <v>221</v>
      </c>
      <c r="BM420" s="144" t="s">
        <v>1390</v>
      </c>
    </row>
    <row r="421" spans="2:65" s="1" customFormat="1" ht="16.5" customHeight="1">
      <c r="B421" s="31"/>
      <c r="C421" s="154" t="s">
        <v>951</v>
      </c>
      <c r="D421" s="154" t="s">
        <v>182</v>
      </c>
      <c r="E421" s="155" t="s">
        <v>1032</v>
      </c>
      <c r="F421" s="156" t="s">
        <v>1033</v>
      </c>
      <c r="G421" s="157" t="s">
        <v>206</v>
      </c>
      <c r="H421" s="158">
        <v>81.11</v>
      </c>
      <c r="I421" s="159"/>
      <c r="J421" s="160">
        <f>ROUND(I421*H421,2)</f>
        <v>0</v>
      </c>
      <c r="K421" s="161"/>
      <c r="L421" s="162"/>
      <c r="M421" s="163" t="s">
        <v>1</v>
      </c>
      <c r="N421" s="164" t="s">
        <v>42</v>
      </c>
      <c r="P421" s="142">
        <f>O421*H421</f>
        <v>0</v>
      </c>
      <c r="Q421" s="142">
        <v>0.0126</v>
      </c>
      <c r="R421" s="142">
        <f>Q421*H421</f>
        <v>1.021986</v>
      </c>
      <c r="S421" s="142">
        <v>0</v>
      </c>
      <c r="T421" s="143">
        <f>S421*H421</f>
        <v>0</v>
      </c>
      <c r="AR421" s="144" t="s">
        <v>301</v>
      </c>
      <c r="AT421" s="144" t="s">
        <v>182</v>
      </c>
      <c r="AU421" s="144" t="s">
        <v>86</v>
      </c>
      <c r="AY421" s="16" t="s">
        <v>140</v>
      </c>
      <c r="BE421" s="145">
        <f>IF(N421="základní",J421,0)</f>
        <v>0</v>
      </c>
      <c r="BF421" s="145">
        <f>IF(N421="snížená",J421,0)</f>
        <v>0</v>
      </c>
      <c r="BG421" s="145">
        <f>IF(N421="zákl. přenesená",J421,0)</f>
        <v>0</v>
      </c>
      <c r="BH421" s="145">
        <f>IF(N421="sníž. přenesená",J421,0)</f>
        <v>0</v>
      </c>
      <c r="BI421" s="145">
        <f>IF(N421="nulová",J421,0)</f>
        <v>0</v>
      </c>
      <c r="BJ421" s="16" t="s">
        <v>86</v>
      </c>
      <c r="BK421" s="145">
        <f>ROUND(I421*H421,2)</f>
        <v>0</v>
      </c>
      <c r="BL421" s="16" t="s">
        <v>221</v>
      </c>
      <c r="BM421" s="144" t="s">
        <v>1391</v>
      </c>
    </row>
    <row r="422" spans="2:51" s="12" customFormat="1" ht="10.2">
      <c r="B422" s="146"/>
      <c r="D422" s="147" t="s">
        <v>148</v>
      </c>
      <c r="F422" s="149" t="s">
        <v>1392</v>
      </c>
      <c r="H422" s="150">
        <v>81.11</v>
      </c>
      <c r="I422" s="151"/>
      <c r="L422" s="146"/>
      <c r="M422" s="152"/>
      <c r="T422" s="153"/>
      <c r="AT422" s="148" t="s">
        <v>148</v>
      </c>
      <c r="AU422" s="148" t="s">
        <v>86</v>
      </c>
      <c r="AV422" s="12" t="s">
        <v>86</v>
      </c>
      <c r="AW422" s="12" t="s">
        <v>4</v>
      </c>
      <c r="AX422" s="12" t="s">
        <v>84</v>
      </c>
      <c r="AY422" s="148" t="s">
        <v>140</v>
      </c>
    </row>
    <row r="423" spans="2:65" s="1" customFormat="1" ht="24.15" customHeight="1">
      <c r="B423" s="31"/>
      <c r="C423" s="132" t="s">
        <v>956</v>
      </c>
      <c r="D423" s="132" t="s">
        <v>142</v>
      </c>
      <c r="E423" s="133" t="s">
        <v>1037</v>
      </c>
      <c r="F423" s="134" t="s">
        <v>1038</v>
      </c>
      <c r="G423" s="135" t="s">
        <v>206</v>
      </c>
      <c r="H423" s="136">
        <v>6.75</v>
      </c>
      <c r="I423" s="137"/>
      <c r="J423" s="138">
        <f>ROUND(I423*H423,2)</f>
        <v>0</v>
      </c>
      <c r="K423" s="139"/>
      <c r="L423" s="31"/>
      <c r="M423" s="140" t="s">
        <v>1</v>
      </c>
      <c r="N423" s="141" t="s">
        <v>42</v>
      </c>
      <c r="P423" s="142">
        <f>O423*H423</f>
        <v>0</v>
      </c>
      <c r="Q423" s="142">
        <v>0</v>
      </c>
      <c r="R423" s="142">
        <f>Q423*H423</f>
        <v>0</v>
      </c>
      <c r="S423" s="142">
        <v>0</v>
      </c>
      <c r="T423" s="143">
        <f>S423*H423</f>
        <v>0</v>
      </c>
      <c r="AR423" s="144" t="s">
        <v>221</v>
      </c>
      <c r="AT423" s="144" t="s">
        <v>142</v>
      </c>
      <c r="AU423" s="144" t="s">
        <v>86</v>
      </c>
      <c r="AY423" s="16" t="s">
        <v>140</v>
      </c>
      <c r="BE423" s="145">
        <f>IF(N423="základní",J423,0)</f>
        <v>0</v>
      </c>
      <c r="BF423" s="145">
        <f>IF(N423="snížená",J423,0)</f>
        <v>0</v>
      </c>
      <c r="BG423" s="145">
        <f>IF(N423="zákl. přenesená",J423,0)</f>
        <v>0</v>
      </c>
      <c r="BH423" s="145">
        <f>IF(N423="sníž. přenesená",J423,0)</f>
        <v>0</v>
      </c>
      <c r="BI423" s="145">
        <f>IF(N423="nulová",J423,0)</f>
        <v>0</v>
      </c>
      <c r="BJ423" s="16" t="s">
        <v>86</v>
      </c>
      <c r="BK423" s="145">
        <f>ROUND(I423*H423,2)</f>
        <v>0</v>
      </c>
      <c r="BL423" s="16" t="s">
        <v>221</v>
      </c>
      <c r="BM423" s="144" t="s">
        <v>1393</v>
      </c>
    </row>
    <row r="424" spans="2:51" s="12" customFormat="1" ht="10.2">
      <c r="B424" s="146"/>
      <c r="D424" s="147" t="s">
        <v>148</v>
      </c>
      <c r="E424" s="148" t="s">
        <v>1</v>
      </c>
      <c r="F424" s="149" t="s">
        <v>1157</v>
      </c>
      <c r="H424" s="150">
        <v>6.75</v>
      </c>
      <c r="I424" s="151"/>
      <c r="L424" s="146"/>
      <c r="M424" s="152"/>
      <c r="T424" s="153"/>
      <c r="AT424" s="148" t="s">
        <v>148</v>
      </c>
      <c r="AU424" s="148" t="s">
        <v>86</v>
      </c>
      <c r="AV424" s="12" t="s">
        <v>86</v>
      </c>
      <c r="AW424" s="12" t="s">
        <v>32</v>
      </c>
      <c r="AX424" s="12" t="s">
        <v>84</v>
      </c>
      <c r="AY424" s="148" t="s">
        <v>140</v>
      </c>
    </row>
    <row r="425" spans="2:65" s="1" customFormat="1" ht="24.15" customHeight="1">
      <c r="B425" s="31"/>
      <c r="C425" s="132" t="s">
        <v>961</v>
      </c>
      <c r="D425" s="132" t="s">
        <v>142</v>
      </c>
      <c r="E425" s="133" t="s">
        <v>1043</v>
      </c>
      <c r="F425" s="134" t="s">
        <v>1044</v>
      </c>
      <c r="G425" s="135" t="s">
        <v>169</v>
      </c>
      <c r="H425" s="136">
        <v>1.459</v>
      </c>
      <c r="I425" s="137"/>
      <c r="J425" s="138">
        <f>ROUND(I425*H425,2)</f>
        <v>0</v>
      </c>
      <c r="K425" s="139"/>
      <c r="L425" s="31"/>
      <c r="M425" s="140" t="s">
        <v>1</v>
      </c>
      <c r="N425" s="141" t="s">
        <v>42</v>
      </c>
      <c r="P425" s="142">
        <f>O425*H425</f>
        <v>0</v>
      </c>
      <c r="Q425" s="142">
        <v>0</v>
      </c>
      <c r="R425" s="142">
        <f>Q425*H425</f>
        <v>0</v>
      </c>
      <c r="S425" s="142">
        <v>0</v>
      </c>
      <c r="T425" s="143">
        <f>S425*H425</f>
        <v>0</v>
      </c>
      <c r="AR425" s="144" t="s">
        <v>221</v>
      </c>
      <c r="AT425" s="144" t="s">
        <v>142</v>
      </c>
      <c r="AU425" s="144" t="s">
        <v>86</v>
      </c>
      <c r="AY425" s="16" t="s">
        <v>140</v>
      </c>
      <c r="BE425" s="145">
        <f>IF(N425="základní",J425,0)</f>
        <v>0</v>
      </c>
      <c r="BF425" s="145">
        <f>IF(N425="snížená",J425,0)</f>
        <v>0</v>
      </c>
      <c r="BG425" s="145">
        <f>IF(N425="zákl. přenesená",J425,0)</f>
        <v>0</v>
      </c>
      <c r="BH425" s="145">
        <f>IF(N425="sníž. přenesená",J425,0)</f>
        <v>0</v>
      </c>
      <c r="BI425" s="145">
        <f>IF(N425="nulová",J425,0)</f>
        <v>0</v>
      </c>
      <c r="BJ425" s="16" t="s">
        <v>86</v>
      </c>
      <c r="BK425" s="145">
        <f>ROUND(I425*H425,2)</f>
        <v>0</v>
      </c>
      <c r="BL425" s="16" t="s">
        <v>221</v>
      </c>
      <c r="BM425" s="144" t="s">
        <v>1394</v>
      </c>
    </row>
    <row r="426" spans="2:63" s="11" customFormat="1" ht="22.8" customHeight="1">
      <c r="B426" s="120"/>
      <c r="D426" s="121" t="s">
        <v>75</v>
      </c>
      <c r="E426" s="130" t="s">
        <v>1046</v>
      </c>
      <c r="F426" s="130" t="s">
        <v>1047</v>
      </c>
      <c r="I426" s="123"/>
      <c r="J426" s="131">
        <f>BK426</f>
        <v>0</v>
      </c>
      <c r="L426" s="120"/>
      <c r="M426" s="125"/>
      <c r="P426" s="126">
        <f>SUM(P427:P439)</f>
        <v>0</v>
      </c>
      <c r="R426" s="126">
        <f>SUM(R427:R439)</f>
        <v>0.0015620000000000002</v>
      </c>
      <c r="T426" s="127">
        <f>SUM(T427:T439)</f>
        <v>0</v>
      </c>
      <c r="AR426" s="121" t="s">
        <v>86</v>
      </c>
      <c r="AT426" s="128" t="s">
        <v>75</v>
      </c>
      <c r="AU426" s="128" t="s">
        <v>84</v>
      </c>
      <c r="AY426" s="121" t="s">
        <v>140</v>
      </c>
      <c r="BK426" s="129">
        <f>SUM(BK427:BK439)</f>
        <v>0</v>
      </c>
    </row>
    <row r="427" spans="2:65" s="1" customFormat="1" ht="24.15" customHeight="1">
      <c r="B427" s="31"/>
      <c r="C427" s="132" t="s">
        <v>965</v>
      </c>
      <c r="D427" s="132" t="s">
        <v>142</v>
      </c>
      <c r="E427" s="133" t="s">
        <v>1395</v>
      </c>
      <c r="F427" s="134" t="s">
        <v>1396</v>
      </c>
      <c r="G427" s="135" t="s">
        <v>206</v>
      </c>
      <c r="H427" s="136">
        <v>2.2</v>
      </c>
      <c r="I427" s="137"/>
      <c r="J427" s="138">
        <f>ROUND(I427*H427,2)</f>
        <v>0</v>
      </c>
      <c r="K427" s="139"/>
      <c r="L427" s="31"/>
      <c r="M427" s="140" t="s">
        <v>1</v>
      </c>
      <c r="N427" s="141" t="s">
        <v>42</v>
      </c>
      <c r="P427" s="142">
        <f>O427*H427</f>
        <v>0</v>
      </c>
      <c r="Q427" s="142">
        <v>6E-05</v>
      </c>
      <c r="R427" s="142">
        <f>Q427*H427</f>
        <v>0.000132</v>
      </c>
      <c r="S427" s="142">
        <v>0</v>
      </c>
      <c r="T427" s="143">
        <f>S427*H427</f>
        <v>0</v>
      </c>
      <c r="AR427" s="144" t="s">
        <v>221</v>
      </c>
      <c r="AT427" s="144" t="s">
        <v>142</v>
      </c>
      <c r="AU427" s="144" t="s">
        <v>86</v>
      </c>
      <c r="AY427" s="16" t="s">
        <v>140</v>
      </c>
      <c r="BE427" s="145">
        <f>IF(N427="základní",J427,0)</f>
        <v>0</v>
      </c>
      <c r="BF427" s="145">
        <f>IF(N427="snížená",J427,0)</f>
        <v>0</v>
      </c>
      <c r="BG427" s="145">
        <f>IF(N427="zákl. přenesená",J427,0)</f>
        <v>0</v>
      </c>
      <c r="BH427" s="145">
        <f>IF(N427="sníž. přenesená",J427,0)</f>
        <v>0</v>
      </c>
      <c r="BI427" s="145">
        <f>IF(N427="nulová",J427,0)</f>
        <v>0</v>
      </c>
      <c r="BJ427" s="16" t="s">
        <v>86</v>
      </c>
      <c r="BK427" s="145">
        <f>ROUND(I427*H427,2)</f>
        <v>0</v>
      </c>
      <c r="BL427" s="16" t="s">
        <v>221</v>
      </c>
      <c r="BM427" s="144" t="s">
        <v>1397</v>
      </c>
    </row>
    <row r="428" spans="2:51" s="14" customFormat="1" ht="10.2">
      <c r="B428" s="172"/>
      <c r="D428" s="147" t="s">
        <v>148</v>
      </c>
      <c r="E428" s="173" t="s">
        <v>1</v>
      </c>
      <c r="F428" s="174" t="s">
        <v>1398</v>
      </c>
      <c r="H428" s="173" t="s">
        <v>1</v>
      </c>
      <c r="I428" s="175"/>
      <c r="L428" s="172"/>
      <c r="M428" s="176"/>
      <c r="T428" s="177"/>
      <c r="AT428" s="173" t="s">
        <v>148</v>
      </c>
      <c r="AU428" s="173" t="s">
        <v>86</v>
      </c>
      <c r="AV428" s="14" t="s">
        <v>84</v>
      </c>
      <c r="AW428" s="14" t="s">
        <v>32</v>
      </c>
      <c r="AX428" s="14" t="s">
        <v>76</v>
      </c>
      <c r="AY428" s="173" t="s">
        <v>140</v>
      </c>
    </row>
    <row r="429" spans="2:51" s="12" customFormat="1" ht="10.2">
      <c r="B429" s="146"/>
      <c r="D429" s="147" t="s">
        <v>148</v>
      </c>
      <c r="E429" s="148" t="s">
        <v>1</v>
      </c>
      <c r="F429" s="149" t="s">
        <v>1053</v>
      </c>
      <c r="H429" s="150">
        <v>2.2</v>
      </c>
      <c r="I429" s="151"/>
      <c r="L429" s="146"/>
      <c r="M429" s="152"/>
      <c r="T429" s="153"/>
      <c r="AT429" s="148" t="s">
        <v>148</v>
      </c>
      <c r="AU429" s="148" t="s">
        <v>86</v>
      </c>
      <c r="AV429" s="12" t="s">
        <v>86</v>
      </c>
      <c r="AW429" s="12" t="s">
        <v>32</v>
      </c>
      <c r="AX429" s="12" t="s">
        <v>84</v>
      </c>
      <c r="AY429" s="148" t="s">
        <v>140</v>
      </c>
    </row>
    <row r="430" spans="2:65" s="1" customFormat="1" ht="24.15" customHeight="1">
      <c r="B430" s="31"/>
      <c r="C430" s="132" t="s">
        <v>970</v>
      </c>
      <c r="D430" s="132" t="s">
        <v>142</v>
      </c>
      <c r="E430" s="133" t="s">
        <v>1399</v>
      </c>
      <c r="F430" s="134" t="s">
        <v>1400</v>
      </c>
      <c r="G430" s="135" t="s">
        <v>206</v>
      </c>
      <c r="H430" s="136">
        <v>2.2</v>
      </c>
      <c r="I430" s="137"/>
      <c r="J430" s="138">
        <f>ROUND(I430*H430,2)</f>
        <v>0</v>
      </c>
      <c r="K430" s="139"/>
      <c r="L430" s="31"/>
      <c r="M430" s="140" t="s">
        <v>1</v>
      </c>
      <c r="N430" s="141" t="s">
        <v>42</v>
      </c>
      <c r="P430" s="142">
        <f>O430*H430</f>
        <v>0</v>
      </c>
      <c r="Q430" s="142">
        <v>0.00017</v>
      </c>
      <c r="R430" s="142">
        <f>Q430*H430</f>
        <v>0.00037400000000000004</v>
      </c>
      <c r="S430" s="142">
        <v>0</v>
      </c>
      <c r="T430" s="143">
        <f>S430*H430</f>
        <v>0</v>
      </c>
      <c r="AR430" s="144" t="s">
        <v>221</v>
      </c>
      <c r="AT430" s="144" t="s">
        <v>142</v>
      </c>
      <c r="AU430" s="144" t="s">
        <v>86</v>
      </c>
      <c r="AY430" s="16" t="s">
        <v>140</v>
      </c>
      <c r="BE430" s="145">
        <f>IF(N430="základní",J430,0)</f>
        <v>0</v>
      </c>
      <c r="BF430" s="145">
        <f>IF(N430="snížená",J430,0)</f>
        <v>0</v>
      </c>
      <c r="BG430" s="145">
        <f>IF(N430="zákl. přenesená",J430,0)</f>
        <v>0</v>
      </c>
      <c r="BH430" s="145">
        <f>IF(N430="sníž. přenesená",J430,0)</f>
        <v>0</v>
      </c>
      <c r="BI430" s="145">
        <f>IF(N430="nulová",J430,0)</f>
        <v>0</v>
      </c>
      <c r="BJ430" s="16" t="s">
        <v>86</v>
      </c>
      <c r="BK430" s="145">
        <f>ROUND(I430*H430,2)</f>
        <v>0</v>
      </c>
      <c r="BL430" s="16" t="s">
        <v>221</v>
      </c>
      <c r="BM430" s="144" t="s">
        <v>1401</v>
      </c>
    </row>
    <row r="431" spans="2:51" s="14" customFormat="1" ht="10.2">
      <c r="B431" s="172"/>
      <c r="D431" s="147" t="s">
        <v>148</v>
      </c>
      <c r="E431" s="173" t="s">
        <v>1</v>
      </c>
      <c r="F431" s="174" t="s">
        <v>1398</v>
      </c>
      <c r="H431" s="173" t="s">
        <v>1</v>
      </c>
      <c r="I431" s="175"/>
      <c r="L431" s="172"/>
      <c r="M431" s="176"/>
      <c r="T431" s="177"/>
      <c r="AT431" s="173" t="s">
        <v>148</v>
      </c>
      <c r="AU431" s="173" t="s">
        <v>86</v>
      </c>
      <c r="AV431" s="14" t="s">
        <v>84</v>
      </c>
      <c r="AW431" s="14" t="s">
        <v>32</v>
      </c>
      <c r="AX431" s="14" t="s">
        <v>76</v>
      </c>
      <c r="AY431" s="173" t="s">
        <v>140</v>
      </c>
    </row>
    <row r="432" spans="2:51" s="12" customFormat="1" ht="10.2">
      <c r="B432" s="146"/>
      <c r="D432" s="147" t="s">
        <v>148</v>
      </c>
      <c r="E432" s="148" t="s">
        <v>1</v>
      </c>
      <c r="F432" s="149" t="s">
        <v>1053</v>
      </c>
      <c r="H432" s="150">
        <v>2.2</v>
      </c>
      <c r="I432" s="151"/>
      <c r="L432" s="146"/>
      <c r="M432" s="152"/>
      <c r="T432" s="153"/>
      <c r="AT432" s="148" t="s">
        <v>148</v>
      </c>
      <c r="AU432" s="148" t="s">
        <v>86</v>
      </c>
      <c r="AV432" s="12" t="s">
        <v>86</v>
      </c>
      <c r="AW432" s="12" t="s">
        <v>32</v>
      </c>
      <c r="AX432" s="12" t="s">
        <v>84</v>
      </c>
      <c r="AY432" s="148" t="s">
        <v>140</v>
      </c>
    </row>
    <row r="433" spans="2:65" s="1" customFormat="1" ht="24.15" customHeight="1">
      <c r="B433" s="31"/>
      <c r="C433" s="132" t="s">
        <v>975</v>
      </c>
      <c r="D433" s="132" t="s">
        <v>142</v>
      </c>
      <c r="E433" s="133" t="s">
        <v>1049</v>
      </c>
      <c r="F433" s="134" t="s">
        <v>1050</v>
      </c>
      <c r="G433" s="135" t="s">
        <v>206</v>
      </c>
      <c r="H433" s="136">
        <v>4.4</v>
      </c>
      <c r="I433" s="137"/>
      <c r="J433" s="138">
        <f>ROUND(I433*H433,2)</f>
        <v>0</v>
      </c>
      <c r="K433" s="139"/>
      <c r="L433" s="31"/>
      <c r="M433" s="140" t="s">
        <v>1</v>
      </c>
      <c r="N433" s="141" t="s">
        <v>42</v>
      </c>
      <c r="P433" s="142">
        <f>O433*H433</f>
        <v>0</v>
      </c>
      <c r="Q433" s="142">
        <v>0.00012</v>
      </c>
      <c r="R433" s="142">
        <f>Q433*H433</f>
        <v>0.000528</v>
      </c>
      <c r="S433" s="142">
        <v>0</v>
      </c>
      <c r="T433" s="143">
        <f>S433*H433</f>
        <v>0</v>
      </c>
      <c r="AR433" s="144" t="s">
        <v>221</v>
      </c>
      <c r="AT433" s="144" t="s">
        <v>142</v>
      </c>
      <c r="AU433" s="144" t="s">
        <v>86</v>
      </c>
      <c r="AY433" s="16" t="s">
        <v>140</v>
      </c>
      <c r="BE433" s="145">
        <f>IF(N433="základní",J433,0)</f>
        <v>0</v>
      </c>
      <c r="BF433" s="145">
        <f>IF(N433="snížená",J433,0)</f>
        <v>0</v>
      </c>
      <c r="BG433" s="145">
        <f>IF(N433="zákl. přenesená",J433,0)</f>
        <v>0</v>
      </c>
      <c r="BH433" s="145">
        <f>IF(N433="sníž. přenesená",J433,0)</f>
        <v>0</v>
      </c>
      <c r="BI433" s="145">
        <f>IF(N433="nulová",J433,0)</f>
        <v>0</v>
      </c>
      <c r="BJ433" s="16" t="s">
        <v>86</v>
      </c>
      <c r="BK433" s="145">
        <f>ROUND(I433*H433,2)</f>
        <v>0</v>
      </c>
      <c r="BL433" s="16" t="s">
        <v>221</v>
      </c>
      <c r="BM433" s="144" t="s">
        <v>1402</v>
      </c>
    </row>
    <row r="434" spans="2:51" s="14" customFormat="1" ht="10.2">
      <c r="B434" s="172"/>
      <c r="D434" s="147" t="s">
        <v>148</v>
      </c>
      <c r="E434" s="173" t="s">
        <v>1</v>
      </c>
      <c r="F434" s="174" t="s">
        <v>1398</v>
      </c>
      <c r="H434" s="173" t="s">
        <v>1</v>
      </c>
      <c r="I434" s="175"/>
      <c r="L434" s="172"/>
      <c r="M434" s="176"/>
      <c r="T434" s="177"/>
      <c r="AT434" s="173" t="s">
        <v>148</v>
      </c>
      <c r="AU434" s="173" t="s">
        <v>86</v>
      </c>
      <c r="AV434" s="14" t="s">
        <v>84</v>
      </c>
      <c r="AW434" s="14" t="s">
        <v>32</v>
      </c>
      <c r="AX434" s="14" t="s">
        <v>76</v>
      </c>
      <c r="AY434" s="173" t="s">
        <v>140</v>
      </c>
    </row>
    <row r="435" spans="2:51" s="12" customFormat="1" ht="10.2">
      <c r="B435" s="146"/>
      <c r="D435" s="147" t="s">
        <v>148</v>
      </c>
      <c r="E435" s="148" t="s">
        <v>1</v>
      </c>
      <c r="F435" s="149" t="s">
        <v>1053</v>
      </c>
      <c r="H435" s="150">
        <v>2.2</v>
      </c>
      <c r="I435" s="151"/>
      <c r="L435" s="146"/>
      <c r="M435" s="152"/>
      <c r="T435" s="153"/>
      <c r="AT435" s="148" t="s">
        <v>148</v>
      </c>
      <c r="AU435" s="148" t="s">
        <v>86</v>
      </c>
      <c r="AV435" s="12" t="s">
        <v>86</v>
      </c>
      <c r="AW435" s="12" t="s">
        <v>32</v>
      </c>
      <c r="AX435" s="12" t="s">
        <v>76</v>
      </c>
      <c r="AY435" s="148" t="s">
        <v>140</v>
      </c>
    </row>
    <row r="436" spans="2:51" s="14" customFormat="1" ht="10.2">
      <c r="B436" s="172"/>
      <c r="D436" s="147" t="s">
        <v>148</v>
      </c>
      <c r="E436" s="173" t="s">
        <v>1</v>
      </c>
      <c r="F436" s="174" t="s">
        <v>1403</v>
      </c>
      <c r="H436" s="173" t="s">
        <v>1</v>
      </c>
      <c r="I436" s="175"/>
      <c r="L436" s="172"/>
      <c r="M436" s="176"/>
      <c r="T436" s="177"/>
      <c r="AT436" s="173" t="s">
        <v>148</v>
      </c>
      <c r="AU436" s="173" t="s">
        <v>86</v>
      </c>
      <c r="AV436" s="14" t="s">
        <v>84</v>
      </c>
      <c r="AW436" s="14" t="s">
        <v>32</v>
      </c>
      <c r="AX436" s="14" t="s">
        <v>76</v>
      </c>
      <c r="AY436" s="173" t="s">
        <v>140</v>
      </c>
    </row>
    <row r="437" spans="2:51" s="12" customFormat="1" ht="10.2">
      <c r="B437" s="146"/>
      <c r="D437" s="147" t="s">
        <v>148</v>
      </c>
      <c r="E437" s="148" t="s">
        <v>1</v>
      </c>
      <c r="F437" s="149" t="s">
        <v>1053</v>
      </c>
      <c r="H437" s="150">
        <v>2.2</v>
      </c>
      <c r="I437" s="151"/>
      <c r="L437" s="146"/>
      <c r="M437" s="152"/>
      <c r="T437" s="153"/>
      <c r="AT437" s="148" t="s">
        <v>148</v>
      </c>
      <c r="AU437" s="148" t="s">
        <v>86</v>
      </c>
      <c r="AV437" s="12" t="s">
        <v>86</v>
      </c>
      <c r="AW437" s="12" t="s">
        <v>32</v>
      </c>
      <c r="AX437" s="12" t="s">
        <v>76</v>
      </c>
      <c r="AY437" s="148" t="s">
        <v>140</v>
      </c>
    </row>
    <row r="438" spans="2:51" s="13" customFormat="1" ht="10.2">
      <c r="B438" s="165"/>
      <c r="D438" s="147" t="s">
        <v>148</v>
      </c>
      <c r="E438" s="166" t="s">
        <v>1</v>
      </c>
      <c r="F438" s="167" t="s">
        <v>210</v>
      </c>
      <c r="H438" s="168">
        <v>4.4</v>
      </c>
      <c r="I438" s="169"/>
      <c r="L438" s="165"/>
      <c r="M438" s="170"/>
      <c r="T438" s="171"/>
      <c r="AT438" s="166" t="s">
        <v>148</v>
      </c>
      <c r="AU438" s="166" t="s">
        <v>86</v>
      </c>
      <c r="AV438" s="13" t="s">
        <v>146</v>
      </c>
      <c r="AW438" s="13" t="s">
        <v>32</v>
      </c>
      <c r="AX438" s="13" t="s">
        <v>84</v>
      </c>
      <c r="AY438" s="166" t="s">
        <v>140</v>
      </c>
    </row>
    <row r="439" spans="2:65" s="1" customFormat="1" ht="24.15" customHeight="1">
      <c r="B439" s="31"/>
      <c r="C439" s="132" t="s">
        <v>979</v>
      </c>
      <c r="D439" s="132" t="s">
        <v>142</v>
      </c>
      <c r="E439" s="133" t="s">
        <v>1055</v>
      </c>
      <c r="F439" s="134" t="s">
        <v>1056</v>
      </c>
      <c r="G439" s="135" t="s">
        <v>206</v>
      </c>
      <c r="H439" s="136">
        <v>4.4</v>
      </c>
      <c r="I439" s="137"/>
      <c r="J439" s="138">
        <f>ROUND(I439*H439,2)</f>
        <v>0</v>
      </c>
      <c r="K439" s="139"/>
      <c r="L439" s="31"/>
      <c r="M439" s="140" t="s">
        <v>1</v>
      </c>
      <c r="N439" s="141" t="s">
        <v>42</v>
      </c>
      <c r="P439" s="142">
        <f>O439*H439</f>
        <v>0</v>
      </c>
      <c r="Q439" s="142">
        <v>0.00012</v>
      </c>
      <c r="R439" s="142">
        <f>Q439*H439</f>
        <v>0.000528</v>
      </c>
      <c r="S439" s="142">
        <v>0</v>
      </c>
      <c r="T439" s="143">
        <f>S439*H439</f>
        <v>0</v>
      </c>
      <c r="AR439" s="144" t="s">
        <v>221</v>
      </c>
      <c r="AT439" s="144" t="s">
        <v>142</v>
      </c>
      <c r="AU439" s="144" t="s">
        <v>86</v>
      </c>
      <c r="AY439" s="16" t="s">
        <v>140</v>
      </c>
      <c r="BE439" s="145">
        <f>IF(N439="základní",J439,0)</f>
        <v>0</v>
      </c>
      <c r="BF439" s="145">
        <f>IF(N439="snížená",J439,0)</f>
        <v>0</v>
      </c>
      <c r="BG439" s="145">
        <f>IF(N439="zákl. přenesená",J439,0)</f>
        <v>0</v>
      </c>
      <c r="BH439" s="145">
        <f>IF(N439="sníž. přenesená",J439,0)</f>
        <v>0</v>
      </c>
      <c r="BI439" s="145">
        <f>IF(N439="nulová",J439,0)</f>
        <v>0</v>
      </c>
      <c r="BJ439" s="16" t="s">
        <v>86</v>
      </c>
      <c r="BK439" s="145">
        <f>ROUND(I439*H439,2)</f>
        <v>0</v>
      </c>
      <c r="BL439" s="16" t="s">
        <v>221</v>
      </c>
      <c r="BM439" s="144" t="s">
        <v>1404</v>
      </c>
    </row>
    <row r="440" spans="2:63" s="11" customFormat="1" ht="22.8" customHeight="1">
      <c r="B440" s="120"/>
      <c r="D440" s="121" t="s">
        <v>75</v>
      </c>
      <c r="E440" s="130" t="s">
        <v>1058</v>
      </c>
      <c r="F440" s="130" t="s">
        <v>1059</v>
      </c>
      <c r="I440" s="123"/>
      <c r="J440" s="131">
        <f>BK440</f>
        <v>0</v>
      </c>
      <c r="L440" s="120"/>
      <c r="M440" s="125"/>
      <c r="P440" s="126">
        <f>SUM(P441:P456)</f>
        <v>0</v>
      </c>
      <c r="R440" s="126">
        <f>SUM(R441:R456)</f>
        <v>0.06739542000000001</v>
      </c>
      <c r="T440" s="127">
        <f>SUM(T441:T456)</f>
        <v>0.01099508</v>
      </c>
      <c r="AR440" s="121" t="s">
        <v>86</v>
      </c>
      <c r="AT440" s="128" t="s">
        <v>75</v>
      </c>
      <c r="AU440" s="128" t="s">
        <v>84</v>
      </c>
      <c r="AY440" s="121" t="s">
        <v>140</v>
      </c>
      <c r="BK440" s="129">
        <f>SUM(BK441:BK456)</f>
        <v>0</v>
      </c>
    </row>
    <row r="441" spans="2:65" s="1" customFormat="1" ht="16.5" customHeight="1">
      <c r="B441" s="31"/>
      <c r="C441" s="132" t="s">
        <v>983</v>
      </c>
      <c r="D441" s="132" t="s">
        <v>142</v>
      </c>
      <c r="E441" s="133" t="s">
        <v>1061</v>
      </c>
      <c r="F441" s="134" t="s">
        <v>1062</v>
      </c>
      <c r="G441" s="135" t="s">
        <v>206</v>
      </c>
      <c r="H441" s="136">
        <v>35.468</v>
      </c>
      <c r="I441" s="137"/>
      <c r="J441" s="138">
        <f>ROUND(I441*H441,2)</f>
        <v>0</v>
      </c>
      <c r="K441" s="139"/>
      <c r="L441" s="31"/>
      <c r="M441" s="140" t="s">
        <v>1</v>
      </c>
      <c r="N441" s="141" t="s">
        <v>42</v>
      </c>
      <c r="P441" s="142">
        <f>O441*H441</f>
        <v>0</v>
      </c>
      <c r="Q441" s="142">
        <v>0.001</v>
      </c>
      <c r="R441" s="142">
        <f>Q441*H441</f>
        <v>0.035468000000000006</v>
      </c>
      <c r="S441" s="142">
        <v>0.00031</v>
      </c>
      <c r="T441" s="143">
        <f>S441*H441</f>
        <v>0.01099508</v>
      </c>
      <c r="AR441" s="144" t="s">
        <v>221</v>
      </c>
      <c r="AT441" s="144" t="s">
        <v>142</v>
      </c>
      <c r="AU441" s="144" t="s">
        <v>86</v>
      </c>
      <c r="AY441" s="16" t="s">
        <v>140</v>
      </c>
      <c r="BE441" s="145">
        <f>IF(N441="základní",J441,0)</f>
        <v>0</v>
      </c>
      <c r="BF441" s="145">
        <f>IF(N441="snížená",J441,0)</f>
        <v>0</v>
      </c>
      <c r="BG441" s="145">
        <f>IF(N441="zákl. přenesená",J441,0)</f>
        <v>0</v>
      </c>
      <c r="BH441" s="145">
        <f>IF(N441="sníž. přenesená",J441,0)</f>
        <v>0</v>
      </c>
      <c r="BI441" s="145">
        <f>IF(N441="nulová",J441,0)</f>
        <v>0</v>
      </c>
      <c r="BJ441" s="16" t="s">
        <v>86</v>
      </c>
      <c r="BK441" s="145">
        <f>ROUND(I441*H441,2)</f>
        <v>0</v>
      </c>
      <c r="BL441" s="16" t="s">
        <v>221</v>
      </c>
      <c r="BM441" s="144" t="s">
        <v>1405</v>
      </c>
    </row>
    <row r="442" spans="2:51" s="12" customFormat="1" ht="10.2">
      <c r="B442" s="146"/>
      <c r="D442" s="147" t="s">
        <v>148</v>
      </c>
      <c r="E442" s="148" t="s">
        <v>1</v>
      </c>
      <c r="F442" s="149" t="s">
        <v>1122</v>
      </c>
      <c r="H442" s="150">
        <v>13.13</v>
      </c>
      <c r="I442" s="151"/>
      <c r="L442" s="146"/>
      <c r="M442" s="152"/>
      <c r="T442" s="153"/>
      <c r="AT442" s="148" t="s">
        <v>148</v>
      </c>
      <c r="AU442" s="148" t="s">
        <v>86</v>
      </c>
      <c r="AV442" s="12" t="s">
        <v>86</v>
      </c>
      <c r="AW442" s="12" t="s">
        <v>32</v>
      </c>
      <c r="AX442" s="12" t="s">
        <v>76</v>
      </c>
      <c r="AY442" s="148" t="s">
        <v>140</v>
      </c>
    </row>
    <row r="443" spans="2:51" s="12" customFormat="1" ht="10.2">
      <c r="B443" s="146"/>
      <c r="D443" s="147" t="s">
        <v>148</v>
      </c>
      <c r="E443" s="148" t="s">
        <v>1</v>
      </c>
      <c r="F443" s="149" t="s">
        <v>1123</v>
      </c>
      <c r="H443" s="150">
        <v>4.62</v>
      </c>
      <c r="I443" s="151"/>
      <c r="L443" s="146"/>
      <c r="M443" s="152"/>
      <c r="T443" s="153"/>
      <c r="AT443" s="148" t="s">
        <v>148</v>
      </c>
      <c r="AU443" s="148" t="s">
        <v>86</v>
      </c>
      <c r="AV443" s="12" t="s">
        <v>86</v>
      </c>
      <c r="AW443" s="12" t="s">
        <v>32</v>
      </c>
      <c r="AX443" s="12" t="s">
        <v>76</v>
      </c>
      <c r="AY443" s="148" t="s">
        <v>140</v>
      </c>
    </row>
    <row r="444" spans="2:51" s="12" customFormat="1" ht="10.2">
      <c r="B444" s="146"/>
      <c r="D444" s="147" t="s">
        <v>148</v>
      </c>
      <c r="E444" s="148" t="s">
        <v>1</v>
      </c>
      <c r="F444" s="149" t="s">
        <v>1124</v>
      </c>
      <c r="H444" s="150">
        <v>9.252</v>
      </c>
      <c r="I444" s="151"/>
      <c r="L444" s="146"/>
      <c r="M444" s="152"/>
      <c r="T444" s="153"/>
      <c r="AT444" s="148" t="s">
        <v>148</v>
      </c>
      <c r="AU444" s="148" t="s">
        <v>86</v>
      </c>
      <c r="AV444" s="12" t="s">
        <v>86</v>
      </c>
      <c r="AW444" s="12" t="s">
        <v>32</v>
      </c>
      <c r="AX444" s="12" t="s">
        <v>76</v>
      </c>
      <c r="AY444" s="148" t="s">
        <v>140</v>
      </c>
    </row>
    <row r="445" spans="2:51" s="12" customFormat="1" ht="10.2">
      <c r="B445" s="146"/>
      <c r="D445" s="147" t="s">
        <v>148</v>
      </c>
      <c r="E445" s="148" t="s">
        <v>1</v>
      </c>
      <c r="F445" s="149" t="s">
        <v>1125</v>
      </c>
      <c r="H445" s="150">
        <v>2.856</v>
      </c>
      <c r="I445" s="151"/>
      <c r="L445" s="146"/>
      <c r="M445" s="152"/>
      <c r="T445" s="153"/>
      <c r="AT445" s="148" t="s">
        <v>148</v>
      </c>
      <c r="AU445" s="148" t="s">
        <v>86</v>
      </c>
      <c r="AV445" s="12" t="s">
        <v>86</v>
      </c>
      <c r="AW445" s="12" t="s">
        <v>32</v>
      </c>
      <c r="AX445" s="12" t="s">
        <v>76</v>
      </c>
      <c r="AY445" s="148" t="s">
        <v>140</v>
      </c>
    </row>
    <row r="446" spans="2:51" s="12" customFormat="1" ht="10.2">
      <c r="B446" s="146"/>
      <c r="D446" s="147" t="s">
        <v>148</v>
      </c>
      <c r="E446" s="148" t="s">
        <v>1</v>
      </c>
      <c r="F446" s="149" t="s">
        <v>1126</v>
      </c>
      <c r="H446" s="150">
        <v>5.61</v>
      </c>
      <c r="I446" s="151"/>
      <c r="L446" s="146"/>
      <c r="M446" s="152"/>
      <c r="T446" s="153"/>
      <c r="AT446" s="148" t="s">
        <v>148</v>
      </c>
      <c r="AU446" s="148" t="s">
        <v>86</v>
      </c>
      <c r="AV446" s="12" t="s">
        <v>86</v>
      </c>
      <c r="AW446" s="12" t="s">
        <v>32</v>
      </c>
      <c r="AX446" s="12" t="s">
        <v>76</v>
      </c>
      <c r="AY446" s="148" t="s">
        <v>140</v>
      </c>
    </row>
    <row r="447" spans="2:51" s="13" customFormat="1" ht="10.2">
      <c r="B447" s="165"/>
      <c r="D447" s="147" t="s">
        <v>148</v>
      </c>
      <c r="E447" s="166" t="s">
        <v>1</v>
      </c>
      <c r="F447" s="167" t="s">
        <v>210</v>
      </c>
      <c r="H447" s="168">
        <v>35.468</v>
      </c>
      <c r="I447" s="169"/>
      <c r="L447" s="165"/>
      <c r="M447" s="170"/>
      <c r="T447" s="171"/>
      <c r="AT447" s="166" t="s">
        <v>148</v>
      </c>
      <c r="AU447" s="166" t="s">
        <v>86</v>
      </c>
      <c r="AV447" s="13" t="s">
        <v>146</v>
      </c>
      <c r="AW447" s="13" t="s">
        <v>32</v>
      </c>
      <c r="AX447" s="13" t="s">
        <v>84</v>
      </c>
      <c r="AY447" s="166" t="s">
        <v>140</v>
      </c>
    </row>
    <row r="448" spans="2:65" s="1" customFormat="1" ht="24.15" customHeight="1">
      <c r="B448" s="31"/>
      <c r="C448" s="132" t="s">
        <v>987</v>
      </c>
      <c r="D448" s="132" t="s">
        <v>142</v>
      </c>
      <c r="E448" s="133" t="s">
        <v>1067</v>
      </c>
      <c r="F448" s="134" t="s">
        <v>1068</v>
      </c>
      <c r="G448" s="135" t="s">
        <v>206</v>
      </c>
      <c r="H448" s="136">
        <v>65.158</v>
      </c>
      <c r="I448" s="137"/>
      <c r="J448" s="138">
        <f>ROUND(I448*H448,2)</f>
        <v>0</v>
      </c>
      <c r="K448" s="139"/>
      <c r="L448" s="31"/>
      <c r="M448" s="140" t="s">
        <v>1</v>
      </c>
      <c r="N448" s="141" t="s">
        <v>42</v>
      </c>
      <c r="P448" s="142">
        <f>O448*H448</f>
        <v>0</v>
      </c>
      <c r="Q448" s="142">
        <v>0.0002</v>
      </c>
      <c r="R448" s="142">
        <f>Q448*H448</f>
        <v>0.0130316</v>
      </c>
      <c r="S448" s="142">
        <v>0</v>
      </c>
      <c r="T448" s="143">
        <f>S448*H448</f>
        <v>0</v>
      </c>
      <c r="AR448" s="144" t="s">
        <v>221</v>
      </c>
      <c r="AT448" s="144" t="s">
        <v>142</v>
      </c>
      <c r="AU448" s="144" t="s">
        <v>86</v>
      </c>
      <c r="AY448" s="16" t="s">
        <v>140</v>
      </c>
      <c r="BE448" s="145">
        <f>IF(N448="základní",J448,0)</f>
        <v>0</v>
      </c>
      <c r="BF448" s="145">
        <f>IF(N448="snížená",J448,0)</f>
        <v>0</v>
      </c>
      <c r="BG448" s="145">
        <f>IF(N448="zákl. přenesená",J448,0)</f>
        <v>0</v>
      </c>
      <c r="BH448" s="145">
        <f>IF(N448="sníž. přenesená",J448,0)</f>
        <v>0</v>
      </c>
      <c r="BI448" s="145">
        <f>IF(N448="nulová",J448,0)</f>
        <v>0</v>
      </c>
      <c r="BJ448" s="16" t="s">
        <v>86</v>
      </c>
      <c r="BK448" s="145">
        <f>ROUND(I448*H448,2)</f>
        <v>0</v>
      </c>
      <c r="BL448" s="16" t="s">
        <v>221</v>
      </c>
      <c r="BM448" s="144" t="s">
        <v>1406</v>
      </c>
    </row>
    <row r="449" spans="2:51" s="12" customFormat="1" ht="10.2">
      <c r="B449" s="146"/>
      <c r="D449" s="147" t="s">
        <v>148</v>
      </c>
      <c r="E449" s="148" t="s">
        <v>1</v>
      </c>
      <c r="F449" s="149" t="s">
        <v>1407</v>
      </c>
      <c r="H449" s="150">
        <v>29.69</v>
      </c>
      <c r="I449" s="151"/>
      <c r="L449" s="146"/>
      <c r="M449" s="152"/>
      <c r="T449" s="153"/>
      <c r="AT449" s="148" t="s">
        <v>148</v>
      </c>
      <c r="AU449" s="148" t="s">
        <v>86</v>
      </c>
      <c r="AV449" s="12" t="s">
        <v>86</v>
      </c>
      <c r="AW449" s="12" t="s">
        <v>32</v>
      </c>
      <c r="AX449" s="12" t="s">
        <v>76</v>
      </c>
      <c r="AY449" s="148" t="s">
        <v>140</v>
      </c>
    </row>
    <row r="450" spans="2:51" s="12" customFormat="1" ht="10.2">
      <c r="B450" s="146"/>
      <c r="D450" s="147" t="s">
        <v>148</v>
      </c>
      <c r="E450" s="148" t="s">
        <v>1</v>
      </c>
      <c r="F450" s="149" t="s">
        <v>1122</v>
      </c>
      <c r="H450" s="150">
        <v>13.13</v>
      </c>
      <c r="I450" s="151"/>
      <c r="L450" s="146"/>
      <c r="M450" s="152"/>
      <c r="T450" s="153"/>
      <c r="AT450" s="148" t="s">
        <v>148</v>
      </c>
      <c r="AU450" s="148" t="s">
        <v>86</v>
      </c>
      <c r="AV450" s="12" t="s">
        <v>86</v>
      </c>
      <c r="AW450" s="12" t="s">
        <v>32</v>
      </c>
      <c r="AX450" s="12" t="s">
        <v>76</v>
      </c>
      <c r="AY450" s="148" t="s">
        <v>140</v>
      </c>
    </row>
    <row r="451" spans="2:51" s="12" customFormat="1" ht="10.2">
      <c r="B451" s="146"/>
      <c r="D451" s="147" t="s">
        <v>148</v>
      </c>
      <c r="E451" s="148" t="s">
        <v>1</v>
      </c>
      <c r="F451" s="149" t="s">
        <v>1123</v>
      </c>
      <c r="H451" s="150">
        <v>4.62</v>
      </c>
      <c r="I451" s="151"/>
      <c r="L451" s="146"/>
      <c r="M451" s="152"/>
      <c r="T451" s="153"/>
      <c r="AT451" s="148" t="s">
        <v>148</v>
      </c>
      <c r="AU451" s="148" t="s">
        <v>86</v>
      </c>
      <c r="AV451" s="12" t="s">
        <v>86</v>
      </c>
      <c r="AW451" s="12" t="s">
        <v>32</v>
      </c>
      <c r="AX451" s="12" t="s">
        <v>76</v>
      </c>
      <c r="AY451" s="148" t="s">
        <v>140</v>
      </c>
    </row>
    <row r="452" spans="2:51" s="12" customFormat="1" ht="10.2">
      <c r="B452" s="146"/>
      <c r="D452" s="147" t="s">
        <v>148</v>
      </c>
      <c r="E452" s="148" t="s">
        <v>1</v>
      </c>
      <c r="F452" s="149" t="s">
        <v>1124</v>
      </c>
      <c r="H452" s="150">
        <v>9.252</v>
      </c>
      <c r="I452" s="151"/>
      <c r="L452" s="146"/>
      <c r="M452" s="152"/>
      <c r="T452" s="153"/>
      <c r="AT452" s="148" t="s">
        <v>148</v>
      </c>
      <c r="AU452" s="148" t="s">
        <v>86</v>
      </c>
      <c r="AV452" s="12" t="s">
        <v>86</v>
      </c>
      <c r="AW452" s="12" t="s">
        <v>32</v>
      </c>
      <c r="AX452" s="12" t="s">
        <v>76</v>
      </c>
      <c r="AY452" s="148" t="s">
        <v>140</v>
      </c>
    </row>
    <row r="453" spans="2:51" s="12" customFormat="1" ht="10.2">
      <c r="B453" s="146"/>
      <c r="D453" s="147" t="s">
        <v>148</v>
      </c>
      <c r="E453" s="148" t="s">
        <v>1</v>
      </c>
      <c r="F453" s="149" t="s">
        <v>1125</v>
      </c>
      <c r="H453" s="150">
        <v>2.856</v>
      </c>
      <c r="I453" s="151"/>
      <c r="L453" s="146"/>
      <c r="M453" s="152"/>
      <c r="T453" s="153"/>
      <c r="AT453" s="148" t="s">
        <v>148</v>
      </c>
      <c r="AU453" s="148" t="s">
        <v>86</v>
      </c>
      <c r="AV453" s="12" t="s">
        <v>86</v>
      </c>
      <c r="AW453" s="12" t="s">
        <v>32</v>
      </c>
      <c r="AX453" s="12" t="s">
        <v>76</v>
      </c>
      <c r="AY453" s="148" t="s">
        <v>140</v>
      </c>
    </row>
    <row r="454" spans="2:51" s="12" customFormat="1" ht="10.2">
      <c r="B454" s="146"/>
      <c r="D454" s="147" t="s">
        <v>148</v>
      </c>
      <c r="E454" s="148" t="s">
        <v>1</v>
      </c>
      <c r="F454" s="149" t="s">
        <v>1126</v>
      </c>
      <c r="H454" s="150">
        <v>5.61</v>
      </c>
      <c r="I454" s="151"/>
      <c r="L454" s="146"/>
      <c r="M454" s="152"/>
      <c r="T454" s="153"/>
      <c r="AT454" s="148" t="s">
        <v>148</v>
      </c>
      <c r="AU454" s="148" t="s">
        <v>86</v>
      </c>
      <c r="AV454" s="12" t="s">
        <v>86</v>
      </c>
      <c r="AW454" s="12" t="s">
        <v>32</v>
      </c>
      <c r="AX454" s="12" t="s">
        <v>76</v>
      </c>
      <c r="AY454" s="148" t="s">
        <v>140</v>
      </c>
    </row>
    <row r="455" spans="2:51" s="13" customFormat="1" ht="10.2">
      <c r="B455" s="165"/>
      <c r="D455" s="147" t="s">
        <v>148</v>
      </c>
      <c r="E455" s="166" t="s">
        <v>1</v>
      </c>
      <c r="F455" s="167" t="s">
        <v>210</v>
      </c>
      <c r="H455" s="168">
        <v>65.158</v>
      </c>
      <c r="I455" s="169"/>
      <c r="L455" s="165"/>
      <c r="M455" s="170"/>
      <c r="T455" s="171"/>
      <c r="AT455" s="166" t="s">
        <v>148</v>
      </c>
      <c r="AU455" s="166" t="s">
        <v>86</v>
      </c>
      <c r="AV455" s="13" t="s">
        <v>146</v>
      </c>
      <c r="AW455" s="13" t="s">
        <v>32</v>
      </c>
      <c r="AX455" s="13" t="s">
        <v>84</v>
      </c>
      <c r="AY455" s="166" t="s">
        <v>140</v>
      </c>
    </row>
    <row r="456" spans="2:65" s="1" customFormat="1" ht="24.15" customHeight="1">
      <c r="B456" s="31"/>
      <c r="C456" s="132" t="s">
        <v>991</v>
      </c>
      <c r="D456" s="132" t="s">
        <v>142</v>
      </c>
      <c r="E456" s="133" t="s">
        <v>1074</v>
      </c>
      <c r="F456" s="134" t="s">
        <v>1075</v>
      </c>
      <c r="G456" s="135" t="s">
        <v>206</v>
      </c>
      <c r="H456" s="136">
        <v>65.158</v>
      </c>
      <c r="I456" s="137"/>
      <c r="J456" s="138">
        <f>ROUND(I456*H456,2)</f>
        <v>0</v>
      </c>
      <c r="K456" s="139"/>
      <c r="L456" s="31"/>
      <c r="M456" s="140" t="s">
        <v>1</v>
      </c>
      <c r="N456" s="141" t="s">
        <v>42</v>
      </c>
      <c r="P456" s="142">
        <f>O456*H456</f>
        <v>0</v>
      </c>
      <c r="Q456" s="142">
        <v>0.00029</v>
      </c>
      <c r="R456" s="142">
        <f>Q456*H456</f>
        <v>0.01889582</v>
      </c>
      <c r="S456" s="142">
        <v>0</v>
      </c>
      <c r="T456" s="143">
        <f>S456*H456</f>
        <v>0</v>
      </c>
      <c r="AR456" s="144" t="s">
        <v>221</v>
      </c>
      <c r="AT456" s="144" t="s">
        <v>142</v>
      </c>
      <c r="AU456" s="144" t="s">
        <v>86</v>
      </c>
      <c r="AY456" s="16" t="s">
        <v>140</v>
      </c>
      <c r="BE456" s="145">
        <f>IF(N456="základní",J456,0)</f>
        <v>0</v>
      </c>
      <c r="BF456" s="145">
        <f>IF(N456="snížená",J456,0)</f>
        <v>0</v>
      </c>
      <c r="BG456" s="145">
        <f>IF(N456="zákl. přenesená",J456,0)</f>
        <v>0</v>
      </c>
      <c r="BH456" s="145">
        <f>IF(N456="sníž. přenesená",J456,0)</f>
        <v>0</v>
      </c>
      <c r="BI456" s="145">
        <f>IF(N456="nulová",J456,0)</f>
        <v>0</v>
      </c>
      <c r="BJ456" s="16" t="s">
        <v>86</v>
      </c>
      <c r="BK456" s="145">
        <f>ROUND(I456*H456,2)</f>
        <v>0</v>
      </c>
      <c r="BL456" s="16" t="s">
        <v>221</v>
      </c>
      <c r="BM456" s="144" t="s">
        <v>1408</v>
      </c>
    </row>
    <row r="457" spans="2:63" s="11" customFormat="1" ht="25.95" customHeight="1">
      <c r="B457" s="120"/>
      <c r="D457" s="121" t="s">
        <v>75</v>
      </c>
      <c r="E457" s="122" t="s">
        <v>1077</v>
      </c>
      <c r="F457" s="122" t="s">
        <v>1078</v>
      </c>
      <c r="I457" s="123"/>
      <c r="J457" s="124">
        <f>BK457</f>
        <v>0</v>
      </c>
      <c r="L457" s="120"/>
      <c r="M457" s="125"/>
      <c r="P457" s="126">
        <f>P458+P460</f>
        <v>0</v>
      </c>
      <c r="R457" s="126">
        <f>R458+R460</f>
        <v>0</v>
      </c>
      <c r="T457" s="127">
        <f>T458+T460</f>
        <v>0</v>
      </c>
      <c r="AR457" s="121" t="s">
        <v>162</v>
      </c>
      <c r="AT457" s="128" t="s">
        <v>75</v>
      </c>
      <c r="AU457" s="128" t="s">
        <v>76</v>
      </c>
      <c r="AY457" s="121" t="s">
        <v>140</v>
      </c>
      <c r="BK457" s="129">
        <f>BK458+BK460</f>
        <v>0</v>
      </c>
    </row>
    <row r="458" spans="2:63" s="11" customFormat="1" ht="22.8" customHeight="1">
      <c r="B458" s="120"/>
      <c r="D458" s="121" t="s">
        <v>75</v>
      </c>
      <c r="E458" s="130" t="s">
        <v>1079</v>
      </c>
      <c r="F458" s="130" t="s">
        <v>1080</v>
      </c>
      <c r="I458" s="123"/>
      <c r="J458" s="131">
        <f>BK458</f>
        <v>0</v>
      </c>
      <c r="L458" s="120"/>
      <c r="M458" s="125"/>
      <c r="P458" s="126">
        <f>P459</f>
        <v>0</v>
      </c>
      <c r="R458" s="126">
        <f>R459</f>
        <v>0</v>
      </c>
      <c r="T458" s="127">
        <f>T459</f>
        <v>0</v>
      </c>
      <c r="AR458" s="121" t="s">
        <v>162</v>
      </c>
      <c r="AT458" s="128" t="s">
        <v>75</v>
      </c>
      <c r="AU458" s="128" t="s">
        <v>84</v>
      </c>
      <c r="AY458" s="121" t="s">
        <v>140</v>
      </c>
      <c r="BK458" s="129">
        <f>BK459</f>
        <v>0</v>
      </c>
    </row>
    <row r="459" spans="2:65" s="1" customFormat="1" ht="16.5" customHeight="1">
      <c r="B459" s="31"/>
      <c r="C459" s="132" t="s">
        <v>998</v>
      </c>
      <c r="D459" s="132" t="s">
        <v>142</v>
      </c>
      <c r="E459" s="133" t="s">
        <v>1082</v>
      </c>
      <c r="F459" s="134" t="s">
        <v>1080</v>
      </c>
      <c r="G459" s="135" t="s">
        <v>496</v>
      </c>
      <c r="H459" s="136">
        <v>1</v>
      </c>
      <c r="I459" s="137"/>
      <c r="J459" s="138">
        <f>ROUND(I459*H459,2)</f>
        <v>0</v>
      </c>
      <c r="K459" s="139"/>
      <c r="L459" s="31"/>
      <c r="M459" s="140" t="s">
        <v>1</v>
      </c>
      <c r="N459" s="141" t="s">
        <v>42</v>
      </c>
      <c r="P459" s="142">
        <f>O459*H459</f>
        <v>0</v>
      </c>
      <c r="Q459" s="142">
        <v>0</v>
      </c>
      <c r="R459" s="142">
        <f>Q459*H459</f>
        <v>0</v>
      </c>
      <c r="S459" s="142">
        <v>0</v>
      </c>
      <c r="T459" s="143">
        <f>S459*H459</f>
        <v>0</v>
      </c>
      <c r="AR459" s="144" t="s">
        <v>1083</v>
      </c>
      <c r="AT459" s="144" t="s">
        <v>142</v>
      </c>
      <c r="AU459" s="144" t="s">
        <v>86</v>
      </c>
      <c r="AY459" s="16" t="s">
        <v>140</v>
      </c>
      <c r="BE459" s="145">
        <f>IF(N459="základní",J459,0)</f>
        <v>0</v>
      </c>
      <c r="BF459" s="145">
        <f>IF(N459="snížená",J459,0)</f>
        <v>0</v>
      </c>
      <c r="BG459" s="145">
        <f>IF(N459="zákl. přenesená",J459,0)</f>
        <v>0</v>
      </c>
      <c r="BH459" s="145">
        <f>IF(N459="sníž. přenesená",J459,0)</f>
        <v>0</v>
      </c>
      <c r="BI459" s="145">
        <f>IF(N459="nulová",J459,0)</f>
        <v>0</v>
      </c>
      <c r="BJ459" s="16" t="s">
        <v>86</v>
      </c>
      <c r="BK459" s="145">
        <f>ROUND(I459*H459,2)</f>
        <v>0</v>
      </c>
      <c r="BL459" s="16" t="s">
        <v>1083</v>
      </c>
      <c r="BM459" s="144" t="s">
        <v>1409</v>
      </c>
    </row>
    <row r="460" spans="2:63" s="11" customFormat="1" ht="22.8" customHeight="1">
      <c r="B460" s="120"/>
      <c r="D460" s="121" t="s">
        <v>75</v>
      </c>
      <c r="E460" s="130" t="s">
        <v>1085</v>
      </c>
      <c r="F460" s="130" t="s">
        <v>1086</v>
      </c>
      <c r="I460" s="123"/>
      <c r="J460" s="131">
        <f>BK460</f>
        <v>0</v>
      </c>
      <c r="L460" s="120"/>
      <c r="M460" s="125"/>
      <c r="P460" s="126">
        <f>P461</f>
        <v>0</v>
      </c>
      <c r="R460" s="126">
        <f>R461</f>
        <v>0</v>
      </c>
      <c r="T460" s="127">
        <f>T461</f>
        <v>0</v>
      </c>
      <c r="AR460" s="121" t="s">
        <v>162</v>
      </c>
      <c r="AT460" s="128" t="s">
        <v>75</v>
      </c>
      <c r="AU460" s="128" t="s">
        <v>84</v>
      </c>
      <c r="AY460" s="121" t="s">
        <v>140</v>
      </c>
      <c r="BK460" s="129">
        <f>BK461</f>
        <v>0</v>
      </c>
    </row>
    <row r="461" spans="2:65" s="1" customFormat="1" ht="16.5" customHeight="1">
      <c r="B461" s="31"/>
      <c r="C461" s="132" t="s">
        <v>1002</v>
      </c>
      <c r="D461" s="132" t="s">
        <v>142</v>
      </c>
      <c r="E461" s="133" t="s">
        <v>1088</v>
      </c>
      <c r="F461" s="134" t="s">
        <v>1086</v>
      </c>
      <c r="G461" s="135" t="s">
        <v>496</v>
      </c>
      <c r="H461" s="136">
        <v>1</v>
      </c>
      <c r="I461" s="137"/>
      <c r="J461" s="138">
        <f>ROUND(I461*H461,2)</f>
        <v>0</v>
      </c>
      <c r="K461" s="139"/>
      <c r="L461" s="31"/>
      <c r="M461" s="178" t="s">
        <v>1</v>
      </c>
      <c r="N461" s="179" t="s">
        <v>42</v>
      </c>
      <c r="O461" s="180"/>
      <c r="P461" s="181">
        <f>O461*H461</f>
        <v>0</v>
      </c>
      <c r="Q461" s="181">
        <v>0</v>
      </c>
      <c r="R461" s="181">
        <f>Q461*H461</f>
        <v>0</v>
      </c>
      <c r="S461" s="181">
        <v>0</v>
      </c>
      <c r="T461" s="182">
        <f>S461*H461</f>
        <v>0</v>
      </c>
      <c r="AR461" s="144" t="s">
        <v>1083</v>
      </c>
      <c r="AT461" s="144" t="s">
        <v>142</v>
      </c>
      <c r="AU461" s="144" t="s">
        <v>86</v>
      </c>
      <c r="AY461" s="16" t="s">
        <v>140</v>
      </c>
      <c r="BE461" s="145">
        <f>IF(N461="základní",J461,0)</f>
        <v>0</v>
      </c>
      <c r="BF461" s="145">
        <f>IF(N461="snížená",J461,0)</f>
        <v>0</v>
      </c>
      <c r="BG461" s="145">
        <f>IF(N461="zákl. přenesená",J461,0)</f>
        <v>0</v>
      </c>
      <c r="BH461" s="145">
        <f>IF(N461="sníž. přenesená",J461,0)</f>
        <v>0</v>
      </c>
      <c r="BI461" s="145">
        <f>IF(N461="nulová",J461,0)</f>
        <v>0</v>
      </c>
      <c r="BJ461" s="16" t="s">
        <v>86</v>
      </c>
      <c r="BK461" s="145">
        <f>ROUND(I461*H461,2)</f>
        <v>0</v>
      </c>
      <c r="BL461" s="16" t="s">
        <v>1083</v>
      </c>
      <c r="BM461" s="144" t="s">
        <v>1410</v>
      </c>
    </row>
    <row r="462" spans="2:12" s="1" customFormat="1" ht="6.9" customHeight="1">
      <c r="B462" s="43"/>
      <c r="C462" s="44"/>
      <c r="D462" s="44"/>
      <c r="E462" s="44"/>
      <c r="F462" s="44"/>
      <c r="G462" s="44"/>
      <c r="H462" s="44"/>
      <c r="I462" s="44"/>
      <c r="J462" s="44"/>
      <c r="K462" s="44"/>
      <c r="L462" s="31"/>
    </row>
  </sheetData>
  <sheetProtection algorithmName="SHA-512" hashValue="UacZXaXAFT/7iWV2UknEiAiKgWoQ3FagAYb9nTc3Nj9hOMTrLIv7S9wlnesEv4L4tuOCw+4OZZ9UHWD/hfaUOA==" saltValue="WXos9rB4eV3rAVn5PjXU5tvR/2GBq4GpRyepCDoIrRDjrFpD8350z628Or/oi/LAQ+l52jZdIHWRDg+1i9befw==" spinCount="100000" sheet="1" objects="1" scenarios="1" formatColumns="0" formatRows="0" autoFilter="0"/>
  <autoFilter ref="C138:K461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cp:lastPrinted>2023-03-21T14:10:22Z</cp:lastPrinted>
  <dcterms:created xsi:type="dcterms:W3CDTF">2023-03-21T13:58:52Z</dcterms:created>
  <dcterms:modified xsi:type="dcterms:W3CDTF">2023-03-21T14:22:17Z</dcterms:modified>
  <cp:category/>
  <cp:version/>
  <cp:contentType/>
  <cp:contentStatus/>
</cp:coreProperties>
</file>