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_Work 23 23 01 10\2023 KSUS BN - II 112 Červené Vršky\Rozpočet V6 - do VŘ\"/>
    </mc:Choice>
  </mc:AlternateContent>
  <xr:revisionPtr revIDLastSave="0" documentId="13_ncr:1_{A55756A3-C05F-4AE7-989A-850C4F9512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1 - úsek vodárna  -  KK K..." sheetId="2" r:id="rId2"/>
    <sheet name="2 - úsek kř. Wolkerova - ..." sheetId="3" r:id="rId3"/>
  </sheets>
  <definedNames>
    <definedName name="_xlnm._FilterDatabase" localSheetId="1" hidden="1">'1 - úsek vodárna  -  KK K...'!$C$123:$K$180</definedName>
    <definedName name="_xlnm._FilterDatabase" localSheetId="2" hidden="1">'2 - úsek kř. Wolkerova - ...'!$C$123:$K$199</definedName>
    <definedName name="_xlnm.Print_Titles" localSheetId="1">'1 - úsek vodárna  -  KK K...'!$123:$123</definedName>
    <definedName name="_xlnm.Print_Titles" localSheetId="2">'2 - úsek kř. Wolkerova - ...'!$123:$123</definedName>
    <definedName name="_xlnm.Print_Titles" localSheetId="0">'Rekapitulace stavby'!$92:$92</definedName>
    <definedName name="_xlnm.Print_Area" localSheetId="1">'1 - úsek vodárna  -  KK K...'!$C$4:$J$76,'1 - úsek vodárna  -  KK K...'!$C$111:$J$180</definedName>
    <definedName name="_xlnm.Print_Area" localSheetId="2">'2 - úsek kř. Wolkerova - ...'!$C$4:$J$76,'2 - úsek kř. Wolkerova - ...'!$C$111:$J$199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T195" i="3" s="1"/>
  <c r="R196" i="3"/>
  <c r="R195" i="3"/>
  <c r="P196" i="3"/>
  <c r="P195" i="3" s="1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92" i="3" s="1"/>
  <c r="J23" i="3"/>
  <c r="J21" i="3"/>
  <c r="E21" i="3"/>
  <c r="J120" i="3" s="1"/>
  <c r="J20" i="3"/>
  <c r="J18" i="3"/>
  <c r="E18" i="3"/>
  <c r="F121" i="3" s="1"/>
  <c r="J17" i="3"/>
  <c r="J15" i="3"/>
  <c r="E15" i="3"/>
  <c r="F120" i="3" s="1"/>
  <c r="J14" i="3"/>
  <c r="J12" i="3"/>
  <c r="J118" i="3" s="1"/>
  <c r="E7" i="3"/>
  <c r="E114" i="3"/>
  <c r="J37" i="2"/>
  <c r="J36" i="2"/>
  <c r="AY95" i="1" s="1"/>
  <c r="J35" i="2"/>
  <c r="AX95" i="1" s="1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T176" i="2"/>
  <c r="R177" i="2"/>
  <c r="R176" i="2" s="1"/>
  <c r="P177" i="2"/>
  <c r="P176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 s="1"/>
  <c r="R148" i="2"/>
  <c r="R147" i="2"/>
  <c r="P148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F35" i="2" s="1"/>
  <c r="BF141" i="2"/>
  <c r="T141" i="2"/>
  <c r="R141" i="2"/>
  <c r="P141" i="2"/>
  <c r="BI140" i="2"/>
  <c r="BH140" i="2"/>
  <c r="BG140" i="2"/>
  <c r="BF140" i="2"/>
  <c r="J34" i="2" s="1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F37" i="2" s="1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120" i="2"/>
  <c r="J20" i="2"/>
  <c r="J18" i="2"/>
  <c r="E18" i="2"/>
  <c r="F121" i="2" s="1"/>
  <c r="J17" i="2"/>
  <c r="J15" i="2"/>
  <c r="E15" i="2"/>
  <c r="F120" i="2"/>
  <c r="J14" i="2"/>
  <c r="J12" i="2"/>
  <c r="J118" i="2"/>
  <c r="E7" i="2"/>
  <c r="E114" i="2" s="1"/>
  <c r="L90" i="1"/>
  <c r="AM90" i="1"/>
  <c r="AM89" i="1"/>
  <c r="L89" i="1"/>
  <c r="AM87" i="1"/>
  <c r="L87" i="1"/>
  <c r="L85" i="1"/>
  <c r="L84" i="1"/>
  <c r="J180" i="2"/>
  <c r="BK179" i="2"/>
  <c r="J177" i="2"/>
  <c r="J171" i="2"/>
  <c r="BK167" i="2"/>
  <c r="J166" i="2"/>
  <c r="BK163" i="2"/>
  <c r="J159" i="2"/>
  <c r="J156" i="2"/>
  <c r="J151" i="2"/>
  <c r="BK146" i="2"/>
  <c r="BK141" i="2"/>
  <c r="BK131" i="2"/>
  <c r="J165" i="3"/>
  <c r="BK154" i="3"/>
  <c r="BK187" i="3"/>
  <c r="J155" i="3"/>
  <c r="BK163" i="3"/>
  <c r="BK155" i="3"/>
  <c r="BK129" i="3"/>
  <c r="J149" i="3"/>
  <c r="BK151" i="2"/>
  <c r="J145" i="2"/>
  <c r="J138" i="2"/>
  <c r="J127" i="2"/>
  <c r="J196" i="3"/>
  <c r="BK140" i="3"/>
  <c r="J170" i="3"/>
  <c r="BK181" i="3"/>
  <c r="BK196" i="3"/>
  <c r="J153" i="3"/>
  <c r="BK179" i="3"/>
  <c r="J146" i="3"/>
  <c r="F36" i="2"/>
  <c r="BK145" i="2"/>
  <c r="J141" i="2"/>
  <c r="J137" i="2"/>
  <c r="BK199" i="3"/>
  <c r="BK145" i="3"/>
  <c r="J145" i="3"/>
  <c r="BK166" i="3"/>
  <c r="J187" i="3"/>
  <c r="BK177" i="3"/>
  <c r="BK150" i="3"/>
  <c r="BK198" i="3"/>
  <c r="J175" i="3"/>
  <c r="BK153" i="3"/>
  <c r="BK170" i="3"/>
  <c r="J148" i="3"/>
  <c r="J137" i="3"/>
  <c r="J185" i="3"/>
  <c r="J138" i="3"/>
  <c r="BK156" i="2"/>
  <c r="J148" i="2"/>
  <c r="J142" i="2"/>
  <c r="J131" i="2"/>
  <c r="J157" i="3"/>
  <c r="J151" i="3"/>
  <c r="J189" i="3"/>
  <c r="J163" i="3"/>
  <c r="BK185" i="3"/>
  <c r="J150" i="3"/>
  <c r="BK161" i="3"/>
  <c r="BK137" i="3"/>
  <c r="J171" i="3"/>
  <c r="J179" i="2"/>
  <c r="BK169" i="2"/>
  <c r="J167" i="2"/>
  <c r="BK164" i="2"/>
  <c r="J163" i="2"/>
  <c r="BK157" i="2"/>
  <c r="J155" i="2"/>
  <c r="BK150" i="2"/>
  <c r="BK144" i="2"/>
  <c r="BK140" i="2"/>
  <c r="BK133" i="2"/>
  <c r="AS94" i="1"/>
  <c r="J129" i="3"/>
  <c r="BK165" i="3"/>
  <c r="J184" i="3"/>
  <c r="BK157" i="3"/>
  <c r="J162" i="3"/>
  <c r="J127" i="3"/>
  <c r="J167" i="3"/>
  <c r="BK138" i="3"/>
  <c r="J166" i="3"/>
  <c r="J143" i="3"/>
  <c r="J135" i="3"/>
  <c r="BK175" i="3"/>
  <c r="BK135" i="3"/>
  <c r="BK153" i="2"/>
  <c r="J146" i="2"/>
  <c r="BK138" i="2"/>
  <c r="BK127" i="2"/>
  <c r="BK171" i="3"/>
  <c r="BK168" i="3"/>
  <c r="J179" i="3"/>
  <c r="BK143" i="3"/>
  <c r="J172" i="3"/>
  <c r="BK178" i="3"/>
  <c r="BK130" i="3"/>
  <c r="J154" i="3"/>
  <c r="BK142" i="3"/>
  <c r="J199" i="3"/>
  <c r="J152" i="3"/>
  <c r="BK155" i="2"/>
  <c r="J150" i="2"/>
  <c r="J144" i="2"/>
  <c r="J140" i="2"/>
  <c r="J133" i="2"/>
  <c r="BK184" i="3"/>
  <c r="J130" i="3"/>
  <c r="BK146" i="3"/>
  <c r="J177" i="3"/>
  <c r="BK127" i="3"/>
  <c r="J161" i="3"/>
  <c r="J168" i="3"/>
  <c r="BK151" i="3"/>
  <c r="BK189" i="3"/>
  <c r="BK162" i="3"/>
  <c r="BK172" i="3"/>
  <c r="J142" i="3"/>
  <c r="BK180" i="2"/>
  <c r="BK177" i="2"/>
  <c r="BK171" i="2"/>
  <c r="J169" i="2"/>
  <c r="BK166" i="2"/>
  <c r="J164" i="2"/>
  <c r="BK159" i="2"/>
  <c r="J157" i="2"/>
  <c r="J153" i="2"/>
  <c r="BK148" i="2"/>
  <c r="BK142" i="2"/>
  <c r="BK137" i="2"/>
  <c r="J181" i="3"/>
  <c r="J198" i="3"/>
  <c r="BK149" i="3"/>
  <c r="J178" i="3"/>
  <c r="BK152" i="3"/>
  <c r="BK167" i="3"/>
  <c r="J140" i="3"/>
  <c r="BK148" i="3"/>
  <c r="F34" i="2" l="1"/>
  <c r="BA95" i="1" s="1"/>
  <c r="P126" i="2"/>
  <c r="R126" i="3"/>
  <c r="R160" i="3"/>
  <c r="T139" i="2"/>
  <c r="T126" i="3"/>
  <c r="T160" i="3"/>
  <c r="T183" i="3"/>
  <c r="R126" i="2"/>
  <c r="P149" i="2"/>
  <c r="R149" i="2"/>
  <c r="BK165" i="2"/>
  <c r="J165" i="2"/>
  <c r="J102" i="2"/>
  <c r="R165" i="2"/>
  <c r="P178" i="2"/>
  <c r="T178" i="2"/>
  <c r="BK126" i="3"/>
  <c r="BK164" i="3"/>
  <c r="J164" i="3" s="1"/>
  <c r="J101" i="3" s="1"/>
  <c r="P183" i="3"/>
  <c r="R139" i="2"/>
  <c r="P147" i="3"/>
  <c r="T164" i="3"/>
  <c r="BK197" i="3"/>
  <c r="J197" i="3"/>
  <c r="J104" i="3" s="1"/>
  <c r="P139" i="2"/>
  <c r="BK147" i="3"/>
  <c r="J147" i="3" s="1"/>
  <c r="J99" i="3" s="1"/>
  <c r="R164" i="3"/>
  <c r="R197" i="3"/>
  <c r="BK126" i="2"/>
  <c r="J126" i="2" s="1"/>
  <c r="J98" i="2" s="1"/>
  <c r="BK139" i="2"/>
  <c r="J139" i="2" s="1"/>
  <c r="J99" i="2" s="1"/>
  <c r="T149" i="2"/>
  <c r="P165" i="2"/>
  <c r="T165" i="2"/>
  <c r="BK178" i="2"/>
  <c r="J178" i="2"/>
  <c r="J104" i="2"/>
  <c r="R178" i="2"/>
  <c r="P126" i="3"/>
  <c r="BK160" i="3"/>
  <c r="J160" i="3" s="1"/>
  <c r="J100" i="3" s="1"/>
  <c r="BK183" i="3"/>
  <c r="J183" i="3"/>
  <c r="J102" i="3"/>
  <c r="P197" i="3"/>
  <c r="T126" i="2"/>
  <c r="T125" i="2"/>
  <c r="T124" i="2" s="1"/>
  <c r="R147" i="3"/>
  <c r="P160" i="3"/>
  <c r="R183" i="3"/>
  <c r="BK149" i="2"/>
  <c r="J149" i="2" s="1"/>
  <c r="J101" i="2" s="1"/>
  <c r="T147" i="3"/>
  <c r="P164" i="3"/>
  <c r="T197" i="3"/>
  <c r="BK147" i="2"/>
  <c r="J147" i="2"/>
  <c r="J100" i="2"/>
  <c r="BK176" i="2"/>
  <c r="J176" i="2"/>
  <c r="J103" i="2"/>
  <c r="BK195" i="3"/>
  <c r="J195" i="3"/>
  <c r="J103" i="3" s="1"/>
  <c r="J89" i="3"/>
  <c r="BE129" i="3"/>
  <c r="BE153" i="3"/>
  <c r="BE154" i="3"/>
  <c r="BE165" i="3"/>
  <c r="BE166" i="3"/>
  <c r="BE184" i="3"/>
  <c r="BE198" i="3"/>
  <c r="BK125" i="2"/>
  <c r="J125" i="2"/>
  <c r="J97" i="2" s="1"/>
  <c r="J121" i="3"/>
  <c r="BE145" i="3"/>
  <c r="BE157" i="3"/>
  <c r="BE146" i="3"/>
  <c r="BE149" i="3"/>
  <c r="BE150" i="3"/>
  <c r="BE152" i="3"/>
  <c r="BE155" i="3"/>
  <c r="BE161" i="3"/>
  <c r="BE181" i="3"/>
  <c r="E85" i="3"/>
  <c r="J91" i="3"/>
  <c r="BE135" i="3"/>
  <c r="BE163" i="3"/>
  <c r="BE171" i="3"/>
  <c r="BE172" i="3"/>
  <c r="BE187" i="3"/>
  <c r="F91" i="3"/>
  <c r="BE127" i="3"/>
  <c r="BE130" i="3"/>
  <c r="BE140" i="3"/>
  <c r="BE142" i="3"/>
  <c r="BE143" i="3"/>
  <c r="BE162" i="3"/>
  <c r="BE170" i="3"/>
  <c r="BE177" i="3"/>
  <c r="BE178" i="3"/>
  <c r="BE179" i="3"/>
  <c r="BE138" i="3"/>
  <c r="BE151" i="3"/>
  <c r="BE167" i="3"/>
  <c r="BE168" i="3"/>
  <c r="BE185" i="3"/>
  <c r="BE196" i="3"/>
  <c r="BE175" i="3"/>
  <c r="BE189" i="3"/>
  <c r="BE199" i="3"/>
  <c r="F92" i="3"/>
  <c r="BE137" i="3"/>
  <c r="BE148" i="3"/>
  <c r="BC95" i="1"/>
  <c r="BC94" i="1" s="1"/>
  <c r="W32" i="1" s="1"/>
  <c r="E85" i="2"/>
  <c r="J89" i="2"/>
  <c r="F91" i="2"/>
  <c r="J91" i="2"/>
  <c r="F92" i="2"/>
  <c r="J92" i="2"/>
  <c r="BE127" i="2"/>
  <c r="BE131" i="2"/>
  <c r="BE133" i="2"/>
  <c r="BE137" i="2"/>
  <c r="BE138" i="2"/>
  <c r="BE140" i="2"/>
  <c r="BE141" i="2"/>
  <c r="BE142" i="2"/>
  <c r="BE144" i="2"/>
  <c r="BE145" i="2"/>
  <c r="BE146" i="2"/>
  <c r="BE148" i="2"/>
  <c r="BE150" i="2"/>
  <c r="BE151" i="2"/>
  <c r="BE153" i="2"/>
  <c r="BE155" i="2"/>
  <c r="BE156" i="2"/>
  <c r="BE157" i="2"/>
  <c r="BE159" i="2"/>
  <c r="BE163" i="2"/>
  <c r="BE164" i="2"/>
  <c r="BE166" i="2"/>
  <c r="BE167" i="2"/>
  <c r="BE169" i="2"/>
  <c r="BE171" i="2"/>
  <c r="BE177" i="2"/>
  <c r="BE179" i="2"/>
  <c r="BE180" i="2"/>
  <c r="BD95" i="1"/>
  <c r="AW95" i="1"/>
  <c r="BB95" i="1"/>
  <c r="F35" i="3"/>
  <c r="BB96" i="1"/>
  <c r="BB94" i="1"/>
  <c r="W31" i="1" s="1"/>
  <c r="J34" i="3"/>
  <c r="AW96" i="1" s="1"/>
  <c r="F34" i="3"/>
  <c r="BA96" i="1" s="1"/>
  <c r="F36" i="3"/>
  <c r="BC96" i="1" s="1"/>
  <c r="F37" i="3"/>
  <c r="BD96" i="1"/>
  <c r="BD94" i="1" s="1"/>
  <c r="W33" i="1" s="1"/>
  <c r="BA94" i="1" l="1"/>
  <c r="W30" i="1" s="1"/>
  <c r="P125" i="3"/>
  <c r="P124" i="3"/>
  <c r="AU96" i="1" s="1"/>
  <c r="R125" i="2"/>
  <c r="R124" i="2"/>
  <c r="BK125" i="3"/>
  <c r="BK124" i="3"/>
  <c r="J124" i="3" s="1"/>
  <c r="J96" i="3" s="1"/>
  <c r="R125" i="3"/>
  <c r="R124" i="3" s="1"/>
  <c r="T125" i="3"/>
  <c r="T124" i="3"/>
  <c r="P125" i="2"/>
  <c r="P124" i="2"/>
  <c r="AU95" i="1" s="1"/>
  <c r="J126" i="3"/>
  <c r="J98" i="3"/>
  <c r="BK124" i="2"/>
  <c r="J124" i="2"/>
  <c r="J96" i="2"/>
  <c r="J33" i="3"/>
  <c r="AV96" i="1" s="1"/>
  <c r="AT96" i="1" s="1"/>
  <c r="F33" i="3"/>
  <c r="AZ96" i="1"/>
  <c r="F33" i="2"/>
  <c r="AZ95" i="1" s="1"/>
  <c r="J33" i="2"/>
  <c r="AV95" i="1" s="1"/>
  <c r="AT95" i="1" s="1"/>
  <c r="AY94" i="1"/>
  <c r="AX94" i="1"/>
  <c r="AW94" i="1"/>
  <c r="AK30" i="1" s="1"/>
  <c r="J125" i="3" l="1"/>
  <c r="J97" i="3"/>
  <c r="AU94" i="1"/>
  <c r="J30" i="3"/>
  <c r="AG96" i="1" s="1"/>
  <c r="AZ94" i="1"/>
  <c r="W29" i="1"/>
  <c r="J30" i="2"/>
  <c r="AG95" i="1" s="1"/>
  <c r="AG94" i="1" s="1"/>
  <c r="AK26" i="1" s="1"/>
  <c r="J39" i="3" l="1"/>
  <c r="J39" i="2"/>
  <c r="AN95" i="1"/>
  <c r="AN96" i="1"/>
  <c r="AV94" i="1"/>
  <c r="AK29" i="1"/>
  <c r="AK35" i="1" s="1"/>
  <c r="AT94" i="1" l="1"/>
  <c r="AN94" i="1" s="1"/>
</calcChain>
</file>

<file path=xl/sharedStrings.xml><?xml version="1.0" encoding="utf-8"?>
<sst xmlns="http://schemas.openxmlformats.org/spreadsheetml/2006/main" count="1852" uniqueCount="391">
  <si>
    <t>Export Komplet</t>
  </si>
  <si>
    <t/>
  </si>
  <si>
    <t>2.0</t>
  </si>
  <si>
    <t>ZAMOK</t>
  </si>
  <si>
    <t>False</t>
  </si>
  <si>
    <t>{04cbe0db-b36b-4c9c-ab91-bd628d27a70f}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</si>
  <si>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</si>
  <si>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</si>
  <si>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</si>
  <si>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</si>
  <si>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</si>
  <si>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</si>
  <si>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</si>
  <si>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</si>
  <si>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</si>
  <si>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</si>
  <si>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II/112  Benešov, Červené Vršky</t>
  </si>
  <si>
    <t>KSO:</t>
  </si>
  <si>
    <t>CC-CZ:</t>
  </si>
  <si>
    <t>Místo:</t>
  </si>
  <si>
    <t xml:space="preserve"> </t>
  </si>
  <si>
    <t>Datum:</t>
  </si>
  <si>
    <t>11. 1. 2023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</si>
  <si>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</si>
  <si>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</si>
  <si>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</si>
  <si>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</si>
  <si>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</si>
  <si>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</si>
  <si>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</si>
  <si>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</si>
  <si>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</si>
  <si>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</si>
  <si>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</si>
  <si>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</si>
  <si>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</si>
  <si>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</si>
  <si>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</si>
  <si>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</si>
  <si>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</si>
  <si>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</si>
  <si>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</si>
  <si>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</si>
  <si>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</si>
  <si>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</si>
  <si>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</si>
  <si>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</si>
  <si>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</si>
  <si>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</si>
  <si>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</si>
  <si>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</si>
  <si>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</si>
  <si>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</si>
  <si>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</si>
  <si>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</si>
  <si>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</si>
  <si>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</si>
  <si>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</si>
  <si>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</si>
  <si>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</si>
  <si>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</si>
  <si>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</si>
  <si>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</si>
  <si>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</si>
  <si>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</si>
  <si>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</si>
  <si>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</si>
  <si>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</si>
  <si>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</si>
  <si>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</si>
  <si>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</si>
  <si>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</si>
  <si>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</si>
  <si>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</si>
  <si>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</si>
  <si>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</si>
  <si>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</si>
  <si>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</si>
  <si>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úsek vodárna  -  KK Kaufland</t>
  </si>
  <si>
    <t>STA</t>
  </si>
  <si>
    <t>{ba106527-e560-4676-aa67-a79e50e0114a}</t>
  </si>
  <si>
    <t>2</t>
  </si>
  <si>
    <t>úsek kř. Wolkerova - KK pod nemocnicí</t>
  </si>
  <si>
    <t>{ce53ab7b-c89b-44af-b6eb-1a3f08a02f14}</t>
  </si>
  <si>
    <t>KRYCÍ LIST SOUPISU PRACÍ</t>
  </si>
  <si>
    <t>Objekt:</t>
  </si>
  <si>
    <t>1 - úsek vodárna  -  KK Kaufland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</si>
  <si>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</si>
  <si>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</si>
  <si>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</si>
  <si>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</si>
  <si>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</si>
  <si>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</si>
  <si>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</si>
  <si>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</si>
  <si>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</si>
  <si>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</si>
  <si>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</si>
  <si>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</si>
  <si>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</si>
  <si>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</si>
  <si>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</si>
  <si>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</si>
  <si>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</si>
  <si>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</si>
  <si>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</si>
  <si>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</si>
  <si>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</si>
  <si>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</si>
  <si>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</si>
  <si>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</si>
  <si>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</si>
  <si>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</si>
  <si>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</si>
  <si>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</si>
  <si>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</si>
  <si>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</si>
  <si>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</si>
  <si>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</si>
  <si>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</si>
  <si>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</si>
  <si>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</si>
  <si>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-1802010153</t>
  </si>
  <si>
    <t>VV</t>
  </si>
  <si>
    <t>"dobourání napojení " (9+10+8+8) *0,5</t>
  </si>
  <si>
    <t>"dobourání podél obrub" (55)*0,25</t>
  </si>
  <si>
    <t>Součet</t>
  </si>
  <si>
    <t>113107224</t>
  </si>
  <si>
    <t>Odstranění podkladu z kameniva drceného tl přes 300 do 400 mm strojně pl přes 200 m2</t>
  </si>
  <si>
    <t>-539148340</t>
  </si>
  <si>
    <t>"odstranění narušené podkladní vrstvy- plocha bez KK" 539-11</t>
  </si>
  <si>
    <t>11315423R</t>
  </si>
  <si>
    <t>Frézování živičného krytu tl 120 mm pruh š přes 1 do 2 m pl přes 500 do 1000 m2 bez překážek v trase</t>
  </si>
  <si>
    <t>427955932</t>
  </si>
  <si>
    <t>"frézování tl. 120mm bez KK vč. překrytí" 528 + 2*9</t>
  </si>
  <si>
    <t>"odečet ruční dobourání" -31,25</t>
  </si>
  <si>
    <t>5</t>
  </si>
  <si>
    <t>113201112</t>
  </si>
  <si>
    <t>Vytrhání obrub silničních ležatých</t>
  </si>
  <si>
    <t>m</t>
  </si>
  <si>
    <t>-317820729</t>
  </si>
  <si>
    <t>6</t>
  </si>
  <si>
    <t>181152302</t>
  </si>
  <si>
    <t>Úprava pláně pro silnice a dálnice v zářezech se zhutněním</t>
  </si>
  <si>
    <t>-390408516</t>
  </si>
  <si>
    <t>Komunikace pozemní</t>
  </si>
  <si>
    <t>7</t>
  </si>
  <si>
    <t>564851111</t>
  </si>
  <si>
    <t>Podklad ze štěrkodrtě ŠD plochy přes 100 m2 tl 150 mm</t>
  </si>
  <si>
    <t>-1655169090</t>
  </si>
  <si>
    <t>42</t>
  </si>
  <si>
    <t>567142115</t>
  </si>
  <si>
    <t>Podklad ze směsi stmelené cementem SC C 8/10 (KSC I) tl 250 mm</t>
  </si>
  <si>
    <t>-2113668731</t>
  </si>
  <si>
    <t>14</t>
  </si>
  <si>
    <t>573191111</t>
  </si>
  <si>
    <t>Postřik infiltrační kationaktivní emulzí v množství 1 kg/m2</t>
  </si>
  <si>
    <t>1974547398</t>
  </si>
  <si>
    <t>"plocha AC tl. 120mm bez KK" 528 + 2*9</t>
  </si>
  <si>
    <t>573231107</t>
  </si>
  <si>
    <t>Postřik živičný spojovací ze silniční emulze v množství 0,40 kg/m2</t>
  </si>
  <si>
    <t>-413026332</t>
  </si>
  <si>
    <t>16</t>
  </si>
  <si>
    <t>577144131</t>
  </si>
  <si>
    <t>Asfaltový beton vrstva obrusná ACO 11 (ABS) tř. I tl 50 mm š do 3 m z modifikovaného asfaltu</t>
  </si>
  <si>
    <t>-1605423841</t>
  </si>
  <si>
    <t>17</t>
  </si>
  <si>
    <t>577165112</t>
  </si>
  <si>
    <t>Asfaltový beton vrstva ložní ACL 16 (ABH) tl 70 mm š do 3 m z nemodifikovaného asfaltu</t>
  </si>
  <si>
    <t>-603833861</t>
  </si>
  <si>
    <t>8</t>
  </si>
  <si>
    <t>Trubní vedení</t>
  </si>
  <si>
    <t>18</t>
  </si>
  <si>
    <t>899231111</t>
  </si>
  <si>
    <t>Výšková úprava uličního vstupu nebo vpusti do 200 mm zvýšením mříže</t>
  </si>
  <si>
    <t>kus</t>
  </si>
  <si>
    <t>1066112856</t>
  </si>
  <si>
    <t>9</t>
  </si>
  <si>
    <t>Ostatní konstrukce a práce, bourání</t>
  </si>
  <si>
    <t>915111112</t>
  </si>
  <si>
    <t>Vodorovné dopravní značení dělící čáry souvislé š 125 mm retroreflexní bílá barva</t>
  </si>
  <si>
    <t>836683006</t>
  </si>
  <si>
    <t>22</t>
  </si>
  <si>
    <t>915121112</t>
  </si>
  <si>
    <t>Vodorovné dopravní značení vodící čáry souvislé š 250 mm retroreflexní bílá barva</t>
  </si>
  <si>
    <t>-1169427801</t>
  </si>
  <si>
    <t>"krajové linie " 55*2</t>
  </si>
  <si>
    <t>24</t>
  </si>
  <si>
    <t>915611111</t>
  </si>
  <si>
    <t>Předznačení vodorovného liniového značení</t>
  </si>
  <si>
    <t>-1873124696</t>
  </si>
  <si>
    <t>55+110</t>
  </si>
  <si>
    <t>26</t>
  </si>
  <si>
    <t>916131213</t>
  </si>
  <si>
    <t>Osazení silničního obrubníku betonového stojatého s boční opěrou do lože z betonu prostého</t>
  </si>
  <si>
    <t>292147673</t>
  </si>
  <si>
    <t>27</t>
  </si>
  <si>
    <t>M</t>
  </si>
  <si>
    <t>59217026</t>
  </si>
  <si>
    <t>obrubník betonový silniční 500x150x250mm</t>
  </si>
  <si>
    <t>1155478686</t>
  </si>
  <si>
    <t>28</t>
  </si>
  <si>
    <t>916991121</t>
  </si>
  <si>
    <t>Lože pod obrubníky, krajníky nebo obruby z dlažebních kostek z betonu prostého</t>
  </si>
  <si>
    <t>m3</t>
  </si>
  <si>
    <t>-2481430</t>
  </si>
  <si>
    <t xml:space="preserve">10*0,25*0,15   </t>
  </si>
  <si>
    <t>29</t>
  </si>
  <si>
    <t>919732211</t>
  </si>
  <si>
    <t>Styčná spára napojení nového živičného povrchu na stávající za tepla š 15 mm hl 25 mm s prořezáním</t>
  </si>
  <si>
    <t>-1015358523</t>
  </si>
  <si>
    <t>"napojení na stáv.stav" 9+27+27+8+8</t>
  </si>
  <si>
    <t>"divoké spáry KK" 100</t>
  </si>
  <si>
    <t>30</t>
  </si>
  <si>
    <t>919735112</t>
  </si>
  <si>
    <t>Řezání stávajícího živičného krytu hl do 100 mm</t>
  </si>
  <si>
    <t>2007502269</t>
  </si>
  <si>
    <t>31</t>
  </si>
  <si>
    <t>919794441</t>
  </si>
  <si>
    <t>Úprava ploch kolem hydrantů, šoupat, poklopů a mříží nebo sloupů v živičných krytech pl do 2 m2</t>
  </si>
  <si>
    <t>-1794028154</t>
  </si>
  <si>
    <t>997</t>
  </si>
  <si>
    <t>Přesun sutě</t>
  </si>
  <si>
    <t>32</t>
  </si>
  <si>
    <t>997221551</t>
  </si>
  <si>
    <t>Vodorovná doprava suti ze sypkých materiálů do 1 km</t>
  </si>
  <si>
    <t>t</t>
  </si>
  <si>
    <t>-507097246</t>
  </si>
  <si>
    <t>33</t>
  </si>
  <si>
    <t>997221559</t>
  </si>
  <si>
    <t>Příplatek ZKD 1 km u vodorovné dopravy suti ze sypkých materiálů</t>
  </si>
  <si>
    <t>1320057296</t>
  </si>
  <si>
    <t>458,086*9 'Přepočtené koeficientem množství</t>
  </si>
  <si>
    <t>34</t>
  </si>
  <si>
    <t>997221875</t>
  </si>
  <si>
    <t>Poplatek za uložení stavebního odpadu na recyklační skládce (skládkovné) asfaltového bez obsahu dehtu zatříděného do Katalogu odpadů pod kódem 17 03 02</t>
  </si>
  <si>
    <t>-1901422194</t>
  </si>
  <si>
    <t>"dobourané AC "  6,875</t>
  </si>
  <si>
    <t>37</t>
  </si>
  <si>
    <t>997221873</t>
  </si>
  <si>
    <t>Poplatek za uložení stavebního odpadu na recyklační skládce (skládkovné) zeminy a kamení zatříděného do Katalogu odpadů pod kódem 17 05 04</t>
  </si>
  <si>
    <t>1087243453</t>
  </si>
  <si>
    <t>"celkem " 432,338</t>
  </si>
  <si>
    <t>"odečet vyfréz AC" -118,393</t>
  </si>
  <si>
    <t>"odečet vybour AC" -6,875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</si>
  <si>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</si>
  <si>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</si>
  <si>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</si>
  <si>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</si>
  <si>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</si>
  <si>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-119849406</t>
  </si>
  <si>
    <t>VRN</t>
  </si>
  <si>
    <t>Vedlejší rozpočtové náklady</t>
  </si>
  <si>
    <t>40</t>
  </si>
  <si>
    <t>011002000</t>
  </si>
  <si>
    <t>Průzkumné práce - vytýčení sítí</t>
  </si>
  <si>
    <t>kpl</t>
  </si>
  <si>
    <t>1455721113</t>
  </si>
  <si>
    <t>41</t>
  </si>
  <si>
    <t>070001000</t>
  </si>
  <si>
    <t>Provozní vlivy - zabezpeční vjezdů - DIO</t>
  </si>
  <si>
    <t>-132884558</t>
  </si>
  <si>
    <t>2 - úsek kř. Wolkerova - KK pod nemocnicí</t>
  </si>
  <si>
    <t>113106162</t>
  </si>
  <si>
    <t>Rozebrání dlažeb vozovek z drobných kostek s ložem ze živice ručně</t>
  </si>
  <si>
    <t>770582228</t>
  </si>
  <si>
    <t>"obnova prstence KK u nemocnice"  104</t>
  </si>
  <si>
    <t>3</t>
  </si>
  <si>
    <t>113107131</t>
  </si>
  <si>
    <t>Odstranění podkladu z betonu prostého tl přes 100 do 150 mm ručně</t>
  </si>
  <si>
    <t>871336854</t>
  </si>
  <si>
    <t>976820446</t>
  </si>
  <si>
    <t>"dobourání napojení " (9,5+11+10+10+10) *0,5</t>
  </si>
  <si>
    <t>"dobourání podél obrub" (474*2)*0,2</t>
  </si>
  <si>
    <t>"dobourání okolo střed. ostrůvků" ((29+2,4)*2+(33,5*3,14+20*3,14))*0,2</t>
  </si>
  <si>
    <t>113107323</t>
  </si>
  <si>
    <t>Odstranění podkladu z kameniva drceného tl přes 200 do 300 mm strojně pl do 50 m2</t>
  </si>
  <si>
    <t>-255761312</t>
  </si>
  <si>
    <t>"sanace 10%  z celkové plochy" 5524*0,1</t>
  </si>
  <si>
    <t>11315433R</t>
  </si>
  <si>
    <t>Frézování živičného krytu tl 110 mm pruh š 2 m pl do 10000 m2 bez překážek v trase</t>
  </si>
  <si>
    <t>1610880392</t>
  </si>
  <si>
    <t>-929263121</t>
  </si>
  <si>
    <t>"oprava střed.ostrůvku KK nemocnice" 21*3,14</t>
  </si>
  <si>
    <t>10</t>
  </si>
  <si>
    <t>129951121</t>
  </si>
  <si>
    <t>Bourání zdiva z betonu prostého neprokládaného v odkopávkách nebo prokopávkách strojně</t>
  </si>
  <si>
    <t>-755592729</t>
  </si>
  <si>
    <t xml:space="preserve">"bourání beton lože obrub " 65,94*0,3*0,35  </t>
  </si>
  <si>
    <t>11</t>
  </si>
  <si>
    <t>162751157</t>
  </si>
  <si>
    <t>Vodorovné přemístění přes 9 000 do 10000 m výkopku/sypaniny z horniny třídy těžitelnosti III skupiny 6 a 7</t>
  </si>
  <si>
    <t>319931332</t>
  </si>
  <si>
    <t>12</t>
  </si>
  <si>
    <t>162751159</t>
  </si>
  <si>
    <t>Příplatek k vodorovnému přemístění výkopku/sypaniny z horniny třídy těžitelnosti III skupiny 6 a 7 ZKD 1000 m přes 10000 m</t>
  </si>
  <si>
    <t>56421422</t>
  </si>
  <si>
    <t>"Celkem 18km"  (18-10)*6,924</t>
  </si>
  <si>
    <t>13</t>
  </si>
  <si>
    <t>171251201</t>
  </si>
  <si>
    <t>Uložení sypaniny na skládky nebo meziskládky</t>
  </si>
  <si>
    <t>-735815552</t>
  </si>
  <si>
    <t>-447430274</t>
  </si>
  <si>
    <t>51</t>
  </si>
  <si>
    <t>566901232</t>
  </si>
  <si>
    <t>Vyspravení podkladu po překopech inženýrských sítí plochy přes 15 m2 štěrkodrtí tl. 150 mm</t>
  </si>
  <si>
    <t>-707380750</t>
  </si>
  <si>
    <t>566901272</t>
  </si>
  <si>
    <t>Vyspravení podkladu po překopech inženýrských sítí plochy přes 15 m2 směsí stmelenou cementem SC20/25 tl 150 mm</t>
  </si>
  <si>
    <t>1909663024</t>
  </si>
  <si>
    <t>-113546347</t>
  </si>
  <si>
    <t>-584027789</t>
  </si>
  <si>
    <t>23</t>
  </si>
  <si>
    <t>577144141</t>
  </si>
  <si>
    <t>Asfaltový beton vrstva obrusná ACO 11 (ABS) tř. I tl 50 mm š přes 3 m z modifikovaného asfaltu</t>
  </si>
  <si>
    <t>1934775443</t>
  </si>
  <si>
    <t>577155122</t>
  </si>
  <si>
    <t>Asfaltový beton vrstva ložní ACL 16 (ABH) tl 60 mm š přes 3 m z nemodifikovaného asfaltu</t>
  </si>
  <si>
    <t>-250672657</t>
  </si>
  <si>
    <t>25</t>
  </si>
  <si>
    <t>59124111R</t>
  </si>
  <si>
    <t>Kladení dlažby z kostek drobných z kamene na MC tl 50 mm vč. spárování sanační polymercementovou maltou</t>
  </si>
  <si>
    <t>-425463165</t>
  </si>
  <si>
    <t>52</t>
  </si>
  <si>
    <t>58991102</t>
  </si>
  <si>
    <t>Hmota opravárenská silniční  polymercementová malta balení 25kg</t>
  </si>
  <si>
    <t>kg</t>
  </si>
  <si>
    <t>-1427442792</t>
  </si>
  <si>
    <t>"Spárování dlažby prstence KK" 104*48</t>
  </si>
  <si>
    <t>58381007</t>
  </si>
  <si>
    <t>kostka štípaná dlažební žula drobná 8/10</t>
  </si>
  <si>
    <t>-2101981194</t>
  </si>
  <si>
    <t>"ztratné 50%" 104*0,5</t>
  </si>
  <si>
    <t>52*1,02 'Přepočtené koeficientem množství</t>
  </si>
  <si>
    <t>-438008613</t>
  </si>
  <si>
    <t>899331111</t>
  </si>
  <si>
    <t>Výšková úprava uličního vstupu nebo vpusti do 200 mm zvýšením poklopu</t>
  </si>
  <si>
    <t>-1211939690</t>
  </si>
  <si>
    <t>899431111</t>
  </si>
  <si>
    <t>Výšková úprava uličního vstupu nebo vpusti do 200 mm zvýšením krycího hrnce, šoupěte nebo hydrantu</t>
  </si>
  <si>
    <t>454892084</t>
  </si>
  <si>
    <t>-263227248</t>
  </si>
  <si>
    <t>-1106457612</t>
  </si>
  <si>
    <t>915131112</t>
  </si>
  <si>
    <t>Vodorovné dopravní značení přechody pro chodce, šipky, symboly retroreflexní bílá barva</t>
  </si>
  <si>
    <t>2057331149</t>
  </si>
  <si>
    <t>-1738856449</t>
  </si>
  <si>
    <t>829+1055</t>
  </si>
  <si>
    <t>915621111</t>
  </si>
  <si>
    <t>Předznačení vodorovného plošného značení</t>
  </si>
  <si>
    <t>-946805019</t>
  </si>
  <si>
    <t>35</t>
  </si>
  <si>
    <t>-2062142047</t>
  </si>
  <si>
    <t>36</t>
  </si>
  <si>
    <t>59217028</t>
  </si>
  <si>
    <t>obrubník betonový silniční nájezdový 500x150x150mm</t>
  </si>
  <si>
    <t>-1992829325</t>
  </si>
  <si>
    <t>"obnova obrub prstence KK nemocnice" 65</t>
  </si>
  <si>
    <t>65*1,03 'Přepočtené koeficientem množství</t>
  </si>
  <si>
    <t>-2064078250</t>
  </si>
  <si>
    <t>65*0,25*0,25</t>
  </si>
  <si>
    <t>38</t>
  </si>
  <si>
    <t>703992082</t>
  </si>
  <si>
    <t>1339142472</t>
  </si>
  <si>
    <t>-1340535571</t>
  </si>
  <si>
    <t>29+11+8</t>
  </si>
  <si>
    <t>966006261</t>
  </si>
  <si>
    <t>Odstranění zpomalovacího plastového prahu</t>
  </si>
  <si>
    <t>725368396</t>
  </si>
  <si>
    <t>"demontáž ostůvků 2ks nad kř. s ul. Erbenova /Nezvalova" (1,9+2,4)*2*2</t>
  </si>
  <si>
    <t>-881923952</t>
  </si>
  <si>
    <t>43</t>
  </si>
  <si>
    <t>-1200378830</t>
  </si>
  <si>
    <t>1791,806*9 'Přepočtené koeficientem množství</t>
  </si>
  <si>
    <t>44</t>
  </si>
  <si>
    <t>-521019909</t>
  </si>
  <si>
    <t>"dobourané AC "  40,352</t>
  </si>
  <si>
    <t>46</t>
  </si>
  <si>
    <t>-1243119839</t>
  </si>
  <si>
    <t>"celkem : " 1664,272</t>
  </si>
  <si>
    <t>"odečet AC - vybourané + fréza" -(57,422+1270,52)</t>
  </si>
  <si>
    <t>"odečet - vybour kostky 50%" -40,352*0,5</t>
  </si>
  <si>
    <t>"dobourání lože obrub" 6,924*2,5</t>
  </si>
  <si>
    <t>48</t>
  </si>
  <si>
    <t>-1727608300</t>
  </si>
  <si>
    <t>49</t>
  </si>
  <si>
    <t>1824689939</t>
  </si>
  <si>
    <t>50</t>
  </si>
  <si>
    <t xml:space="preserve">Provozní vlivy - DIO </t>
  </si>
  <si>
    <t>-875421497</t>
  </si>
  <si>
    <t>N231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</si>
</sst>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48" workbookViewId="0">
      <selection activeCell="K6" sqref="K6:AO6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2" t="s">
        <v>390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1"/>
      <c r="AQ5" s="21"/>
      <c r="AR5" s="19"/>
      <c r="BE5" s="239" t="s">
        <v>14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244" t="s">
        <v>16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1"/>
      <c r="AQ6" s="21"/>
      <c r="AR6" s="19"/>
      <c r="BE6" s="240"/>
      <c r="BS6" s="16" t="s">
        <v>6</v>
      </c>
    </row>
    <row r="7" spans="1:74" s="1" customFormat="1" ht="12" customHeight="1" x14ac:dyDescent="0.2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1</v>
      </c>
      <c r="AO7" s="21"/>
      <c r="AP7" s="21"/>
      <c r="AQ7" s="21"/>
      <c r="AR7" s="19"/>
      <c r="BE7" s="240"/>
      <c r="BS7" s="16" t="s">
        <v>6</v>
      </c>
    </row>
    <row r="8" spans="1:74" s="1" customFormat="1" ht="12" customHeight="1" x14ac:dyDescent="0.2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29" t="s">
        <v>22</v>
      </c>
      <c r="AO8" s="21"/>
      <c r="AP8" s="21"/>
      <c r="AQ8" s="21"/>
      <c r="AR8" s="19"/>
      <c r="BE8" s="240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0"/>
      <c r="BS9" s="16" t="s">
        <v>6</v>
      </c>
    </row>
    <row r="10" spans="1:74" s="1" customFormat="1" ht="12" customHeight="1" x14ac:dyDescent="0.2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40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40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0"/>
      <c r="BS12" s="16" t="s">
        <v>6</v>
      </c>
    </row>
    <row r="13" spans="1:74" s="1" customFormat="1" ht="12" customHeight="1" x14ac:dyDescent="0.2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40"/>
      <c r="BS13" s="16" t="s">
        <v>6</v>
      </c>
    </row>
    <row r="14" spans="1:74" ht="12.75" x14ac:dyDescent="0.2">
      <c r="B14" s="20"/>
      <c r="C14" s="21"/>
      <c r="D14" s="21"/>
      <c r="E14" s="245" t="s">
        <v>27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40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0"/>
      <c r="BS15" s="16" t="s">
        <v>4</v>
      </c>
    </row>
    <row r="16" spans="1:74" s="1" customFormat="1" ht="12" customHeight="1" x14ac:dyDescent="0.2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40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20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40"/>
      <c r="BS17" s="16" t="s">
        <v>29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0"/>
      <c r="BS18" s="16" t="s">
        <v>6</v>
      </c>
    </row>
    <row r="19" spans="1:71" s="1" customFormat="1" ht="12" customHeight="1" x14ac:dyDescent="0.2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40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20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40"/>
      <c r="BS20" s="16" t="s">
        <v>29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0"/>
    </row>
    <row r="22" spans="1:71" s="1" customFormat="1" ht="12" customHeight="1" x14ac:dyDescent="0.2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0"/>
    </row>
    <row r="23" spans="1:71" s="1" customFormat="1" ht="16.5" customHeight="1" x14ac:dyDescent="0.2">
      <c r="B23" s="20"/>
      <c r="C23" s="21"/>
      <c r="D23" s="21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1"/>
      <c r="AP23" s="21"/>
      <c r="AQ23" s="21"/>
      <c r="AR23" s="19"/>
      <c r="BE23" s="240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0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0"/>
    </row>
    <row r="26" spans="1:71" s="2" customFormat="1" ht="25.9" customHeight="1" x14ac:dyDescent="0.2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8">
        <f>ROUND(AG94,2)</f>
        <v>0</v>
      </c>
      <c r="AL26" s="249"/>
      <c r="AM26" s="249"/>
      <c r="AN26" s="249"/>
      <c r="AO26" s="249"/>
      <c r="AP26" s="35"/>
      <c r="AQ26" s="35"/>
      <c r="AR26" s="38"/>
      <c r="BE26" s="240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0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0" t="s">
        <v>33</v>
      </c>
      <c r="M28" s="250"/>
      <c r="N28" s="250"/>
      <c r="O28" s="250"/>
      <c r="P28" s="250"/>
      <c r="Q28" s="35"/>
      <c r="R28" s="35"/>
      <c r="S28" s="35"/>
      <c r="T28" s="35"/>
      <c r="U28" s="35"/>
      <c r="V28" s="35"/>
      <c r="W28" s="250" t="s">
        <v>34</v>
      </c>
      <c r="X28" s="250"/>
      <c r="Y28" s="250"/>
      <c r="Z28" s="250"/>
      <c r="AA28" s="250"/>
      <c r="AB28" s="250"/>
      <c r="AC28" s="250"/>
      <c r="AD28" s="250"/>
      <c r="AE28" s="250"/>
      <c r="AF28" s="35"/>
      <c r="AG28" s="35"/>
      <c r="AH28" s="35"/>
      <c r="AI28" s="35"/>
      <c r="AJ28" s="35"/>
      <c r="AK28" s="250" t="s">
        <v>35</v>
      </c>
      <c r="AL28" s="250"/>
      <c r="AM28" s="250"/>
      <c r="AN28" s="250"/>
      <c r="AO28" s="250"/>
      <c r="AP28" s="35"/>
      <c r="AQ28" s="35"/>
      <c r="AR28" s="38"/>
      <c r="BE28" s="240"/>
    </row>
    <row r="29" spans="1:71" s="3" customFormat="1" ht="14.45" customHeight="1" x14ac:dyDescent="0.2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253">
        <v>0.21</v>
      </c>
      <c r="M29" s="252"/>
      <c r="N29" s="252"/>
      <c r="O29" s="252"/>
      <c r="P29" s="252"/>
      <c r="Q29" s="40"/>
      <c r="R29" s="40"/>
      <c r="S29" s="40"/>
      <c r="T29" s="40"/>
      <c r="U29" s="40"/>
      <c r="V29" s="40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40"/>
      <c r="AG29" s="40"/>
      <c r="AH29" s="40"/>
      <c r="AI29" s="40"/>
      <c r="AJ29" s="40"/>
      <c r="AK29" s="251">
        <f>ROUND(AV94, 2)</f>
        <v>0</v>
      </c>
      <c r="AL29" s="252"/>
      <c r="AM29" s="252"/>
      <c r="AN29" s="252"/>
      <c r="AO29" s="252"/>
      <c r="AP29" s="40"/>
      <c r="AQ29" s="40"/>
      <c r="AR29" s="41"/>
      <c r="BE29" s="241"/>
    </row>
    <row r="30" spans="1:71" s="3" customFormat="1" ht="14.45" customHeight="1" x14ac:dyDescent="0.2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253">
        <v>0.15</v>
      </c>
      <c r="M30" s="252"/>
      <c r="N30" s="252"/>
      <c r="O30" s="252"/>
      <c r="P30" s="252"/>
      <c r="Q30" s="40"/>
      <c r="R30" s="40"/>
      <c r="S30" s="40"/>
      <c r="T30" s="40"/>
      <c r="U30" s="40"/>
      <c r="V30" s="40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40"/>
      <c r="AG30" s="40"/>
      <c r="AH30" s="40"/>
      <c r="AI30" s="40"/>
      <c r="AJ30" s="40"/>
      <c r="AK30" s="251">
        <f>ROUND(AW94, 2)</f>
        <v>0</v>
      </c>
      <c r="AL30" s="252"/>
      <c r="AM30" s="252"/>
      <c r="AN30" s="252"/>
      <c r="AO30" s="252"/>
      <c r="AP30" s="40"/>
      <c r="AQ30" s="40"/>
      <c r="AR30" s="41"/>
      <c r="BE30" s="241"/>
    </row>
    <row r="31" spans="1:71" s="3" customFormat="1" ht="14.45" hidden="1" customHeight="1" x14ac:dyDescent="0.2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253">
        <v>0.21</v>
      </c>
      <c r="M31" s="252"/>
      <c r="N31" s="252"/>
      <c r="O31" s="252"/>
      <c r="P31" s="252"/>
      <c r="Q31" s="40"/>
      <c r="R31" s="40"/>
      <c r="S31" s="40"/>
      <c r="T31" s="40"/>
      <c r="U31" s="40"/>
      <c r="V31" s="40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40"/>
      <c r="AG31" s="40"/>
      <c r="AH31" s="40"/>
      <c r="AI31" s="40"/>
      <c r="AJ31" s="40"/>
      <c r="AK31" s="251">
        <v>0</v>
      </c>
      <c r="AL31" s="252"/>
      <c r="AM31" s="252"/>
      <c r="AN31" s="252"/>
      <c r="AO31" s="252"/>
      <c r="AP31" s="40"/>
      <c r="AQ31" s="40"/>
      <c r="AR31" s="41"/>
      <c r="BE31" s="241"/>
    </row>
    <row r="32" spans="1:71" s="3" customFormat="1" ht="14.45" hidden="1" customHeight="1" x14ac:dyDescent="0.2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253">
        <v>0.15</v>
      </c>
      <c r="M32" s="252"/>
      <c r="N32" s="252"/>
      <c r="O32" s="252"/>
      <c r="P32" s="252"/>
      <c r="Q32" s="40"/>
      <c r="R32" s="40"/>
      <c r="S32" s="40"/>
      <c r="T32" s="40"/>
      <c r="U32" s="40"/>
      <c r="V32" s="40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40"/>
      <c r="AG32" s="40"/>
      <c r="AH32" s="40"/>
      <c r="AI32" s="40"/>
      <c r="AJ32" s="40"/>
      <c r="AK32" s="251">
        <v>0</v>
      </c>
      <c r="AL32" s="252"/>
      <c r="AM32" s="252"/>
      <c r="AN32" s="252"/>
      <c r="AO32" s="252"/>
      <c r="AP32" s="40"/>
      <c r="AQ32" s="40"/>
      <c r="AR32" s="41"/>
      <c r="BE32" s="241"/>
    </row>
    <row r="33" spans="1:57" s="3" customFormat="1" ht="14.45" hidden="1" customHeight="1" x14ac:dyDescent="0.2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253">
        <v>0</v>
      </c>
      <c r="M33" s="252"/>
      <c r="N33" s="252"/>
      <c r="O33" s="252"/>
      <c r="P33" s="252"/>
      <c r="Q33" s="40"/>
      <c r="R33" s="40"/>
      <c r="S33" s="40"/>
      <c r="T33" s="40"/>
      <c r="U33" s="40"/>
      <c r="V33" s="40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40"/>
      <c r="AG33" s="40"/>
      <c r="AH33" s="40"/>
      <c r="AI33" s="40"/>
      <c r="AJ33" s="40"/>
      <c r="AK33" s="251">
        <v>0</v>
      </c>
      <c r="AL33" s="252"/>
      <c r="AM33" s="252"/>
      <c r="AN33" s="252"/>
      <c r="AO33" s="252"/>
      <c r="AP33" s="40"/>
      <c r="AQ33" s="40"/>
      <c r="AR33" s="41"/>
      <c r="BE33" s="241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0"/>
    </row>
    <row r="35" spans="1:57" s="2" customFormat="1" ht="25.9" customHeight="1" x14ac:dyDescent="0.2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54" t="s">
        <v>44</v>
      </c>
      <c r="Y35" s="255"/>
      <c r="Z35" s="255"/>
      <c r="AA35" s="255"/>
      <c r="AB35" s="255"/>
      <c r="AC35" s="44"/>
      <c r="AD35" s="44"/>
      <c r="AE35" s="44"/>
      <c r="AF35" s="44"/>
      <c r="AG35" s="44"/>
      <c r="AH35" s="44"/>
      <c r="AI35" s="44"/>
      <c r="AJ35" s="44"/>
      <c r="AK35" s="256">
        <f>SUM(AK26:AK33)</f>
        <v>0</v>
      </c>
      <c r="AL35" s="255"/>
      <c r="AM35" s="255"/>
      <c r="AN35" s="255"/>
      <c r="AO35" s="257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 ht="11.25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 ht="11.25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 x14ac:dyDescent="0.2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N231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 x14ac:dyDescent="0.2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258" t="str">
        <f>K6</f>
        <v>II/112  Benešov, Červené Vršky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2"/>
      <c r="AQ85" s="62"/>
      <c r="AR85" s="63"/>
    </row>
    <row r="86" spans="1:91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 x14ac:dyDescent="0.2">
      <c r="A87" s="33"/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260" t="str">
        <f>IF(AN8= "","",AN8)</f>
        <v>11. 1. 2023</v>
      </c>
      <c r="AN87" s="260"/>
      <c r="AO87" s="35"/>
      <c r="AP87" s="35"/>
      <c r="AQ87" s="35"/>
      <c r="AR87" s="38"/>
      <c r="BE87" s="33"/>
    </row>
    <row r="88" spans="1:91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 x14ac:dyDescent="0.2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61" t="str">
        <f>IF(E17="","",E17)</f>
        <v xml:space="preserve"> </v>
      </c>
      <c r="AN89" s="262"/>
      <c r="AO89" s="262"/>
      <c r="AP89" s="262"/>
      <c r="AQ89" s="35"/>
      <c r="AR89" s="38"/>
      <c r="AS89" s="263" t="s">
        <v>52</v>
      </c>
      <c r="AT89" s="26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 x14ac:dyDescent="0.2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61" t="str">
        <f>IF(E20="","",E20)</f>
        <v xml:space="preserve"> </v>
      </c>
      <c r="AN90" s="262"/>
      <c r="AO90" s="262"/>
      <c r="AP90" s="262"/>
      <c r="AQ90" s="35"/>
      <c r="AR90" s="38"/>
      <c r="AS90" s="265"/>
      <c r="AT90" s="26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7"/>
      <c r="AT91" s="26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 x14ac:dyDescent="0.2">
      <c r="A92" s="33"/>
      <c r="B92" s="34"/>
      <c r="C92" s="269" t="s">
        <v>53</v>
      </c>
      <c r="D92" s="270"/>
      <c r="E92" s="270"/>
      <c r="F92" s="270"/>
      <c r="G92" s="270"/>
      <c r="H92" s="72"/>
      <c r="I92" s="271" t="s">
        <v>54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2" t="s">
        <v>55</v>
      </c>
      <c r="AH92" s="270"/>
      <c r="AI92" s="270"/>
      <c r="AJ92" s="270"/>
      <c r="AK92" s="270"/>
      <c r="AL92" s="270"/>
      <c r="AM92" s="270"/>
      <c r="AN92" s="271" t="s">
        <v>56</v>
      </c>
      <c r="AO92" s="270"/>
      <c r="AP92" s="273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 x14ac:dyDescent="0.2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7">
        <f>ROUND(SUM(AG95:AG96),2)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 x14ac:dyDescent="0.2">
      <c r="A95" s="92" t="s">
        <v>76</v>
      </c>
      <c r="B95" s="93"/>
      <c r="C95" s="94"/>
      <c r="D95" s="276" t="s">
        <v>77</v>
      </c>
      <c r="E95" s="276"/>
      <c r="F95" s="276"/>
      <c r="G95" s="276"/>
      <c r="H95" s="276"/>
      <c r="I95" s="95"/>
      <c r="J95" s="276" t="s">
        <v>78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'1 - úsek vodárna  -  KK K...'!J30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6" t="s">
        <v>79</v>
      </c>
      <c r="AR95" s="97"/>
      <c r="AS95" s="98">
        <v>0</v>
      </c>
      <c r="AT95" s="99">
        <f>ROUND(SUM(AV95:AW95),2)</f>
        <v>0</v>
      </c>
      <c r="AU95" s="100">
        <f>'1 - úsek vodárna  -  KK K...'!P124</f>
        <v>0</v>
      </c>
      <c r="AV95" s="99">
        <f>'1 - úsek vodárna  -  KK K...'!J33</f>
        <v>0</v>
      </c>
      <c r="AW95" s="99">
        <f>'1 - úsek vodárna  -  KK K...'!J34</f>
        <v>0</v>
      </c>
      <c r="AX95" s="99">
        <f>'1 - úsek vodárna  -  KK K...'!J35</f>
        <v>0</v>
      </c>
      <c r="AY95" s="99">
        <f>'1 - úsek vodárna  -  KK K...'!J36</f>
        <v>0</v>
      </c>
      <c r="AZ95" s="99">
        <f>'1 - úsek vodárna  -  KK K...'!F33</f>
        <v>0</v>
      </c>
      <c r="BA95" s="99">
        <f>'1 - úsek vodárna  -  KK K...'!F34</f>
        <v>0</v>
      </c>
      <c r="BB95" s="99">
        <f>'1 - úsek vodárna  -  KK K...'!F35</f>
        <v>0</v>
      </c>
      <c r="BC95" s="99">
        <f>'1 - úsek vodárna  -  KK K...'!F36</f>
        <v>0</v>
      </c>
      <c r="BD95" s="101">
        <f>'1 - úsek vodárna  -  KK K...'!F37</f>
        <v>0</v>
      </c>
      <c r="BT95" s="102" t="s">
        <v>77</v>
      </c>
      <c r="BV95" s="102" t="s">
        <v>74</v>
      </c>
      <c r="BW95" s="102" t="s">
        <v>80</v>
      </c>
      <c r="BX95" s="102" t="s">
        <v>5</v>
      </c>
      <c r="CL95" s="102" t="s">
        <v>1</v>
      </c>
      <c r="CM95" s="102" t="s">
        <v>81</v>
      </c>
    </row>
    <row r="96" spans="1:91" s="7" customFormat="1" ht="24.75" customHeight="1" x14ac:dyDescent="0.2">
      <c r="A96" s="92" t="s">
        <v>76</v>
      </c>
      <c r="B96" s="93"/>
      <c r="C96" s="94"/>
      <c r="D96" s="276" t="s">
        <v>81</v>
      </c>
      <c r="E96" s="276"/>
      <c r="F96" s="276"/>
      <c r="G96" s="276"/>
      <c r="H96" s="276"/>
      <c r="I96" s="95"/>
      <c r="J96" s="276" t="s">
        <v>82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4">
        <f>'2 - úsek kř. Wolkerova - ...'!J30</f>
        <v>0</v>
      </c>
      <c r="AH96" s="275"/>
      <c r="AI96" s="275"/>
      <c r="AJ96" s="275"/>
      <c r="AK96" s="275"/>
      <c r="AL96" s="275"/>
      <c r="AM96" s="275"/>
      <c r="AN96" s="274">
        <f>SUM(AG96,AT96)</f>
        <v>0</v>
      </c>
      <c r="AO96" s="275"/>
      <c r="AP96" s="275"/>
      <c r="AQ96" s="96" t="s">
        <v>79</v>
      </c>
      <c r="AR96" s="97"/>
      <c r="AS96" s="103">
        <v>0</v>
      </c>
      <c r="AT96" s="104">
        <f>ROUND(SUM(AV96:AW96),2)</f>
        <v>0</v>
      </c>
      <c r="AU96" s="105">
        <f>'2 - úsek kř. Wolkerova - ...'!P124</f>
        <v>0</v>
      </c>
      <c r="AV96" s="104">
        <f>'2 - úsek kř. Wolkerova - ...'!J33</f>
        <v>0</v>
      </c>
      <c r="AW96" s="104">
        <f>'2 - úsek kř. Wolkerova - ...'!J34</f>
        <v>0</v>
      </c>
      <c r="AX96" s="104">
        <f>'2 - úsek kř. Wolkerova - ...'!J35</f>
        <v>0</v>
      </c>
      <c r="AY96" s="104">
        <f>'2 - úsek kř. Wolkerova - ...'!J36</f>
        <v>0</v>
      </c>
      <c r="AZ96" s="104">
        <f>'2 - úsek kř. Wolkerova - ...'!F33</f>
        <v>0</v>
      </c>
      <c r="BA96" s="104">
        <f>'2 - úsek kř. Wolkerova - ...'!F34</f>
        <v>0</v>
      </c>
      <c r="BB96" s="104">
        <f>'2 - úsek kř. Wolkerova - ...'!F35</f>
        <v>0</v>
      </c>
      <c r="BC96" s="104">
        <f>'2 - úsek kř. Wolkerova - ...'!F36</f>
        <v>0</v>
      </c>
      <c r="BD96" s="106">
        <f>'2 - úsek kř. Wolkerova - ...'!F37</f>
        <v>0</v>
      </c>
      <c r="BT96" s="102" t="s">
        <v>77</v>
      </c>
      <c r="BV96" s="102" t="s">
        <v>74</v>
      </c>
      <c r="BW96" s="102" t="s">
        <v>83</v>
      </c>
      <c r="BX96" s="102" t="s">
        <v>5</v>
      </c>
      <c r="CL96" s="102" t="s">
        <v>1</v>
      </c>
      <c r="CM96" s="102" t="s">
        <v>81</v>
      </c>
    </row>
    <row r="97" spans="1:57" s="2" customFormat="1" ht="30" customHeight="1" x14ac:dyDescent="0.2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 x14ac:dyDescent="0.2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pNagOBPGCzYp0HfI477ZzSpHk7KBRWSr8tC43YpzaIh/uIGcTmNR79GfmPMXh6/GMM9C+bipnmRXUoI90OEhxA==" saltValue="Vk/mliEIQ0QsrQsKavi+/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úsek vodárna  -  KK K...'!C2" display="/" xr:uid="{00000000-0004-0000-0000-000000000000}"/>
    <hyperlink ref="A96" location="'2 - úsek kř. Wolkerova -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80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 x14ac:dyDescent="0.2">
      <c r="B4" s="19"/>
      <c r="D4" s="109" t="s">
        <v>84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15</v>
      </c>
      <c r="L6" s="19"/>
    </row>
    <row r="7" spans="1:46" s="1" customFormat="1" ht="16.5" customHeight="1" x14ac:dyDescent="0.2">
      <c r="B7" s="19"/>
      <c r="E7" s="280" t="str">
        <f>'Rekapitulace stavby'!K6</f>
        <v>II/112  Benešov, Červené Vršky</v>
      </c>
      <c r="F7" s="281"/>
      <c r="G7" s="281"/>
      <c r="H7" s="281"/>
      <c r="L7" s="19"/>
    </row>
    <row r="8" spans="1:46" s="2" customFormat="1" ht="12" customHeight="1" x14ac:dyDescent="0.2">
      <c r="A8" s="33"/>
      <c r="B8" s="38"/>
      <c r="C8" s="33"/>
      <c r="D8" s="111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2" t="s">
        <v>86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11. 1. 2023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30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25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32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34</v>
      </c>
      <c r="G32" s="33"/>
      <c r="H32" s="33"/>
      <c r="I32" s="120" t="s">
        <v>33</v>
      </c>
      <c r="J32" s="120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36</v>
      </c>
      <c r="E33" s="111" t="s">
        <v>37</v>
      </c>
      <c r="F33" s="122">
        <f>ROUND((SUM(BE124:BE180)),  2)</f>
        <v>0</v>
      </c>
      <c r="G33" s="33"/>
      <c r="H33" s="33"/>
      <c r="I33" s="123">
        <v>0.21</v>
      </c>
      <c r="J33" s="122">
        <f>ROUND(((SUM(BE124:BE180))*I33),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38</v>
      </c>
      <c r="F34" s="122">
        <f>ROUND((SUM(BF124:BF180)),  2)</f>
        <v>0</v>
      </c>
      <c r="G34" s="33"/>
      <c r="H34" s="33"/>
      <c r="I34" s="123">
        <v>0.15</v>
      </c>
      <c r="J34" s="122">
        <f>ROUND(((SUM(BF124:BF180))*I34),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39</v>
      </c>
      <c r="F35" s="122">
        <f>ROUND((SUM(BG124:BG180)),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40</v>
      </c>
      <c r="F36" s="122">
        <f>ROUND((SUM(BH124:BH180)),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41</v>
      </c>
      <c r="F37" s="122">
        <f>ROUND((SUM(BI124:BI180)),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42</v>
      </c>
      <c r="E39" s="126"/>
      <c r="F39" s="126"/>
      <c r="G39" s="127" t="s">
        <v>43</v>
      </c>
      <c r="H39" s="128" t="s">
        <v>44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45</v>
      </c>
      <c r="E50" s="132"/>
      <c r="F50" s="132"/>
      <c r="G50" s="131" t="s">
        <v>46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47</v>
      </c>
      <c r="E61" s="134"/>
      <c r="F61" s="135" t="s">
        <v>48</v>
      </c>
      <c r="G61" s="133" t="s">
        <v>47</v>
      </c>
      <c r="H61" s="134"/>
      <c r="I61" s="134"/>
      <c r="J61" s="136" t="s">
        <v>48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49</v>
      </c>
      <c r="E65" s="137"/>
      <c r="F65" s="137"/>
      <c r="G65" s="131" t="s">
        <v>50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47</v>
      </c>
      <c r="E76" s="134"/>
      <c r="F76" s="135" t="s">
        <v>48</v>
      </c>
      <c r="G76" s="133" t="s">
        <v>47</v>
      </c>
      <c r="H76" s="134"/>
      <c r="I76" s="134"/>
      <c r="J76" s="136" t="s">
        <v>48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 x14ac:dyDescent="0.2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 x14ac:dyDescent="0.2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 x14ac:dyDescent="0.2">
      <c r="A85" s="33"/>
      <c r="B85" s="34"/>
      <c r="C85" s="35"/>
      <c r="D85" s="35"/>
      <c r="E85" s="287" t="str">
        <f>E7</f>
        <v>II/112  Benešov, Červené Vršky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 x14ac:dyDescent="0.2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 x14ac:dyDescent="0.2">
      <c r="A87" s="33"/>
      <c r="B87" s="34"/>
      <c r="C87" s="35"/>
      <c r="D87" s="35"/>
      <c r="E87" s="258" t="str">
        <f>E9</f>
        <v>1 - úsek vodárna  -  KK Kaufland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 x14ac:dyDescent="0.2">
      <c r="A89" s="33"/>
      <c r="B89" s="34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5" t="str">
        <f>IF(J12="","",J12)</f>
        <v>11. 1. 2023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 x14ac:dyDescent="0.2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 x14ac:dyDescent="0.2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 x14ac:dyDescent="0.2">
      <c r="A94" s="33"/>
      <c r="B94" s="34"/>
      <c r="C94" s="142" t="s">
        <v>88</v>
      </c>
      <c r="D94" s="143"/>
      <c r="E94" s="143"/>
      <c r="F94" s="143"/>
      <c r="G94" s="143"/>
      <c r="H94" s="143"/>
      <c r="I94" s="143"/>
      <c r="J94" s="144" t="s">
        <v>89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 x14ac:dyDescent="0.2">
      <c r="A96" s="33"/>
      <c r="B96" s="34"/>
      <c r="C96" s="145" t="s">
        <v>90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1:31" s="9" customFormat="1" ht="24.95" hidden="1" customHeight="1" x14ac:dyDescent="0.2">
      <c r="B97" s="146"/>
      <c r="C97" s="147"/>
      <c r="D97" s="148" t="s">
        <v>92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hidden="1" customHeight="1" x14ac:dyDescent="0.2">
      <c r="B98" s="152"/>
      <c r="C98" s="153"/>
      <c r="D98" s="154" t="s">
        <v>93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hidden="1" customHeight="1" x14ac:dyDescent="0.2">
      <c r="B99" s="152"/>
      <c r="C99" s="153"/>
      <c r="D99" s="154" t="s">
        <v>94</v>
      </c>
      <c r="E99" s="155"/>
      <c r="F99" s="155"/>
      <c r="G99" s="155"/>
      <c r="H99" s="155"/>
      <c r="I99" s="155"/>
      <c r="J99" s="156">
        <f>J139</f>
        <v>0</v>
      </c>
      <c r="K99" s="153"/>
      <c r="L99" s="157"/>
    </row>
    <row r="100" spans="1:31" s="10" customFormat="1" ht="19.899999999999999" hidden="1" customHeight="1" x14ac:dyDescent="0.2">
      <c r="B100" s="152"/>
      <c r="C100" s="153"/>
      <c r="D100" s="154" t="s">
        <v>95</v>
      </c>
      <c r="E100" s="155"/>
      <c r="F100" s="155"/>
      <c r="G100" s="155"/>
      <c r="H100" s="155"/>
      <c r="I100" s="155"/>
      <c r="J100" s="156">
        <f>J147</f>
        <v>0</v>
      </c>
      <c r="K100" s="153"/>
      <c r="L100" s="157"/>
    </row>
    <row r="101" spans="1:31" s="10" customFormat="1" ht="19.899999999999999" hidden="1" customHeight="1" x14ac:dyDescent="0.2">
      <c r="B101" s="152"/>
      <c r="C101" s="153"/>
      <c r="D101" s="154" t="s">
        <v>96</v>
      </c>
      <c r="E101" s="155"/>
      <c r="F101" s="155"/>
      <c r="G101" s="155"/>
      <c r="H101" s="155"/>
      <c r="I101" s="155"/>
      <c r="J101" s="156">
        <f>J149</f>
        <v>0</v>
      </c>
      <c r="K101" s="153"/>
      <c r="L101" s="157"/>
    </row>
    <row r="102" spans="1:31" s="10" customFormat="1" ht="19.899999999999999" hidden="1" customHeight="1" x14ac:dyDescent="0.2">
      <c r="B102" s="152"/>
      <c r="C102" s="153"/>
      <c r="D102" s="154" t="s">
        <v>97</v>
      </c>
      <c r="E102" s="155"/>
      <c r="F102" s="155"/>
      <c r="G102" s="155"/>
      <c r="H102" s="155"/>
      <c r="I102" s="155"/>
      <c r="J102" s="156">
        <f>J165</f>
        <v>0</v>
      </c>
      <c r="K102" s="153"/>
      <c r="L102" s="157"/>
    </row>
    <row r="103" spans="1:31" s="10" customFormat="1" ht="19.899999999999999" hidden="1" customHeight="1" x14ac:dyDescent="0.2">
      <c r="B103" s="152"/>
      <c r="C103" s="153"/>
      <c r="D103" s="154" t="s">
        <v>98</v>
      </c>
      <c r="E103" s="155"/>
      <c r="F103" s="155"/>
      <c r="G103" s="155"/>
      <c r="H103" s="155"/>
      <c r="I103" s="155"/>
      <c r="J103" s="156">
        <f>J176</f>
        <v>0</v>
      </c>
      <c r="K103" s="153"/>
      <c r="L103" s="157"/>
    </row>
    <row r="104" spans="1:31" s="9" customFormat="1" ht="24.95" hidden="1" customHeight="1" x14ac:dyDescent="0.2">
      <c r="B104" s="146"/>
      <c r="C104" s="147"/>
      <c r="D104" s="148" t="s">
        <v>99</v>
      </c>
      <c r="E104" s="149"/>
      <c r="F104" s="149"/>
      <c r="G104" s="149"/>
      <c r="H104" s="149"/>
      <c r="I104" s="149"/>
      <c r="J104" s="150">
        <f>J178</f>
        <v>0</v>
      </c>
      <c r="K104" s="147"/>
      <c r="L104" s="151"/>
    </row>
    <row r="105" spans="1:31" s="2" customFormat="1" ht="21.75" hidden="1" customHeight="1" x14ac:dyDescent="0.2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 x14ac:dyDescent="0.2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t="11.25" hidden="1" x14ac:dyDescent="0.2"/>
    <row r="108" spans="1:31" ht="11.25" hidden="1" x14ac:dyDescent="0.2"/>
    <row r="109" spans="1:31" ht="11.25" hidden="1" x14ac:dyDescent="0.2"/>
    <row r="110" spans="1:31" s="2" customFormat="1" ht="6.95" customHeight="1" x14ac:dyDescent="0.2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100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5"/>
      <c r="D114" s="35"/>
      <c r="E114" s="287" t="str">
        <f>E7</f>
        <v>II/112  Benešov, Červené Vršky</v>
      </c>
      <c r="F114" s="288"/>
      <c r="G114" s="288"/>
      <c r="H114" s="288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85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5"/>
      <c r="D116" s="35"/>
      <c r="E116" s="258" t="str">
        <f>E9</f>
        <v>1 - úsek vodárna  -  KK Kaufland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19</v>
      </c>
      <c r="D118" s="35"/>
      <c r="E118" s="35"/>
      <c r="F118" s="26" t="str">
        <f>F12</f>
        <v xml:space="preserve"> </v>
      </c>
      <c r="G118" s="35"/>
      <c r="H118" s="35"/>
      <c r="I118" s="28" t="s">
        <v>21</v>
      </c>
      <c r="J118" s="65" t="str">
        <f>IF(J12="","",J12)</f>
        <v>11. 1. 2023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 x14ac:dyDescent="0.2">
      <c r="A120" s="33"/>
      <c r="B120" s="34"/>
      <c r="C120" s="28" t="s">
        <v>23</v>
      </c>
      <c r="D120" s="35"/>
      <c r="E120" s="35"/>
      <c r="F120" s="26" t="str">
        <f>E15</f>
        <v xml:space="preserve"> </v>
      </c>
      <c r="G120" s="35"/>
      <c r="H120" s="35"/>
      <c r="I120" s="28" t="s">
        <v>28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26</v>
      </c>
      <c r="D121" s="35"/>
      <c r="E121" s="35"/>
      <c r="F121" s="26" t="str">
        <f>IF(E18="","",E18)</f>
        <v>Vyplň údaj</v>
      </c>
      <c r="G121" s="35"/>
      <c r="H121" s="35"/>
      <c r="I121" s="28" t="s">
        <v>30</v>
      </c>
      <c r="J121" s="31" t="str">
        <f>E24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58"/>
      <c r="B123" s="159"/>
      <c r="C123" s="160" t="s">
        <v>101</v>
      </c>
      <c r="D123" s="161" t="s">
        <v>57</v>
      </c>
      <c r="E123" s="161" t="s">
        <v>53</v>
      </c>
      <c r="F123" s="161" t="s">
        <v>54</v>
      </c>
      <c r="G123" s="161" t="s">
        <v>102</v>
      </c>
      <c r="H123" s="161" t="s">
        <v>103</v>
      </c>
      <c r="I123" s="161" t="s">
        <v>104</v>
      </c>
      <c r="J123" s="162" t="s">
        <v>89</v>
      </c>
      <c r="K123" s="163" t="s">
        <v>105</v>
      </c>
      <c r="L123" s="164"/>
      <c r="M123" s="74" t="s">
        <v>1</v>
      </c>
      <c r="N123" s="75" t="s">
        <v>36</v>
      </c>
      <c r="O123" s="75" t="s">
        <v>106</v>
      </c>
      <c r="P123" s="75" t="s">
        <v>107</v>
      </c>
      <c r="Q123" s="75" t="s">
        <v>108</v>
      </c>
      <c r="R123" s="75" t="s">
        <v>109</v>
      </c>
      <c r="S123" s="75" t="s">
        <v>110</v>
      </c>
      <c r="T123" s="76" t="s">
        <v>111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 x14ac:dyDescent="0.25">
      <c r="A124" s="33"/>
      <c r="B124" s="34"/>
      <c r="C124" s="81" t="s">
        <v>112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P125+P178</f>
        <v>0</v>
      </c>
      <c r="Q124" s="78"/>
      <c r="R124" s="167">
        <f>R125+R178</f>
        <v>2.6560224999999997</v>
      </c>
      <c r="S124" s="78"/>
      <c r="T124" s="168">
        <f>T125+T178</f>
        <v>458.0859999999999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71</v>
      </c>
      <c r="AU124" s="16" t="s">
        <v>91</v>
      </c>
      <c r="BK124" s="169">
        <f>BK125+BK178</f>
        <v>0</v>
      </c>
    </row>
    <row r="125" spans="1:65" s="12" customFormat="1" ht="25.9" customHeight="1" x14ac:dyDescent="0.2">
      <c r="B125" s="170"/>
      <c r="C125" s="171"/>
      <c r="D125" s="172" t="s">
        <v>71</v>
      </c>
      <c r="E125" s="173" t="s">
        <v>113</v>
      </c>
      <c r="F125" s="173" t="s">
        <v>114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P126+P139+P147+P149+P165+P176</f>
        <v>0</v>
      </c>
      <c r="Q125" s="178"/>
      <c r="R125" s="179">
        <f>R126+R139+R147+R149+R165+R176</f>
        <v>2.6560224999999997</v>
      </c>
      <c r="S125" s="178"/>
      <c r="T125" s="180">
        <f>T126+T139+T147+T149+T165+T176</f>
        <v>458.0859999999999</v>
      </c>
      <c r="AR125" s="181" t="s">
        <v>77</v>
      </c>
      <c r="AT125" s="182" t="s">
        <v>71</v>
      </c>
      <c r="AU125" s="182" t="s">
        <v>72</v>
      </c>
      <c r="AY125" s="181" t="s">
        <v>115</v>
      </c>
      <c r="BK125" s="183">
        <f>BK126+BK139+BK147+BK149+BK165+BK176</f>
        <v>0</v>
      </c>
    </row>
    <row r="126" spans="1:65" s="12" customFormat="1" ht="22.9" customHeight="1" x14ac:dyDescent="0.2">
      <c r="B126" s="170"/>
      <c r="C126" s="171"/>
      <c r="D126" s="172" t="s">
        <v>71</v>
      </c>
      <c r="E126" s="184" t="s">
        <v>77</v>
      </c>
      <c r="F126" s="184" t="s">
        <v>116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SUM(P127:P138)</f>
        <v>0</v>
      </c>
      <c r="Q126" s="178"/>
      <c r="R126" s="179">
        <f>SUM(R127:R138)</f>
        <v>7.7212499999999989E-2</v>
      </c>
      <c r="S126" s="178"/>
      <c r="T126" s="180">
        <f>SUM(T127:T138)</f>
        <v>458.0859999999999</v>
      </c>
      <c r="AR126" s="181" t="s">
        <v>77</v>
      </c>
      <c r="AT126" s="182" t="s">
        <v>71</v>
      </c>
      <c r="AU126" s="182" t="s">
        <v>77</v>
      </c>
      <c r="AY126" s="181" t="s">
        <v>115</v>
      </c>
      <c r="BK126" s="183">
        <f>SUM(BK127:BK138)</f>
        <v>0</v>
      </c>
    </row>
    <row r="127" spans="1:65" s="2" customFormat="1" ht="16.5" customHeight="1" x14ac:dyDescent="0.2">
      <c r="A127" s="33"/>
      <c r="B127" s="34"/>
      <c r="C127" s="186" t="s">
        <v>77</v>
      </c>
      <c r="D127" s="186" t="s">
        <v>117</v>
      </c>
      <c r="E127" s="187" t="s">
        <v>118</v>
      </c>
      <c r="F127" s="188" t="s">
        <v>119</v>
      </c>
      <c r="G127" s="189" t="s">
        <v>120</v>
      </c>
      <c r="H127" s="190">
        <v>31.25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37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0.22</v>
      </c>
      <c r="T127" s="197">
        <f>S127*H127</f>
        <v>6.875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121</v>
      </c>
      <c r="AT127" s="198" t="s">
        <v>117</v>
      </c>
      <c r="AU127" s="198" t="s">
        <v>81</v>
      </c>
      <c r="AY127" s="16" t="s">
        <v>115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77</v>
      </c>
      <c r="BK127" s="199">
        <f>ROUND(I127*H127,2)</f>
        <v>0</v>
      </c>
      <c r="BL127" s="16" t="s">
        <v>121</v>
      </c>
      <c r="BM127" s="198" t="s">
        <v>122</v>
      </c>
    </row>
    <row r="128" spans="1:65" s="13" customFormat="1" ht="11.25" x14ac:dyDescent="0.2">
      <c r="B128" s="200"/>
      <c r="C128" s="201"/>
      <c r="D128" s="202" t="s">
        <v>123</v>
      </c>
      <c r="E128" s="203" t="s">
        <v>1</v>
      </c>
      <c r="F128" s="204" t="s">
        <v>124</v>
      </c>
      <c r="G128" s="201"/>
      <c r="H128" s="205">
        <v>17.5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123</v>
      </c>
      <c r="AU128" s="211" t="s">
        <v>81</v>
      </c>
      <c r="AV128" s="13" t="s">
        <v>81</v>
      </c>
      <c r="AW128" s="13" t="s">
        <v>29</v>
      </c>
      <c r="AX128" s="13" t="s">
        <v>72</v>
      </c>
      <c r="AY128" s="211" t="s">
        <v>115</v>
      </c>
    </row>
    <row r="129" spans="1:65" s="13" customFormat="1" ht="11.25" x14ac:dyDescent="0.2">
      <c r="B129" s="200"/>
      <c r="C129" s="201"/>
      <c r="D129" s="202" t="s">
        <v>123</v>
      </c>
      <c r="E129" s="203" t="s">
        <v>1</v>
      </c>
      <c r="F129" s="204" t="s">
        <v>125</v>
      </c>
      <c r="G129" s="201"/>
      <c r="H129" s="205">
        <v>13.75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123</v>
      </c>
      <c r="AU129" s="211" t="s">
        <v>81</v>
      </c>
      <c r="AV129" s="13" t="s">
        <v>81</v>
      </c>
      <c r="AW129" s="13" t="s">
        <v>29</v>
      </c>
      <c r="AX129" s="13" t="s">
        <v>72</v>
      </c>
      <c r="AY129" s="211" t="s">
        <v>115</v>
      </c>
    </row>
    <row r="130" spans="1:65" s="14" customFormat="1" ht="11.25" x14ac:dyDescent="0.2">
      <c r="B130" s="212"/>
      <c r="C130" s="213"/>
      <c r="D130" s="202" t="s">
        <v>123</v>
      </c>
      <c r="E130" s="214" t="s">
        <v>1</v>
      </c>
      <c r="F130" s="215" t="s">
        <v>126</v>
      </c>
      <c r="G130" s="213"/>
      <c r="H130" s="216">
        <v>31.25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123</v>
      </c>
      <c r="AU130" s="222" t="s">
        <v>81</v>
      </c>
      <c r="AV130" s="14" t="s">
        <v>121</v>
      </c>
      <c r="AW130" s="14" t="s">
        <v>29</v>
      </c>
      <c r="AX130" s="14" t="s">
        <v>77</v>
      </c>
      <c r="AY130" s="222" t="s">
        <v>115</v>
      </c>
    </row>
    <row r="131" spans="1:65" s="2" customFormat="1" ht="24.2" customHeight="1" x14ac:dyDescent="0.2">
      <c r="A131" s="33"/>
      <c r="B131" s="34"/>
      <c r="C131" s="186" t="s">
        <v>81</v>
      </c>
      <c r="D131" s="186" t="s">
        <v>117</v>
      </c>
      <c r="E131" s="187" t="s">
        <v>127</v>
      </c>
      <c r="F131" s="188" t="s">
        <v>128</v>
      </c>
      <c r="G131" s="189" t="s">
        <v>120</v>
      </c>
      <c r="H131" s="190">
        <v>528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37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0.57999999999999996</v>
      </c>
      <c r="T131" s="197">
        <f>S131*H131</f>
        <v>306.23999999999995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121</v>
      </c>
      <c r="AT131" s="198" t="s">
        <v>117</v>
      </c>
      <c r="AU131" s="198" t="s">
        <v>81</v>
      </c>
      <c r="AY131" s="16" t="s">
        <v>115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77</v>
      </c>
      <c r="BK131" s="199">
        <f>ROUND(I131*H131,2)</f>
        <v>0</v>
      </c>
      <c r="BL131" s="16" t="s">
        <v>121</v>
      </c>
      <c r="BM131" s="198" t="s">
        <v>129</v>
      </c>
    </row>
    <row r="132" spans="1:65" s="13" customFormat="1" ht="22.5" x14ac:dyDescent="0.2">
      <c r="B132" s="200"/>
      <c r="C132" s="201"/>
      <c r="D132" s="202" t="s">
        <v>123</v>
      </c>
      <c r="E132" s="203" t="s">
        <v>1</v>
      </c>
      <c r="F132" s="204" t="s">
        <v>130</v>
      </c>
      <c r="G132" s="201"/>
      <c r="H132" s="205">
        <v>528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123</v>
      </c>
      <c r="AU132" s="211" t="s">
        <v>81</v>
      </c>
      <c r="AV132" s="13" t="s">
        <v>81</v>
      </c>
      <c r="AW132" s="13" t="s">
        <v>29</v>
      </c>
      <c r="AX132" s="13" t="s">
        <v>77</v>
      </c>
      <c r="AY132" s="211" t="s">
        <v>115</v>
      </c>
    </row>
    <row r="133" spans="1:65" s="2" customFormat="1" ht="33" customHeight="1" x14ac:dyDescent="0.2">
      <c r="A133" s="33"/>
      <c r="B133" s="34"/>
      <c r="C133" s="186" t="s">
        <v>121</v>
      </c>
      <c r="D133" s="186" t="s">
        <v>117</v>
      </c>
      <c r="E133" s="187" t="s">
        <v>131</v>
      </c>
      <c r="F133" s="188" t="s">
        <v>132</v>
      </c>
      <c r="G133" s="189" t="s">
        <v>120</v>
      </c>
      <c r="H133" s="190">
        <v>514.75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37</v>
      </c>
      <c r="O133" s="70"/>
      <c r="P133" s="196">
        <f>O133*H133</f>
        <v>0</v>
      </c>
      <c r="Q133" s="196">
        <v>1.4999999999999999E-4</v>
      </c>
      <c r="R133" s="196">
        <f>Q133*H133</f>
        <v>7.7212499999999989E-2</v>
      </c>
      <c r="S133" s="196">
        <v>0.27600000000000002</v>
      </c>
      <c r="T133" s="197">
        <f>S133*H133</f>
        <v>142.071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121</v>
      </c>
      <c r="AT133" s="198" t="s">
        <v>117</v>
      </c>
      <c r="AU133" s="198" t="s">
        <v>81</v>
      </c>
      <c r="AY133" s="16" t="s">
        <v>115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77</v>
      </c>
      <c r="BK133" s="199">
        <f>ROUND(I133*H133,2)</f>
        <v>0</v>
      </c>
      <c r="BL133" s="16" t="s">
        <v>121</v>
      </c>
      <c r="BM133" s="198" t="s">
        <v>133</v>
      </c>
    </row>
    <row r="134" spans="1:65" s="13" customFormat="1" ht="11.25" x14ac:dyDescent="0.2">
      <c r="B134" s="200"/>
      <c r="C134" s="201"/>
      <c r="D134" s="202" t="s">
        <v>123</v>
      </c>
      <c r="E134" s="203" t="s">
        <v>1</v>
      </c>
      <c r="F134" s="204" t="s">
        <v>134</v>
      </c>
      <c r="G134" s="201"/>
      <c r="H134" s="205">
        <v>546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123</v>
      </c>
      <c r="AU134" s="211" t="s">
        <v>81</v>
      </c>
      <c r="AV134" s="13" t="s">
        <v>81</v>
      </c>
      <c r="AW134" s="13" t="s">
        <v>29</v>
      </c>
      <c r="AX134" s="13" t="s">
        <v>72</v>
      </c>
      <c r="AY134" s="211" t="s">
        <v>115</v>
      </c>
    </row>
    <row r="135" spans="1:65" s="13" customFormat="1" ht="11.25" x14ac:dyDescent="0.2">
      <c r="B135" s="200"/>
      <c r="C135" s="201"/>
      <c r="D135" s="202" t="s">
        <v>123</v>
      </c>
      <c r="E135" s="203" t="s">
        <v>1</v>
      </c>
      <c r="F135" s="204" t="s">
        <v>135</v>
      </c>
      <c r="G135" s="201"/>
      <c r="H135" s="205">
        <v>-31.25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123</v>
      </c>
      <c r="AU135" s="211" t="s">
        <v>81</v>
      </c>
      <c r="AV135" s="13" t="s">
        <v>81</v>
      </c>
      <c r="AW135" s="13" t="s">
        <v>29</v>
      </c>
      <c r="AX135" s="13" t="s">
        <v>72</v>
      </c>
      <c r="AY135" s="211" t="s">
        <v>115</v>
      </c>
    </row>
    <row r="136" spans="1:65" s="14" customFormat="1" ht="11.25" x14ac:dyDescent="0.2">
      <c r="B136" s="212"/>
      <c r="C136" s="213"/>
      <c r="D136" s="202" t="s">
        <v>123</v>
      </c>
      <c r="E136" s="214" t="s">
        <v>1</v>
      </c>
      <c r="F136" s="215" t="s">
        <v>126</v>
      </c>
      <c r="G136" s="213"/>
      <c r="H136" s="216">
        <v>514.75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123</v>
      </c>
      <c r="AU136" s="222" t="s">
        <v>81</v>
      </c>
      <c r="AV136" s="14" t="s">
        <v>121</v>
      </c>
      <c r="AW136" s="14" t="s">
        <v>29</v>
      </c>
      <c r="AX136" s="14" t="s">
        <v>77</v>
      </c>
      <c r="AY136" s="222" t="s">
        <v>115</v>
      </c>
    </row>
    <row r="137" spans="1:65" s="2" customFormat="1" ht="16.5" customHeight="1" x14ac:dyDescent="0.2">
      <c r="A137" s="33"/>
      <c r="B137" s="34"/>
      <c r="C137" s="186" t="s">
        <v>136</v>
      </c>
      <c r="D137" s="186" t="s">
        <v>117</v>
      </c>
      <c r="E137" s="187" t="s">
        <v>137</v>
      </c>
      <c r="F137" s="188" t="s">
        <v>138</v>
      </c>
      <c r="G137" s="189" t="s">
        <v>139</v>
      </c>
      <c r="H137" s="190">
        <v>10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37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0.28999999999999998</v>
      </c>
      <c r="T137" s="197">
        <f>S137*H137</f>
        <v>2.9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121</v>
      </c>
      <c r="AT137" s="198" t="s">
        <v>117</v>
      </c>
      <c r="AU137" s="198" t="s">
        <v>81</v>
      </c>
      <c r="AY137" s="16" t="s">
        <v>115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77</v>
      </c>
      <c r="BK137" s="199">
        <f>ROUND(I137*H137,2)</f>
        <v>0</v>
      </c>
      <c r="BL137" s="16" t="s">
        <v>121</v>
      </c>
      <c r="BM137" s="198" t="s">
        <v>140</v>
      </c>
    </row>
    <row r="138" spans="1:65" s="2" customFormat="1" ht="24.2" customHeight="1" x14ac:dyDescent="0.2">
      <c r="A138" s="33"/>
      <c r="B138" s="34"/>
      <c r="C138" s="186" t="s">
        <v>141</v>
      </c>
      <c r="D138" s="186" t="s">
        <v>117</v>
      </c>
      <c r="E138" s="187" t="s">
        <v>142</v>
      </c>
      <c r="F138" s="188" t="s">
        <v>143</v>
      </c>
      <c r="G138" s="189" t="s">
        <v>120</v>
      </c>
      <c r="H138" s="190">
        <v>528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37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121</v>
      </c>
      <c r="AT138" s="198" t="s">
        <v>117</v>
      </c>
      <c r="AU138" s="198" t="s">
        <v>81</v>
      </c>
      <c r="AY138" s="16" t="s">
        <v>115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77</v>
      </c>
      <c r="BK138" s="199">
        <f>ROUND(I138*H138,2)</f>
        <v>0</v>
      </c>
      <c r="BL138" s="16" t="s">
        <v>121</v>
      </c>
      <c r="BM138" s="198" t="s">
        <v>144</v>
      </c>
    </row>
    <row r="139" spans="1:65" s="12" customFormat="1" ht="22.9" customHeight="1" x14ac:dyDescent="0.2">
      <c r="B139" s="170"/>
      <c r="C139" s="171"/>
      <c r="D139" s="172" t="s">
        <v>71</v>
      </c>
      <c r="E139" s="184" t="s">
        <v>136</v>
      </c>
      <c r="F139" s="184" t="s">
        <v>145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SUM(P140:P146)</f>
        <v>0</v>
      </c>
      <c r="Q139" s="178"/>
      <c r="R139" s="179">
        <f>SUM(R140:R146)</f>
        <v>0</v>
      </c>
      <c r="S139" s="178"/>
      <c r="T139" s="180">
        <f>SUM(T140:T146)</f>
        <v>0</v>
      </c>
      <c r="AR139" s="181" t="s">
        <v>77</v>
      </c>
      <c r="AT139" s="182" t="s">
        <v>71</v>
      </c>
      <c r="AU139" s="182" t="s">
        <v>77</v>
      </c>
      <c r="AY139" s="181" t="s">
        <v>115</v>
      </c>
      <c r="BK139" s="183">
        <f>SUM(BK140:BK146)</f>
        <v>0</v>
      </c>
    </row>
    <row r="140" spans="1:65" s="2" customFormat="1" ht="24.2" customHeight="1" x14ac:dyDescent="0.2">
      <c r="A140" s="33"/>
      <c r="B140" s="34"/>
      <c r="C140" s="186" t="s">
        <v>146</v>
      </c>
      <c r="D140" s="186" t="s">
        <v>117</v>
      </c>
      <c r="E140" s="187" t="s">
        <v>147</v>
      </c>
      <c r="F140" s="188" t="s">
        <v>148</v>
      </c>
      <c r="G140" s="189" t="s">
        <v>120</v>
      </c>
      <c r="H140" s="190">
        <v>528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37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121</v>
      </c>
      <c r="AT140" s="198" t="s">
        <v>117</v>
      </c>
      <c r="AU140" s="198" t="s">
        <v>81</v>
      </c>
      <c r="AY140" s="16" t="s">
        <v>115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77</v>
      </c>
      <c r="BK140" s="199">
        <f>ROUND(I140*H140,2)</f>
        <v>0</v>
      </c>
      <c r="BL140" s="16" t="s">
        <v>121</v>
      </c>
      <c r="BM140" s="198" t="s">
        <v>149</v>
      </c>
    </row>
    <row r="141" spans="1:65" s="2" customFormat="1" ht="24.2" customHeight="1" x14ac:dyDescent="0.2">
      <c r="A141" s="33"/>
      <c r="B141" s="34"/>
      <c r="C141" s="186" t="s">
        <v>150</v>
      </c>
      <c r="D141" s="186" t="s">
        <v>117</v>
      </c>
      <c r="E141" s="187" t="s">
        <v>151</v>
      </c>
      <c r="F141" s="188" t="s">
        <v>152</v>
      </c>
      <c r="G141" s="189" t="s">
        <v>120</v>
      </c>
      <c r="H141" s="190">
        <v>528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37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121</v>
      </c>
      <c r="AT141" s="198" t="s">
        <v>117</v>
      </c>
      <c r="AU141" s="198" t="s">
        <v>81</v>
      </c>
      <c r="AY141" s="16" t="s">
        <v>115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77</v>
      </c>
      <c r="BK141" s="199">
        <f>ROUND(I141*H141,2)</f>
        <v>0</v>
      </c>
      <c r="BL141" s="16" t="s">
        <v>121</v>
      </c>
      <c r="BM141" s="198" t="s">
        <v>153</v>
      </c>
    </row>
    <row r="142" spans="1:65" s="2" customFormat="1" ht="24.2" customHeight="1" x14ac:dyDescent="0.2">
      <c r="A142" s="33"/>
      <c r="B142" s="34"/>
      <c r="C142" s="186" t="s">
        <v>154</v>
      </c>
      <c r="D142" s="186" t="s">
        <v>117</v>
      </c>
      <c r="E142" s="187" t="s">
        <v>155</v>
      </c>
      <c r="F142" s="188" t="s">
        <v>156</v>
      </c>
      <c r="G142" s="189" t="s">
        <v>120</v>
      </c>
      <c r="H142" s="190">
        <v>546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37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121</v>
      </c>
      <c r="AT142" s="198" t="s">
        <v>117</v>
      </c>
      <c r="AU142" s="198" t="s">
        <v>81</v>
      </c>
      <c r="AY142" s="16" t="s">
        <v>115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77</v>
      </c>
      <c r="BK142" s="199">
        <f>ROUND(I142*H142,2)</f>
        <v>0</v>
      </c>
      <c r="BL142" s="16" t="s">
        <v>121</v>
      </c>
      <c r="BM142" s="198" t="s">
        <v>157</v>
      </c>
    </row>
    <row r="143" spans="1:65" s="13" customFormat="1" ht="11.25" x14ac:dyDescent="0.2">
      <c r="B143" s="200"/>
      <c r="C143" s="201"/>
      <c r="D143" s="202" t="s">
        <v>123</v>
      </c>
      <c r="E143" s="203" t="s">
        <v>1</v>
      </c>
      <c r="F143" s="204" t="s">
        <v>158</v>
      </c>
      <c r="G143" s="201"/>
      <c r="H143" s="205">
        <v>546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123</v>
      </c>
      <c r="AU143" s="211" t="s">
        <v>81</v>
      </c>
      <c r="AV143" s="13" t="s">
        <v>81</v>
      </c>
      <c r="AW143" s="13" t="s">
        <v>29</v>
      </c>
      <c r="AX143" s="13" t="s">
        <v>77</v>
      </c>
      <c r="AY143" s="211" t="s">
        <v>115</v>
      </c>
    </row>
    <row r="144" spans="1:65" s="2" customFormat="1" ht="24.2" customHeight="1" x14ac:dyDescent="0.2">
      <c r="A144" s="33"/>
      <c r="B144" s="34"/>
      <c r="C144" s="186" t="s">
        <v>8</v>
      </c>
      <c r="D144" s="186" t="s">
        <v>117</v>
      </c>
      <c r="E144" s="187" t="s">
        <v>159</v>
      </c>
      <c r="F144" s="188" t="s">
        <v>160</v>
      </c>
      <c r="G144" s="189" t="s">
        <v>120</v>
      </c>
      <c r="H144" s="190">
        <v>546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37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121</v>
      </c>
      <c r="AT144" s="198" t="s">
        <v>117</v>
      </c>
      <c r="AU144" s="198" t="s">
        <v>81</v>
      </c>
      <c r="AY144" s="16" t="s">
        <v>115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77</v>
      </c>
      <c r="BK144" s="199">
        <f>ROUND(I144*H144,2)</f>
        <v>0</v>
      </c>
      <c r="BL144" s="16" t="s">
        <v>121</v>
      </c>
      <c r="BM144" s="198" t="s">
        <v>161</v>
      </c>
    </row>
    <row r="145" spans="1:65" s="2" customFormat="1" ht="33" customHeight="1" x14ac:dyDescent="0.2">
      <c r="A145" s="33"/>
      <c r="B145" s="34"/>
      <c r="C145" s="186" t="s">
        <v>162</v>
      </c>
      <c r="D145" s="186" t="s">
        <v>117</v>
      </c>
      <c r="E145" s="187" t="s">
        <v>163</v>
      </c>
      <c r="F145" s="188" t="s">
        <v>164</v>
      </c>
      <c r="G145" s="189" t="s">
        <v>120</v>
      </c>
      <c r="H145" s="190">
        <v>546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37</v>
      </c>
      <c r="O145" s="70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121</v>
      </c>
      <c r="AT145" s="198" t="s">
        <v>117</v>
      </c>
      <c r="AU145" s="198" t="s">
        <v>81</v>
      </c>
      <c r="AY145" s="16" t="s">
        <v>115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77</v>
      </c>
      <c r="BK145" s="199">
        <f>ROUND(I145*H145,2)</f>
        <v>0</v>
      </c>
      <c r="BL145" s="16" t="s">
        <v>121</v>
      </c>
      <c r="BM145" s="198" t="s">
        <v>165</v>
      </c>
    </row>
    <row r="146" spans="1:65" s="2" customFormat="1" ht="24.2" customHeight="1" x14ac:dyDescent="0.2">
      <c r="A146" s="33"/>
      <c r="B146" s="34"/>
      <c r="C146" s="186" t="s">
        <v>166</v>
      </c>
      <c r="D146" s="186" t="s">
        <v>117</v>
      </c>
      <c r="E146" s="187" t="s">
        <v>167</v>
      </c>
      <c r="F146" s="188" t="s">
        <v>168</v>
      </c>
      <c r="G146" s="189" t="s">
        <v>120</v>
      </c>
      <c r="H146" s="190">
        <v>546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37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121</v>
      </c>
      <c r="AT146" s="198" t="s">
        <v>117</v>
      </c>
      <c r="AU146" s="198" t="s">
        <v>81</v>
      </c>
      <c r="AY146" s="16" t="s">
        <v>115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77</v>
      </c>
      <c r="BK146" s="199">
        <f>ROUND(I146*H146,2)</f>
        <v>0</v>
      </c>
      <c r="BL146" s="16" t="s">
        <v>121</v>
      </c>
      <c r="BM146" s="198" t="s">
        <v>169</v>
      </c>
    </row>
    <row r="147" spans="1:65" s="12" customFormat="1" ht="22.9" customHeight="1" x14ac:dyDescent="0.2">
      <c r="B147" s="170"/>
      <c r="C147" s="171"/>
      <c r="D147" s="172" t="s">
        <v>71</v>
      </c>
      <c r="E147" s="184" t="s">
        <v>170</v>
      </c>
      <c r="F147" s="184" t="s">
        <v>171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P148</f>
        <v>0</v>
      </c>
      <c r="Q147" s="178"/>
      <c r="R147" s="179">
        <f>R148</f>
        <v>0.42368</v>
      </c>
      <c r="S147" s="178"/>
      <c r="T147" s="180">
        <f>T148</f>
        <v>0</v>
      </c>
      <c r="AR147" s="181" t="s">
        <v>77</v>
      </c>
      <c r="AT147" s="182" t="s">
        <v>71</v>
      </c>
      <c r="AU147" s="182" t="s">
        <v>77</v>
      </c>
      <c r="AY147" s="181" t="s">
        <v>115</v>
      </c>
      <c r="BK147" s="183">
        <f>BK148</f>
        <v>0</v>
      </c>
    </row>
    <row r="148" spans="1:65" s="2" customFormat="1" ht="24.2" customHeight="1" x14ac:dyDescent="0.2">
      <c r="A148" s="33"/>
      <c r="B148" s="34"/>
      <c r="C148" s="186" t="s">
        <v>172</v>
      </c>
      <c r="D148" s="186" t="s">
        <v>117</v>
      </c>
      <c r="E148" s="187" t="s">
        <v>173</v>
      </c>
      <c r="F148" s="188" t="s">
        <v>174</v>
      </c>
      <c r="G148" s="189" t="s">
        <v>175</v>
      </c>
      <c r="H148" s="190">
        <v>1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37</v>
      </c>
      <c r="O148" s="70"/>
      <c r="P148" s="196">
        <f>O148*H148</f>
        <v>0</v>
      </c>
      <c r="Q148" s="196">
        <v>0.42368</v>
      </c>
      <c r="R148" s="196">
        <f>Q148*H148</f>
        <v>0.42368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121</v>
      </c>
      <c r="AT148" s="198" t="s">
        <v>117</v>
      </c>
      <c r="AU148" s="198" t="s">
        <v>81</v>
      </c>
      <c r="AY148" s="16" t="s">
        <v>115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77</v>
      </c>
      <c r="BK148" s="199">
        <f>ROUND(I148*H148,2)</f>
        <v>0</v>
      </c>
      <c r="BL148" s="16" t="s">
        <v>121</v>
      </c>
      <c r="BM148" s="198" t="s">
        <v>176</v>
      </c>
    </row>
    <row r="149" spans="1:65" s="12" customFormat="1" ht="22.9" customHeight="1" x14ac:dyDescent="0.2">
      <c r="B149" s="170"/>
      <c r="C149" s="171"/>
      <c r="D149" s="172" t="s">
        <v>71</v>
      </c>
      <c r="E149" s="184" t="s">
        <v>177</v>
      </c>
      <c r="F149" s="184" t="s">
        <v>178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SUM(P150:P164)</f>
        <v>0</v>
      </c>
      <c r="Q149" s="178"/>
      <c r="R149" s="179">
        <f>SUM(R150:R164)</f>
        <v>2.1551299999999998</v>
      </c>
      <c r="S149" s="178"/>
      <c r="T149" s="180">
        <f>SUM(T150:T164)</f>
        <v>0</v>
      </c>
      <c r="AR149" s="181" t="s">
        <v>77</v>
      </c>
      <c r="AT149" s="182" t="s">
        <v>71</v>
      </c>
      <c r="AU149" s="182" t="s">
        <v>77</v>
      </c>
      <c r="AY149" s="181" t="s">
        <v>115</v>
      </c>
      <c r="BK149" s="183">
        <f>SUM(BK150:BK164)</f>
        <v>0</v>
      </c>
    </row>
    <row r="150" spans="1:65" s="2" customFormat="1" ht="24.2" customHeight="1" x14ac:dyDescent="0.2">
      <c r="A150" s="33"/>
      <c r="B150" s="34"/>
      <c r="C150" s="186" t="s">
        <v>7</v>
      </c>
      <c r="D150" s="186" t="s">
        <v>117</v>
      </c>
      <c r="E150" s="187" t="s">
        <v>179</v>
      </c>
      <c r="F150" s="188" t="s">
        <v>180</v>
      </c>
      <c r="G150" s="189" t="s">
        <v>139</v>
      </c>
      <c r="H150" s="190">
        <v>55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37</v>
      </c>
      <c r="O150" s="70"/>
      <c r="P150" s="196">
        <f>O150*H150</f>
        <v>0</v>
      </c>
      <c r="Q150" s="196">
        <v>1.1E-4</v>
      </c>
      <c r="R150" s="196">
        <f>Q150*H150</f>
        <v>6.0499999999999998E-3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121</v>
      </c>
      <c r="AT150" s="198" t="s">
        <v>117</v>
      </c>
      <c r="AU150" s="198" t="s">
        <v>81</v>
      </c>
      <c r="AY150" s="16" t="s">
        <v>115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77</v>
      </c>
      <c r="BK150" s="199">
        <f>ROUND(I150*H150,2)</f>
        <v>0</v>
      </c>
      <c r="BL150" s="16" t="s">
        <v>121</v>
      </c>
      <c r="BM150" s="198" t="s">
        <v>181</v>
      </c>
    </row>
    <row r="151" spans="1:65" s="2" customFormat="1" ht="24.2" customHeight="1" x14ac:dyDescent="0.2">
      <c r="A151" s="33"/>
      <c r="B151" s="34"/>
      <c r="C151" s="186" t="s">
        <v>182</v>
      </c>
      <c r="D151" s="186" t="s">
        <v>117</v>
      </c>
      <c r="E151" s="187" t="s">
        <v>183</v>
      </c>
      <c r="F151" s="188" t="s">
        <v>184</v>
      </c>
      <c r="G151" s="189" t="s">
        <v>139</v>
      </c>
      <c r="H151" s="190">
        <v>110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37</v>
      </c>
      <c r="O151" s="70"/>
      <c r="P151" s="196">
        <f>O151*H151</f>
        <v>0</v>
      </c>
      <c r="Q151" s="196">
        <v>2.1000000000000001E-4</v>
      </c>
      <c r="R151" s="196">
        <f>Q151*H151</f>
        <v>2.3100000000000002E-2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121</v>
      </c>
      <c r="AT151" s="198" t="s">
        <v>117</v>
      </c>
      <c r="AU151" s="198" t="s">
        <v>81</v>
      </c>
      <c r="AY151" s="16" t="s">
        <v>115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77</v>
      </c>
      <c r="BK151" s="199">
        <f>ROUND(I151*H151,2)</f>
        <v>0</v>
      </c>
      <c r="BL151" s="16" t="s">
        <v>121</v>
      </c>
      <c r="BM151" s="198" t="s">
        <v>185</v>
      </c>
    </row>
    <row r="152" spans="1:65" s="13" customFormat="1" ht="11.25" x14ac:dyDescent="0.2">
      <c r="B152" s="200"/>
      <c r="C152" s="201"/>
      <c r="D152" s="202" t="s">
        <v>123</v>
      </c>
      <c r="E152" s="203" t="s">
        <v>1</v>
      </c>
      <c r="F152" s="204" t="s">
        <v>186</v>
      </c>
      <c r="G152" s="201"/>
      <c r="H152" s="205">
        <v>110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123</v>
      </c>
      <c r="AU152" s="211" t="s">
        <v>81</v>
      </c>
      <c r="AV152" s="13" t="s">
        <v>81</v>
      </c>
      <c r="AW152" s="13" t="s">
        <v>29</v>
      </c>
      <c r="AX152" s="13" t="s">
        <v>77</v>
      </c>
      <c r="AY152" s="211" t="s">
        <v>115</v>
      </c>
    </row>
    <row r="153" spans="1:65" s="2" customFormat="1" ht="16.5" customHeight="1" x14ac:dyDescent="0.2">
      <c r="A153" s="33"/>
      <c r="B153" s="34"/>
      <c r="C153" s="186" t="s">
        <v>187</v>
      </c>
      <c r="D153" s="186" t="s">
        <v>117</v>
      </c>
      <c r="E153" s="187" t="s">
        <v>188</v>
      </c>
      <c r="F153" s="188" t="s">
        <v>189</v>
      </c>
      <c r="G153" s="189" t="s">
        <v>139</v>
      </c>
      <c r="H153" s="190">
        <v>165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37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121</v>
      </c>
      <c r="AT153" s="198" t="s">
        <v>117</v>
      </c>
      <c r="AU153" s="198" t="s">
        <v>81</v>
      </c>
      <c r="AY153" s="16" t="s">
        <v>115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77</v>
      </c>
      <c r="BK153" s="199">
        <f>ROUND(I153*H153,2)</f>
        <v>0</v>
      </c>
      <c r="BL153" s="16" t="s">
        <v>121</v>
      </c>
      <c r="BM153" s="198" t="s">
        <v>190</v>
      </c>
    </row>
    <row r="154" spans="1:65" s="13" customFormat="1" ht="11.25" x14ac:dyDescent="0.2">
      <c r="B154" s="200"/>
      <c r="C154" s="201"/>
      <c r="D154" s="202" t="s">
        <v>123</v>
      </c>
      <c r="E154" s="203" t="s">
        <v>1</v>
      </c>
      <c r="F154" s="204" t="s">
        <v>191</v>
      </c>
      <c r="G154" s="201"/>
      <c r="H154" s="205">
        <v>165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123</v>
      </c>
      <c r="AU154" s="211" t="s">
        <v>81</v>
      </c>
      <c r="AV154" s="13" t="s">
        <v>81</v>
      </c>
      <c r="AW154" s="13" t="s">
        <v>29</v>
      </c>
      <c r="AX154" s="13" t="s">
        <v>77</v>
      </c>
      <c r="AY154" s="211" t="s">
        <v>115</v>
      </c>
    </row>
    <row r="155" spans="1:65" s="2" customFormat="1" ht="33" customHeight="1" x14ac:dyDescent="0.2">
      <c r="A155" s="33"/>
      <c r="B155" s="34"/>
      <c r="C155" s="186" t="s">
        <v>192</v>
      </c>
      <c r="D155" s="186" t="s">
        <v>117</v>
      </c>
      <c r="E155" s="187" t="s">
        <v>193</v>
      </c>
      <c r="F155" s="188" t="s">
        <v>194</v>
      </c>
      <c r="G155" s="189" t="s">
        <v>139</v>
      </c>
      <c r="H155" s="190">
        <v>10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37</v>
      </c>
      <c r="O155" s="70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121</v>
      </c>
      <c r="AT155" s="198" t="s">
        <v>117</v>
      </c>
      <c r="AU155" s="198" t="s">
        <v>81</v>
      </c>
      <c r="AY155" s="16" t="s">
        <v>115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77</v>
      </c>
      <c r="BK155" s="199">
        <f>ROUND(I155*H155,2)</f>
        <v>0</v>
      </c>
      <c r="BL155" s="16" t="s">
        <v>121</v>
      </c>
      <c r="BM155" s="198" t="s">
        <v>195</v>
      </c>
    </row>
    <row r="156" spans="1:65" s="2" customFormat="1" ht="16.5" customHeight="1" x14ac:dyDescent="0.2">
      <c r="A156" s="33"/>
      <c r="B156" s="34"/>
      <c r="C156" s="223" t="s">
        <v>196</v>
      </c>
      <c r="D156" s="223" t="s">
        <v>197</v>
      </c>
      <c r="E156" s="224" t="s">
        <v>198</v>
      </c>
      <c r="F156" s="225" t="s">
        <v>199</v>
      </c>
      <c r="G156" s="226" t="s">
        <v>139</v>
      </c>
      <c r="H156" s="227">
        <v>10</v>
      </c>
      <c r="I156" s="228"/>
      <c r="J156" s="229">
        <f>ROUND(I156*H156,2)</f>
        <v>0</v>
      </c>
      <c r="K156" s="230"/>
      <c r="L156" s="231"/>
      <c r="M156" s="232" t="s">
        <v>1</v>
      </c>
      <c r="N156" s="233" t="s">
        <v>37</v>
      </c>
      <c r="O156" s="70"/>
      <c r="P156" s="196">
        <f>O156*H156</f>
        <v>0</v>
      </c>
      <c r="Q156" s="196">
        <v>0.04</v>
      </c>
      <c r="R156" s="196">
        <f>Q156*H156</f>
        <v>0.4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170</v>
      </c>
      <c r="AT156" s="198" t="s">
        <v>197</v>
      </c>
      <c r="AU156" s="198" t="s">
        <v>81</v>
      </c>
      <c r="AY156" s="16" t="s">
        <v>115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77</v>
      </c>
      <c r="BK156" s="199">
        <f>ROUND(I156*H156,2)</f>
        <v>0</v>
      </c>
      <c r="BL156" s="16" t="s">
        <v>121</v>
      </c>
      <c r="BM156" s="198" t="s">
        <v>200</v>
      </c>
    </row>
    <row r="157" spans="1:65" s="2" customFormat="1" ht="24.2" customHeight="1" x14ac:dyDescent="0.2">
      <c r="A157" s="33"/>
      <c r="B157" s="34"/>
      <c r="C157" s="186" t="s">
        <v>201</v>
      </c>
      <c r="D157" s="186" t="s">
        <v>117</v>
      </c>
      <c r="E157" s="187" t="s">
        <v>202</v>
      </c>
      <c r="F157" s="188" t="s">
        <v>203</v>
      </c>
      <c r="G157" s="189" t="s">
        <v>204</v>
      </c>
      <c r="H157" s="190">
        <v>0.375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37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121</v>
      </c>
      <c r="AT157" s="198" t="s">
        <v>117</v>
      </c>
      <c r="AU157" s="198" t="s">
        <v>81</v>
      </c>
      <c r="AY157" s="16" t="s">
        <v>115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77</v>
      </c>
      <c r="BK157" s="199">
        <f>ROUND(I157*H157,2)</f>
        <v>0</v>
      </c>
      <c r="BL157" s="16" t="s">
        <v>121</v>
      </c>
      <c r="BM157" s="198" t="s">
        <v>205</v>
      </c>
    </row>
    <row r="158" spans="1:65" s="13" customFormat="1" ht="11.25" x14ac:dyDescent="0.2">
      <c r="B158" s="200"/>
      <c r="C158" s="201"/>
      <c r="D158" s="202" t="s">
        <v>123</v>
      </c>
      <c r="E158" s="203" t="s">
        <v>1</v>
      </c>
      <c r="F158" s="204" t="s">
        <v>206</v>
      </c>
      <c r="G158" s="201"/>
      <c r="H158" s="205">
        <v>0.375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123</v>
      </c>
      <c r="AU158" s="211" t="s">
        <v>81</v>
      </c>
      <c r="AV158" s="13" t="s">
        <v>81</v>
      </c>
      <c r="AW158" s="13" t="s">
        <v>29</v>
      </c>
      <c r="AX158" s="13" t="s">
        <v>77</v>
      </c>
      <c r="AY158" s="211" t="s">
        <v>115</v>
      </c>
    </row>
    <row r="159" spans="1:65" s="2" customFormat="1" ht="33" customHeight="1" x14ac:dyDescent="0.2">
      <c r="A159" s="33"/>
      <c r="B159" s="34"/>
      <c r="C159" s="186" t="s">
        <v>207</v>
      </c>
      <c r="D159" s="186" t="s">
        <v>117</v>
      </c>
      <c r="E159" s="187" t="s">
        <v>208</v>
      </c>
      <c r="F159" s="188" t="s">
        <v>209</v>
      </c>
      <c r="G159" s="189" t="s">
        <v>139</v>
      </c>
      <c r="H159" s="190">
        <v>179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37</v>
      </c>
      <c r="O159" s="70"/>
      <c r="P159" s="196">
        <f>O159*H159</f>
        <v>0</v>
      </c>
      <c r="Q159" s="196">
        <v>6.0999999999999997E-4</v>
      </c>
      <c r="R159" s="196">
        <f>Q159*H159</f>
        <v>0.10919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121</v>
      </c>
      <c r="AT159" s="198" t="s">
        <v>117</v>
      </c>
      <c r="AU159" s="198" t="s">
        <v>81</v>
      </c>
      <c r="AY159" s="16" t="s">
        <v>115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77</v>
      </c>
      <c r="BK159" s="199">
        <f>ROUND(I159*H159,2)</f>
        <v>0</v>
      </c>
      <c r="BL159" s="16" t="s">
        <v>121</v>
      </c>
      <c r="BM159" s="198" t="s">
        <v>210</v>
      </c>
    </row>
    <row r="160" spans="1:65" s="13" customFormat="1" ht="11.25" x14ac:dyDescent="0.2">
      <c r="B160" s="200"/>
      <c r="C160" s="201"/>
      <c r="D160" s="202" t="s">
        <v>123</v>
      </c>
      <c r="E160" s="203" t="s">
        <v>1</v>
      </c>
      <c r="F160" s="204" t="s">
        <v>211</v>
      </c>
      <c r="G160" s="201"/>
      <c r="H160" s="205">
        <v>79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123</v>
      </c>
      <c r="AU160" s="211" t="s">
        <v>81</v>
      </c>
      <c r="AV160" s="13" t="s">
        <v>81</v>
      </c>
      <c r="AW160" s="13" t="s">
        <v>29</v>
      </c>
      <c r="AX160" s="13" t="s">
        <v>72</v>
      </c>
      <c r="AY160" s="211" t="s">
        <v>115</v>
      </c>
    </row>
    <row r="161" spans="1:65" s="13" customFormat="1" ht="11.25" x14ac:dyDescent="0.2">
      <c r="B161" s="200"/>
      <c r="C161" s="201"/>
      <c r="D161" s="202" t="s">
        <v>123</v>
      </c>
      <c r="E161" s="203" t="s">
        <v>1</v>
      </c>
      <c r="F161" s="204" t="s">
        <v>212</v>
      </c>
      <c r="G161" s="201"/>
      <c r="H161" s="205">
        <v>100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123</v>
      </c>
      <c r="AU161" s="211" t="s">
        <v>81</v>
      </c>
      <c r="AV161" s="13" t="s">
        <v>81</v>
      </c>
      <c r="AW161" s="13" t="s">
        <v>29</v>
      </c>
      <c r="AX161" s="13" t="s">
        <v>72</v>
      </c>
      <c r="AY161" s="211" t="s">
        <v>115</v>
      </c>
    </row>
    <row r="162" spans="1:65" s="14" customFormat="1" ht="11.25" x14ac:dyDescent="0.2">
      <c r="B162" s="212"/>
      <c r="C162" s="213"/>
      <c r="D162" s="202" t="s">
        <v>123</v>
      </c>
      <c r="E162" s="214" t="s">
        <v>1</v>
      </c>
      <c r="F162" s="215" t="s">
        <v>126</v>
      </c>
      <c r="G162" s="213"/>
      <c r="H162" s="216">
        <v>179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123</v>
      </c>
      <c r="AU162" s="222" t="s">
        <v>81</v>
      </c>
      <c r="AV162" s="14" t="s">
        <v>121</v>
      </c>
      <c r="AW162" s="14" t="s">
        <v>29</v>
      </c>
      <c r="AX162" s="14" t="s">
        <v>77</v>
      </c>
      <c r="AY162" s="222" t="s">
        <v>115</v>
      </c>
    </row>
    <row r="163" spans="1:65" s="2" customFormat="1" ht="21.75" customHeight="1" x14ac:dyDescent="0.2">
      <c r="A163" s="33"/>
      <c r="B163" s="34"/>
      <c r="C163" s="186" t="s">
        <v>213</v>
      </c>
      <c r="D163" s="186" t="s">
        <v>117</v>
      </c>
      <c r="E163" s="187" t="s">
        <v>214</v>
      </c>
      <c r="F163" s="188" t="s">
        <v>215</v>
      </c>
      <c r="G163" s="189" t="s">
        <v>139</v>
      </c>
      <c r="H163" s="190">
        <v>79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37</v>
      </c>
      <c r="O163" s="70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121</v>
      </c>
      <c r="AT163" s="198" t="s">
        <v>117</v>
      </c>
      <c r="AU163" s="198" t="s">
        <v>81</v>
      </c>
      <c r="AY163" s="16" t="s">
        <v>115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77</v>
      </c>
      <c r="BK163" s="199">
        <f>ROUND(I163*H163,2)</f>
        <v>0</v>
      </c>
      <c r="BL163" s="16" t="s">
        <v>121</v>
      </c>
      <c r="BM163" s="198" t="s">
        <v>216</v>
      </c>
    </row>
    <row r="164" spans="1:65" s="2" customFormat="1" ht="33" customHeight="1" x14ac:dyDescent="0.2">
      <c r="A164" s="33"/>
      <c r="B164" s="34"/>
      <c r="C164" s="186" t="s">
        <v>217</v>
      </c>
      <c r="D164" s="186" t="s">
        <v>117</v>
      </c>
      <c r="E164" s="187" t="s">
        <v>218</v>
      </c>
      <c r="F164" s="188" t="s">
        <v>219</v>
      </c>
      <c r="G164" s="189" t="s">
        <v>175</v>
      </c>
      <c r="H164" s="190">
        <v>1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37</v>
      </c>
      <c r="O164" s="70"/>
      <c r="P164" s="196">
        <f>O164*H164</f>
        <v>0</v>
      </c>
      <c r="Q164" s="196">
        <v>1.6167899999999999</v>
      </c>
      <c r="R164" s="196">
        <f>Q164*H164</f>
        <v>1.6167899999999999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121</v>
      </c>
      <c r="AT164" s="198" t="s">
        <v>117</v>
      </c>
      <c r="AU164" s="198" t="s">
        <v>81</v>
      </c>
      <c r="AY164" s="16" t="s">
        <v>115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77</v>
      </c>
      <c r="BK164" s="199">
        <f>ROUND(I164*H164,2)</f>
        <v>0</v>
      </c>
      <c r="BL164" s="16" t="s">
        <v>121</v>
      </c>
      <c r="BM164" s="198" t="s">
        <v>220</v>
      </c>
    </row>
    <row r="165" spans="1:65" s="12" customFormat="1" ht="22.9" customHeight="1" x14ac:dyDescent="0.2">
      <c r="B165" s="170"/>
      <c r="C165" s="171"/>
      <c r="D165" s="172" t="s">
        <v>71</v>
      </c>
      <c r="E165" s="184" t="s">
        <v>221</v>
      </c>
      <c r="F165" s="184" t="s">
        <v>222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SUM(P166:P175)</f>
        <v>0</v>
      </c>
      <c r="Q165" s="178"/>
      <c r="R165" s="179">
        <f>SUM(R166:R175)</f>
        <v>0</v>
      </c>
      <c r="S165" s="178"/>
      <c r="T165" s="180">
        <f>SUM(T166:T175)</f>
        <v>0</v>
      </c>
      <c r="AR165" s="181" t="s">
        <v>77</v>
      </c>
      <c r="AT165" s="182" t="s">
        <v>71</v>
      </c>
      <c r="AU165" s="182" t="s">
        <v>77</v>
      </c>
      <c r="AY165" s="181" t="s">
        <v>115</v>
      </c>
      <c r="BK165" s="183">
        <f>SUM(BK166:BK175)</f>
        <v>0</v>
      </c>
    </row>
    <row r="166" spans="1:65" s="2" customFormat="1" ht="21.75" customHeight="1" x14ac:dyDescent="0.2">
      <c r="A166" s="33"/>
      <c r="B166" s="34"/>
      <c r="C166" s="186" t="s">
        <v>223</v>
      </c>
      <c r="D166" s="186" t="s">
        <v>117</v>
      </c>
      <c r="E166" s="187" t="s">
        <v>224</v>
      </c>
      <c r="F166" s="188" t="s">
        <v>225</v>
      </c>
      <c r="G166" s="189" t="s">
        <v>226</v>
      </c>
      <c r="H166" s="190">
        <v>458.08600000000001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37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121</v>
      </c>
      <c r="AT166" s="198" t="s">
        <v>117</v>
      </c>
      <c r="AU166" s="198" t="s">
        <v>81</v>
      </c>
      <c r="AY166" s="16" t="s">
        <v>115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77</v>
      </c>
      <c r="BK166" s="199">
        <f>ROUND(I166*H166,2)</f>
        <v>0</v>
      </c>
      <c r="BL166" s="16" t="s">
        <v>121</v>
      </c>
      <c r="BM166" s="198" t="s">
        <v>227</v>
      </c>
    </row>
    <row r="167" spans="1:65" s="2" customFormat="1" ht="24.2" customHeight="1" x14ac:dyDescent="0.2">
      <c r="A167" s="33"/>
      <c r="B167" s="34"/>
      <c r="C167" s="186" t="s">
        <v>228</v>
      </c>
      <c r="D167" s="186" t="s">
        <v>117</v>
      </c>
      <c r="E167" s="187" t="s">
        <v>229</v>
      </c>
      <c r="F167" s="188" t="s">
        <v>230</v>
      </c>
      <c r="G167" s="189" t="s">
        <v>226</v>
      </c>
      <c r="H167" s="190">
        <v>4122.7740000000003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37</v>
      </c>
      <c r="O167" s="70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121</v>
      </c>
      <c r="AT167" s="198" t="s">
        <v>117</v>
      </c>
      <c r="AU167" s="198" t="s">
        <v>81</v>
      </c>
      <c r="AY167" s="16" t="s">
        <v>115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77</v>
      </c>
      <c r="BK167" s="199">
        <f>ROUND(I167*H167,2)</f>
        <v>0</v>
      </c>
      <c r="BL167" s="16" t="s">
        <v>121</v>
      </c>
      <c r="BM167" s="198" t="s">
        <v>231</v>
      </c>
    </row>
    <row r="168" spans="1:65" s="13" customFormat="1" ht="11.25" x14ac:dyDescent="0.2">
      <c r="B168" s="200"/>
      <c r="C168" s="201"/>
      <c r="D168" s="202" t="s">
        <v>123</v>
      </c>
      <c r="E168" s="201"/>
      <c r="F168" s="204" t="s">
        <v>232</v>
      </c>
      <c r="G168" s="201"/>
      <c r="H168" s="205">
        <v>4122.7740000000003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123</v>
      </c>
      <c r="AU168" s="211" t="s">
        <v>81</v>
      </c>
      <c r="AV168" s="13" t="s">
        <v>81</v>
      </c>
      <c r="AW168" s="13" t="s">
        <v>4</v>
      </c>
      <c r="AX168" s="13" t="s">
        <v>77</v>
      </c>
      <c r="AY168" s="211" t="s">
        <v>115</v>
      </c>
    </row>
    <row r="169" spans="1:65" s="2" customFormat="1" ht="44.25" customHeight="1" x14ac:dyDescent="0.2">
      <c r="A169" s="33"/>
      <c r="B169" s="34"/>
      <c r="C169" s="186" t="s">
        <v>233</v>
      </c>
      <c r="D169" s="186" t="s">
        <v>117</v>
      </c>
      <c r="E169" s="187" t="s">
        <v>234</v>
      </c>
      <c r="F169" s="188" t="s">
        <v>235</v>
      </c>
      <c r="G169" s="189" t="s">
        <v>226</v>
      </c>
      <c r="H169" s="190">
        <v>6.875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37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121</v>
      </c>
      <c r="AT169" s="198" t="s">
        <v>117</v>
      </c>
      <c r="AU169" s="198" t="s">
        <v>81</v>
      </c>
      <c r="AY169" s="16" t="s">
        <v>115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77</v>
      </c>
      <c r="BK169" s="199">
        <f>ROUND(I169*H169,2)</f>
        <v>0</v>
      </c>
      <c r="BL169" s="16" t="s">
        <v>121</v>
      </c>
      <c r="BM169" s="198" t="s">
        <v>236</v>
      </c>
    </row>
    <row r="170" spans="1:65" s="13" customFormat="1" ht="11.25" x14ac:dyDescent="0.2">
      <c r="B170" s="200"/>
      <c r="C170" s="201"/>
      <c r="D170" s="202" t="s">
        <v>123</v>
      </c>
      <c r="E170" s="203" t="s">
        <v>1</v>
      </c>
      <c r="F170" s="204" t="s">
        <v>237</v>
      </c>
      <c r="G170" s="201"/>
      <c r="H170" s="205">
        <v>6.875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123</v>
      </c>
      <c r="AU170" s="211" t="s">
        <v>81</v>
      </c>
      <c r="AV170" s="13" t="s">
        <v>81</v>
      </c>
      <c r="AW170" s="13" t="s">
        <v>29</v>
      </c>
      <c r="AX170" s="13" t="s">
        <v>77</v>
      </c>
      <c r="AY170" s="211" t="s">
        <v>115</v>
      </c>
    </row>
    <row r="171" spans="1:65" s="2" customFormat="1" ht="44.25" customHeight="1" x14ac:dyDescent="0.2">
      <c r="A171" s="33"/>
      <c r="B171" s="34"/>
      <c r="C171" s="186" t="s">
        <v>238</v>
      </c>
      <c r="D171" s="186" t="s">
        <v>117</v>
      </c>
      <c r="E171" s="187" t="s">
        <v>239</v>
      </c>
      <c r="F171" s="188" t="s">
        <v>240</v>
      </c>
      <c r="G171" s="189" t="s">
        <v>226</v>
      </c>
      <c r="H171" s="190">
        <v>307.07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37</v>
      </c>
      <c r="O171" s="70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121</v>
      </c>
      <c r="AT171" s="198" t="s">
        <v>117</v>
      </c>
      <c r="AU171" s="198" t="s">
        <v>81</v>
      </c>
      <c r="AY171" s="16" t="s">
        <v>115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77</v>
      </c>
      <c r="BK171" s="199">
        <f>ROUND(I171*H171,2)</f>
        <v>0</v>
      </c>
      <c r="BL171" s="16" t="s">
        <v>121</v>
      </c>
      <c r="BM171" s="198" t="s">
        <v>241</v>
      </c>
    </row>
    <row r="172" spans="1:65" s="13" customFormat="1" ht="11.25" x14ac:dyDescent="0.2">
      <c r="B172" s="200"/>
      <c r="C172" s="201"/>
      <c r="D172" s="202" t="s">
        <v>123</v>
      </c>
      <c r="E172" s="203" t="s">
        <v>1</v>
      </c>
      <c r="F172" s="204" t="s">
        <v>242</v>
      </c>
      <c r="G172" s="201"/>
      <c r="H172" s="205">
        <v>432.33800000000002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123</v>
      </c>
      <c r="AU172" s="211" t="s">
        <v>81</v>
      </c>
      <c r="AV172" s="13" t="s">
        <v>81</v>
      </c>
      <c r="AW172" s="13" t="s">
        <v>29</v>
      </c>
      <c r="AX172" s="13" t="s">
        <v>72</v>
      </c>
      <c r="AY172" s="211" t="s">
        <v>115</v>
      </c>
    </row>
    <row r="173" spans="1:65" s="13" customFormat="1" ht="11.25" x14ac:dyDescent="0.2">
      <c r="B173" s="200"/>
      <c r="C173" s="201"/>
      <c r="D173" s="202" t="s">
        <v>123</v>
      </c>
      <c r="E173" s="203" t="s">
        <v>1</v>
      </c>
      <c r="F173" s="204" t="s">
        <v>243</v>
      </c>
      <c r="G173" s="201"/>
      <c r="H173" s="205">
        <v>-118.393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123</v>
      </c>
      <c r="AU173" s="211" t="s">
        <v>81</v>
      </c>
      <c r="AV173" s="13" t="s">
        <v>81</v>
      </c>
      <c r="AW173" s="13" t="s">
        <v>29</v>
      </c>
      <c r="AX173" s="13" t="s">
        <v>72</v>
      </c>
      <c r="AY173" s="211" t="s">
        <v>115</v>
      </c>
    </row>
    <row r="174" spans="1:65" s="13" customFormat="1" ht="11.25" x14ac:dyDescent="0.2">
      <c r="B174" s="200"/>
      <c r="C174" s="201"/>
      <c r="D174" s="202" t="s">
        <v>123</v>
      </c>
      <c r="E174" s="203" t="s">
        <v>1</v>
      </c>
      <c r="F174" s="204" t="s">
        <v>244</v>
      </c>
      <c r="G174" s="201"/>
      <c r="H174" s="205">
        <v>-6.875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123</v>
      </c>
      <c r="AU174" s="211" t="s">
        <v>81</v>
      </c>
      <c r="AV174" s="13" t="s">
        <v>81</v>
      </c>
      <c r="AW174" s="13" t="s">
        <v>29</v>
      </c>
      <c r="AX174" s="13" t="s">
        <v>72</v>
      </c>
      <c r="AY174" s="211" t="s">
        <v>115</v>
      </c>
    </row>
    <row r="175" spans="1:65" s="14" customFormat="1" ht="11.25" x14ac:dyDescent="0.2">
      <c r="B175" s="212"/>
      <c r="C175" s="213"/>
      <c r="D175" s="202" t="s">
        <v>123</v>
      </c>
      <c r="E175" s="214" t="s">
        <v>1</v>
      </c>
      <c r="F175" s="215" t="s">
        <v>126</v>
      </c>
      <c r="G175" s="213"/>
      <c r="H175" s="216">
        <v>307.07000000000005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123</v>
      </c>
      <c r="AU175" s="222" t="s">
        <v>81</v>
      </c>
      <c r="AV175" s="14" t="s">
        <v>121</v>
      </c>
      <c r="AW175" s="14" t="s">
        <v>29</v>
      </c>
      <c r="AX175" s="14" t="s">
        <v>77</v>
      </c>
      <c r="AY175" s="222" t="s">
        <v>115</v>
      </c>
    </row>
    <row r="176" spans="1:65" s="12" customFormat="1" ht="22.9" customHeight="1" x14ac:dyDescent="0.2">
      <c r="B176" s="170"/>
      <c r="C176" s="171"/>
      <c r="D176" s="172" t="s">
        <v>71</v>
      </c>
      <c r="E176" s="184" t="s">
        <v>245</v>
      </c>
      <c r="F176" s="184" t="s">
        <v>246</v>
      </c>
      <c r="G176" s="171"/>
      <c r="H176" s="171"/>
      <c r="I176" s="174"/>
      <c r="J176" s="185">
        <f>BK176</f>
        <v>0</v>
      </c>
      <c r="K176" s="171"/>
      <c r="L176" s="176"/>
      <c r="M176" s="177"/>
      <c r="N176" s="178"/>
      <c r="O176" s="178"/>
      <c r="P176" s="179">
        <f>P177</f>
        <v>0</v>
      </c>
      <c r="Q176" s="178"/>
      <c r="R176" s="179">
        <f>R177</f>
        <v>0</v>
      </c>
      <c r="S176" s="178"/>
      <c r="T176" s="180">
        <f>T177</f>
        <v>0</v>
      </c>
      <c r="AR176" s="181" t="s">
        <v>77</v>
      </c>
      <c r="AT176" s="182" t="s">
        <v>71</v>
      </c>
      <c r="AU176" s="182" t="s">
        <v>77</v>
      </c>
      <c r="AY176" s="181" t="s">
        <v>115</v>
      </c>
      <c r="BK176" s="183">
        <f>BK177</f>
        <v>0</v>
      </c>
    </row>
    <row r="177" spans="1:65" s="2" customFormat="1" ht="33" customHeight="1" x14ac:dyDescent="0.2">
      <c r="A177" s="33"/>
      <c r="B177" s="34"/>
      <c r="C177" s="186" t="s">
        <v>247</v>
      </c>
      <c r="D177" s="186" t="s">
        <v>117</v>
      </c>
      <c r="E177" s="187" t="s">
        <v>248</v>
      </c>
      <c r="F177" s="188" t="s">
        <v>249</v>
      </c>
      <c r="G177" s="189" t="s">
        <v>226</v>
      </c>
      <c r="H177" s="190">
        <v>2.6560000000000001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37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121</v>
      </c>
      <c r="AT177" s="198" t="s">
        <v>117</v>
      </c>
      <c r="AU177" s="198" t="s">
        <v>81</v>
      </c>
      <c r="AY177" s="16" t="s">
        <v>115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77</v>
      </c>
      <c r="BK177" s="199">
        <f>ROUND(I177*H177,2)</f>
        <v>0</v>
      </c>
      <c r="BL177" s="16" t="s">
        <v>121</v>
      </c>
      <c r="BM177" s="198" t="s">
        <v>250</v>
      </c>
    </row>
    <row r="178" spans="1:65" s="12" customFormat="1" ht="25.9" customHeight="1" x14ac:dyDescent="0.2">
      <c r="B178" s="170"/>
      <c r="C178" s="171"/>
      <c r="D178" s="172" t="s">
        <v>71</v>
      </c>
      <c r="E178" s="173" t="s">
        <v>251</v>
      </c>
      <c r="F178" s="173" t="s">
        <v>252</v>
      </c>
      <c r="G178" s="171"/>
      <c r="H178" s="171"/>
      <c r="I178" s="174"/>
      <c r="J178" s="175">
        <f>BK178</f>
        <v>0</v>
      </c>
      <c r="K178" s="171"/>
      <c r="L178" s="176"/>
      <c r="M178" s="177"/>
      <c r="N178" s="178"/>
      <c r="O178" s="178"/>
      <c r="P178" s="179">
        <f>SUM(P179:P180)</f>
        <v>0</v>
      </c>
      <c r="Q178" s="178"/>
      <c r="R178" s="179">
        <f>SUM(R179:R180)</f>
        <v>0</v>
      </c>
      <c r="S178" s="178"/>
      <c r="T178" s="180">
        <f>SUM(T179:T180)</f>
        <v>0</v>
      </c>
      <c r="AR178" s="181" t="s">
        <v>136</v>
      </c>
      <c r="AT178" s="182" t="s">
        <v>71</v>
      </c>
      <c r="AU178" s="182" t="s">
        <v>72</v>
      </c>
      <c r="AY178" s="181" t="s">
        <v>115</v>
      </c>
      <c r="BK178" s="183">
        <f>SUM(BK179:BK180)</f>
        <v>0</v>
      </c>
    </row>
    <row r="179" spans="1:65" s="2" customFormat="1" ht="16.5" customHeight="1" x14ac:dyDescent="0.2">
      <c r="A179" s="33"/>
      <c r="B179" s="34"/>
      <c r="C179" s="186" t="s">
        <v>253</v>
      </c>
      <c r="D179" s="186" t="s">
        <v>117</v>
      </c>
      <c r="E179" s="187" t="s">
        <v>254</v>
      </c>
      <c r="F179" s="188" t="s">
        <v>255</v>
      </c>
      <c r="G179" s="189" t="s">
        <v>256</v>
      </c>
      <c r="H179" s="190">
        <v>1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37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121</v>
      </c>
      <c r="AT179" s="198" t="s">
        <v>117</v>
      </c>
      <c r="AU179" s="198" t="s">
        <v>77</v>
      </c>
      <c r="AY179" s="16" t="s">
        <v>115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77</v>
      </c>
      <c r="BK179" s="199">
        <f>ROUND(I179*H179,2)</f>
        <v>0</v>
      </c>
      <c r="BL179" s="16" t="s">
        <v>121</v>
      </c>
      <c r="BM179" s="198" t="s">
        <v>257</v>
      </c>
    </row>
    <row r="180" spans="1:65" s="2" customFormat="1" ht="16.5" customHeight="1" x14ac:dyDescent="0.2">
      <c r="A180" s="33"/>
      <c r="B180" s="34"/>
      <c r="C180" s="186" t="s">
        <v>258</v>
      </c>
      <c r="D180" s="186" t="s">
        <v>117</v>
      </c>
      <c r="E180" s="187" t="s">
        <v>259</v>
      </c>
      <c r="F180" s="188" t="s">
        <v>260</v>
      </c>
      <c r="G180" s="189" t="s">
        <v>256</v>
      </c>
      <c r="H180" s="190">
        <v>1</v>
      </c>
      <c r="I180" s="191"/>
      <c r="J180" s="192">
        <f>ROUND(I180*H180,2)</f>
        <v>0</v>
      </c>
      <c r="K180" s="193"/>
      <c r="L180" s="38"/>
      <c r="M180" s="234" t="s">
        <v>1</v>
      </c>
      <c r="N180" s="235" t="s">
        <v>37</v>
      </c>
      <c r="O180" s="236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121</v>
      </c>
      <c r="AT180" s="198" t="s">
        <v>117</v>
      </c>
      <c r="AU180" s="198" t="s">
        <v>77</v>
      </c>
      <c r="AY180" s="16" t="s">
        <v>115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77</v>
      </c>
      <c r="BK180" s="199">
        <f>ROUND(I180*H180,2)</f>
        <v>0</v>
      </c>
      <c r="BL180" s="16" t="s">
        <v>121</v>
      </c>
      <c r="BM180" s="198" t="s">
        <v>261</v>
      </c>
    </row>
    <row r="181" spans="1:65" s="2" customFormat="1" ht="6.95" customHeight="1" x14ac:dyDescent="0.2">
      <c r="A181" s="33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38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sheetProtection algorithmName="SHA-512" hashValue="V+dBa4jHbpWpMLuyEkdIgIQZG/DtVIsUPe6amV8mqYTuI2Sk1cwy2jqcoq12xEUQax8gSCN398QOutsyK/AB1w==" saltValue="LlQpOjHfRmGZRee73TiaBIyo2Iya0lJzyB6UoclfFVCmTV+H0MJkv6ap5Hqtci7HLozh/z5sknWB4YBENBjNEQ==" spinCount="100000" sheet="1" objects="1" scenarios="1" formatColumns="0" formatRows="0" autoFilter="0"/>
  <autoFilter ref="C123:K18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83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 x14ac:dyDescent="0.2">
      <c r="B4" s="19"/>
      <c r="D4" s="109" t="s">
        <v>84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15</v>
      </c>
      <c r="L6" s="19"/>
    </row>
    <row r="7" spans="1:46" s="1" customFormat="1" ht="16.5" customHeight="1" x14ac:dyDescent="0.2">
      <c r="B7" s="19"/>
      <c r="E7" s="280" t="str">
        <f>'Rekapitulace stavby'!K6</f>
        <v>II/112  Benešov, Červené Vršky</v>
      </c>
      <c r="F7" s="281"/>
      <c r="G7" s="281"/>
      <c r="H7" s="281"/>
      <c r="L7" s="19"/>
    </row>
    <row r="8" spans="1:46" s="2" customFormat="1" ht="12" customHeight="1" x14ac:dyDescent="0.2">
      <c r="A8" s="33"/>
      <c r="B8" s="38"/>
      <c r="C8" s="33"/>
      <c r="D8" s="111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2" t="s">
        <v>262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11. 1. 2023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30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25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32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34</v>
      </c>
      <c r="G32" s="33"/>
      <c r="H32" s="33"/>
      <c r="I32" s="120" t="s">
        <v>33</v>
      </c>
      <c r="J32" s="120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36</v>
      </c>
      <c r="E33" s="111" t="s">
        <v>37</v>
      </c>
      <c r="F33" s="122">
        <f>ROUND((SUM(BE124:BE199)),  2)</f>
        <v>0</v>
      </c>
      <c r="G33" s="33"/>
      <c r="H33" s="33"/>
      <c r="I33" s="123">
        <v>0.21</v>
      </c>
      <c r="J33" s="122">
        <f>ROUND(((SUM(BE124:BE199))*I33),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38</v>
      </c>
      <c r="F34" s="122">
        <f>ROUND((SUM(BF124:BF199)),  2)</f>
        <v>0</v>
      </c>
      <c r="G34" s="33"/>
      <c r="H34" s="33"/>
      <c r="I34" s="123">
        <v>0.15</v>
      </c>
      <c r="J34" s="122">
        <f>ROUND(((SUM(BF124:BF199))*I34),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39</v>
      </c>
      <c r="F35" s="122">
        <f>ROUND((SUM(BG124:BG199)),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40</v>
      </c>
      <c r="F36" s="122">
        <f>ROUND((SUM(BH124:BH199)),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41</v>
      </c>
      <c r="F37" s="122">
        <f>ROUND((SUM(BI124:BI199)),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42</v>
      </c>
      <c r="E39" s="126"/>
      <c r="F39" s="126"/>
      <c r="G39" s="127" t="s">
        <v>43</v>
      </c>
      <c r="H39" s="128" t="s">
        <v>44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45</v>
      </c>
      <c r="E50" s="132"/>
      <c r="F50" s="132"/>
      <c r="G50" s="131" t="s">
        <v>46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47</v>
      </c>
      <c r="E61" s="134"/>
      <c r="F61" s="135" t="s">
        <v>48</v>
      </c>
      <c r="G61" s="133" t="s">
        <v>47</v>
      </c>
      <c r="H61" s="134"/>
      <c r="I61" s="134"/>
      <c r="J61" s="136" t="s">
        <v>48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49</v>
      </c>
      <c r="E65" s="137"/>
      <c r="F65" s="137"/>
      <c r="G65" s="131" t="s">
        <v>50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47</v>
      </c>
      <c r="E76" s="134"/>
      <c r="F76" s="135" t="s">
        <v>48</v>
      </c>
      <c r="G76" s="133" t="s">
        <v>47</v>
      </c>
      <c r="H76" s="134"/>
      <c r="I76" s="134"/>
      <c r="J76" s="136" t="s">
        <v>48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 x14ac:dyDescent="0.2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 x14ac:dyDescent="0.2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 x14ac:dyDescent="0.2">
      <c r="A85" s="33"/>
      <c r="B85" s="34"/>
      <c r="C85" s="35"/>
      <c r="D85" s="35"/>
      <c r="E85" s="287" t="str">
        <f>E7</f>
        <v>II/112  Benešov, Červené Vršky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 x14ac:dyDescent="0.2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 x14ac:dyDescent="0.2">
      <c r="A87" s="33"/>
      <c r="B87" s="34"/>
      <c r="C87" s="35"/>
      <c r="D87" s="35"/>
      <c r="E87" s="258" t="str">
        <f>E9</f>
        <v>2 - úsek kř. Wolkerova - KK pod nemocnicí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 x14ac:dyDescent="0.2">
      <c r="A89" s="33"/>
      <c r="B89" s="34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5" t="str">
        <f>IF(J12="","",J12)</f>
        <v>11. 1. 2023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 x14ac:dyDescent="0.2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 x14ac:dyDescent="0.2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 x14ac:dyDescent="0.2">
      <c r="A94" s="33"/>
      <c r="B94" s="34"/>
      <c r="C94" s="142" t="s">
        <v>88</v>
      </c>
      <c r="D94" s="143"/>
      <c r="E94" s="143"/>
      <c r="F94" s="143"/>
      <c r="G94" s="143"/>
      <c r="H94" s="143"/>
      <c r="I94" s="143"/>
      <c r="J94" s="144" t="s">
        <v>89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 x14ac:dyDescent="0.2">
      <c r="A96" s="33"/>
      <c r="B96" s="34"/>
      <c r="C96" s="145" t="s">
        <v>90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1:31" s="9" customFormat="1" ht="24.95" hidden="1" customHeight="1" x14ac:dyDescent="0.2">
      <c r="B97" s="146"/>
      <c r="C97" s="147"/>
      <c r="D97" s="148" t="s">
        <v>92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hidden="1" customHeight="1" x14ac:dyDescent="0.2">
      <c r="B98" s="152"/>
      <c r="C98" s="153"/>
      <c r="D98" s="154" t="s">
        <v>93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hidden="1" customHeight="1" x14ac:dyDescent="0.2">
      <c r="B99" s="152"/>
      <c r="C99" s="153"/>
      <c r="D99" s="154" t="s">
        <v>94</v>
      </c>
      <c r="E99" s="155"/>
      <c r="F99" s="155"/>
      <c r="G99" s="155"/>
      <c r="H99" s="155"/>
      <c r="I99" s="155"/>
      <c r="J99" s="156">
        <f>J147</f>
        <v>0</v>
      </c>
      <c r="K99" s="153"/>
      <c r="L99" s="157"/>
    </row>
    <row r="100" spans="1:31" s="10" customFormat="1" ht="19.899999999999999" hidden="1" customHeight="1" x14ac:dyDescent="0.2">
      <c r="B100" s="152"/>
      <c r="C100" s="153"/>
      <c r="D100" s="154" t="s">
        <v>95</v>
      </c>
      <c r="E100" s="155"/>
      <c r="F100" s="155"/>
      <c r="G100" s="155"/>
      <c r="H100" s="155"/>
      <c r="I100" s="155"/>
      <c r="J100" s="156">
        <f>J160</f>
        <v>0</v>
      </c>
      <c r="K100" s="153"/>
      <c r="L100" s="157"/>
    </row>
    <row r="101" spans="1:31" s="10" customFormat="1" ht="19.899999999999999" hidden="1" customHeight="1" x14ac:dyDescent="0.2">
      <c r="B101" s="152"/>
      <c r="C101" s="153"/>
      <c r="D101" s="154" t="s">
        <v>96</v>
      </c>
      <c r="E101" s="155"/>
      <c r="F101" s="155"/>
      <c r="G101" s="155"/>
      <c r="H101" s="155"/>
      <c r="I101" s="155"/>
      <c r="J101" s="156">
        <f>J164</f>
        <v>0</v>
      </c>
      <c r="K101" s="153"/>
      <c r="L101" s="157"/>
    </row>
    <row r="102" spans="1:31" s="10" customFormat="1" ht="19.899999999999999" hidden="1" customHeight="1" x14ac:dyDescent="0.2">
      <c r="B102" s="152"/>
      <c r="C102" s="153"/>
      <c r="D102" s="154" t="s">
        <v>97</v>
      </c>
      <c r="E102" s="155"/>
      <c r="F102" s="155"/>
      <c r="G102" s="155"/>
      <c r="H102" s="155"/>
      <c r="I102" s="155"/>
      <c r="J102" s="156">
        <f>J183</f>
        <v>0</v>
      </c>
      <c r="K102" s="153"/>
      <c r="L102" s="157"/>
    </row>
    <row r="103" spans="1:31" s="10" customFormat="1" ht="19.899999999999999" hidden="1" customHeight="1" x14ac:dyDescent="0.2">
      <c r="B103" s="152"/>
      <c r="C103" s="153"/>
      <c r="D103" s="154" t="s">
        <v>98</v>
      </c>
      <c r="E103" s="155"/>
      <c r="F103" s="155"/>
      <c r="G103" s="155"/>
      <c r="H103" s="155"/>
      <c r="I103" s="155"/>
      <c r="J103" s="156">
        <f>J195</f>
        <v>0</v>
      </c>
      <c r="K103" s="153"/>
      <c r="L103" s="157"/>
    </row>
    <row r="104" spans="1:31" s="9" customFormat="1" ht="24.95" hidden="1" customHeight="1" x14ac:dyDescent="0.2">
      <c r="B104" s="146"/>
      <c r="C104" s="147"/>
      <c r="D104" s="148" t="s">
        <v>99</v>
      </c>
      <c r="E104" s="149"/>
      <c r="F104" s="149"/>
      <c r="G104" s="149"/>
      <c r="H104" s="149"/>
      <c r="I104" s="149"/>
      <c r="J104" s="150">
        <f>J197</f>
        <v>0</v>
      </c>
      <c r="K104" s="147"/>
      <c r="L104" s="151"/>
    </row>
    <row r="105" spans="1:31" s="2" customFormat="1" ht="21.75" hidden="1" customHeight="1" x14ac:dyDescent="0.2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 x14ac:dyDescent="0.2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t="11.25" hidden="1" x14ac:dyDescent="0.2"/>
    <row r="108" spans="1:31" ht="11.25" hidden="1" x14ac:dyDescent="0.2"/>
    <row r="109" spans="1:31" ht="11.25" hidden="1" x14ac:dyDescent="0.2"/>
    <row r="110" spans="1:31" s="2" customFormat="1" ht="6.95" customHeight="1" x14ac:dyDescent="0.2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100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5"/>
      <c r="D114" s="35"/>
      <c r="E114" s="287" t="str">
        <f>E7</f>
        <v>II/112  Benešov, Červené Vršky</v>
      </c>
      <c r="F114" s="288"/>
      <c r="G114" s="288"/>
      <c r="H114" s="288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85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5"/>
      <c r="D116" s="35"/>
      <c r="E116" s="258" t="str">
        <f>E9</f>
        <v>2 - úsek kř. Wolkerova - KK pod nemocnicí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19</v>
      </c>
      <c r="D118" s="35"/>
      <c r="E118" s="35"/>
      <c r="F118" s="26" t="str">
        <f>F12</f>
        <v xml:space="preserve"> </v>
      </c>
      <c r="G118" s="35"/>
      <c r="H118" s="35"/>
      <c r="I118" s="28" t="s">
        <v>21</v>
      </c>
      <c r="J118" s="65" t="str">
        <f>IF(J12="","",J12)</f>
        <v>11. 1. 2023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 x14ac:dyDescent="0.2">
      <c r="A120" s="33"/>
      <c r="B120" s="34"/>
      <c r="C120" s="28" t="s">
        <v>23</v>
      </c>
      <c r="D120" s="35"/>
      <c r="E120" s="35"/>
      <c r="F120" s="26" t="str">
        <f>E15</f>
        <v xml:space="preserve"> </v>
      </c>
      <c r="G120" s="35"/>
      <c r="H120" s="35"/>
      <c r="I120" s="28" t="s">
        <v>28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26</v>
      </c>
      <c r="D121" s="35"/>
      <c r="E121" s="35"/>
      <c r="F121" s="26" t="str">
        <f>IF(E18="","",E18)</f>
        <v>Vyplň údaj</v>
      </c>
      <c r="G121" s="35"/>
      <c r="H121" s="35"/>
      <c r="I121" s="28" t="s">
        <v>30</v>
      </c>
      <c r="J121" s="31" t="str">
        <f>E24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58"/>
      <c r="B123" s="159"/>
      <c r="C123" s="160" t="s">
        <v>101</v>
      </c>
      <c r="D123" s="161" t="s">
        <v>57</v>
      </c>
      <c r="E123" s="161" t="s">
        <v>53</v>
      </c>
      <c r="F123" s="161" t="s">
        <v>54</v>
      </c>
      <c r="G123" s="161" t="s">
        <v>102</v>
      </c>
      <c r="H123" s="161" t="s">
        <v>103</v>
      </c>
      <c r="I123" s="161" t="s">
        <v>104</v>
      </c>
      <c r="J123" s="162" t="s">
        <v>89</v>
      </c>
      <c r="K123" s="163" t="s">
        <v>105</v>
      </c>
      <c r="L123" s="164"/>
      <c r="M123" s="74" t="s">
        <v>1</v>
      </c>
      <c r="N123" s="75" t="s">
        <v>36</v>
      </c>
      <c r="O123" s="75" t="s">
        <v>106</v>
      </c>
      <c r="P123" s="75" t="s">
        <v>107</v>
      </c>
      <c r="Q123" s="75" t="s">
        <v>108</v>
      </c>
      <c r="R123" s="75" t="s">
        <v>109</v>
      </c>
      <c r="S123" s="75" t="s">
        <v>110</v>
      </c>
      <c r="T123" s="76" t="s">
        <v>111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 x14ac:dyDescent="0.25">
      <c r="A124" s="33"/>
      <c r="B124" s="34"/>
      <c r="C124" s="81" t="s">
        <v>112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P125+P197</f>
        <v>0</v>
      </c>
      <c r="Q124" s="78"/>
      <c r="R124" s="167">
        <f>R125+R197</f>
        <v>534.24437399999999</v>
      </c>
      <c r="S124" s="78"/>
      <c r="T124" s="168">
        <f>T125+T197</f>
        <v>1791.8059600000001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71</v>
      </c>
      <c r="AU124" s="16" t="s">
        <v>91</v>
      </c>
      <c r="BK124" s="169">
        <f>BK125+BK197</f>
        <v>0</v>
      </c>
    </row>
    <row r="125" spans="1:65" s="12" customFormat="1" ht="25.9" customHeight="1" x14ac:dyDescent="0.2">
      <c r="B125" s="170"/>
      <c r="C125" s="171"/>
      <c r="D125" s="172" t="s">
        <v>71</v>
      </c>
      <c r="E125" s="173" t="s">
        <v>113</v>
      </c>
      <c r="F125" s="173" t="s">
        <v>114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P126+P147+P160+P164+P183+P195</f>
        <v>0</v>
      </c>
      <c r="Q125" s="178"/>
      <c r="R125" s="179">
        <f>R126+R147+R160+R164+R183+R195</f>
        <v>534.24437399999999</v>
      </c>
      <c r="S125" s="178"/>
      <c r="T125" s="180">
        <f>T126+T147+T160+T164+T183+T195</f>
        <v>1791.8059600000001</v>
      </c>
      <c r="AR125" s="181" t="s">
        <v>77</v>
      </c>
      <c r="AT125" s="182" t="s">
        <v>71</v>
      </c>
      <c r="AU125" s="182" t="s">
        <v>72</v>
      </c>
      <c r="AY125" s="181" t="s">
        <v>115</v>
      </c>
      <c r="BK125" s="183">
        <f>BK126+BK147+BK160+BK164+BK183+BK195</f>
        <v>0</v>
      </c>
    </row>
    <row r="126" spans="1:65" s="12" customFormat="1" ht="22.9" customHeight="1" x14ac:dyDescent="0.2">
      <c r="B126" s="170"/>
      <c r="C126" s="171"/>
      <c r="D126" s="172" t="s">
        <v>71</v>
      </c>
      <c r="E126" s="184" t="s">
        <v>77</v>
      </c>
      <c r="F126" s="184" t="s">
        <v>116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SUM(P127:P146)</f>
        <v>0</v>
      </c>
      <c r="Q126" s="178"/>
      <c r="R126" s="179">
        <f>SUM(R127:R146)</f>
        <v>0.77335999999999994</v>
      </c>
      <c r="S126" s="178"/>
      <c r="T126" s="180">
        <f>SUM(T127:T146)</f>
        <v>1791.3243600000001</v>
      </c>
      <c r="AR126" s="181" t="s">
        <v>77</v>
      </c>
      <c r="AT126" s="182" t="s">
        <v>71</v>
      </c>
      <c r="AU126" s="182" t="s">
        <v>77</v>
      </c>
      <c r="AY126" s="181" t="s">
        <v>115</v>
      </c>
      <c r="BK126" s="183">
        <f>SUM(BK127:BK146)</f>
        <v>0</v>
      </c>
    </row>
    <row r="127" spans="1:65" s="2" customFormat="1" ht="24.2" customHeight="1" x14ac:dyDescent="0.2">
      <c r="A127" s="33"/>
      <c r="B127" s="34"/>
      <c r="C127" s="186" t="s">
        <v>77</v>
      </c>
      <c r="D127" s="186" t="s">
        <v>117</v>
      </c>
      <c r="E127" s="187" t="s">
        <v>263</v>
      </c>
      <c r="F127" s="188" t="s">
        <v>264</v>
      </c>
      <c r="G127" s="189" t="s">
        <v>120</v>
      </c>
      <c r="H127" s="190">
        <v>104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37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0.38800000000000001</v>
      </c>
      <c r="T127" s="197">
        <f>S127*H127</f>
        <v>40.352000000000004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121</v>
      </c>
      <c r="AT127" s="198" t="s">
        <v>117</v>
      </c>
      <c r="AU127" s="198" t="s">
        <v>81</v>
      </c>
      <c r="AY127" s="16" t="s">
        <v>115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77</v>
      </c>
      <c r="BK127" s="199">
        <f>ROUND(I127*H127,2)</f>
        <v>0</v>
      </c>
      <c r="BL127" s="16" t="s">
        <v>121</v>
      </c>
      <c r="BM127" s="198" t="s">
        <v>265</v>
      </c>
    </row>
    <row r="128" spans="1:65" s="13" customFormat="1" ht="11.25" x14ac:dyDescent="0.2">
      <c r="B128" s="200"/>
      <c r="C128" s="201"/>
      <c r="D128" s="202" t="s">
        <v>123</v>
      </c>
      <c r="E128" s="203" t="s">
        <v>1</v>
      </c>
      <c r="F128" s="204" t="s">
        <v>266</v>
      </c>
      <c r="G128" s="201"/>
      <c r="H128" s="205">
        <v>104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123</v>
      </c>
      <c r="AU128" s="211" t="s">
        <v>81</v>
      </c>
      <c r="AV128" s="13" t="s">
        <v>81</v>
      </c>
      <c r="AW128" s="13" t="s">
        <v>29</v>
      </c>
      <c r="AX128" s="13" t="s">
        <v>77</v>
      </c>
      <c r="AY128" s="211" t="s">
        <v>115</v>
      </c>
    </row>
    <row r="129" spans="1:65" s="2" customFormat="1" ht="24.2" customHeight="1" x14ac:dyDescent="0.2">
      <c r="A129" s="33"/>
      <c r="B129" s="34"/>
      <c r="C129" s="186" t="s">
        <v>267</v>
      </c>
      <c r="D129" s="186" t="s">
        <v>117</v>
      </c>
      <c r="E129" s="187" t="s">
        <v>268</v>
      </c>
      <c r="F129" s="188" t="s">
        <v>269</v>
      </c>
      <c r="G129" s="189" t="s">
        <v>120</v>
      </c>
      <c r="H129" s="190">
        <v>104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37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0.32500000000000001</v>
      </c>
      <c r="T129" s="197">
        <f>S129*H129</f>
        <v>33.800000000000004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121</v>
      </c>
      <c r="AT129" s="198" t="s">
        <v>117</v>
      </c>
      <c r="AU129" s="198" t="s">
        <v>81</v>
      </c>
      <c r="AY129" s="16" t="s">
        <v>115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77</v>
      </c>
      <c r="BK129" s="199">
        <f>ROUND(I129*H129,2)</f>
        <v>0</v>
      </c>
      <c r="BL129" s="16" t="s">
        <v>121</v>
      </c>
      <c r="BM129" s="198" t="s">
        <v>270</v>
      </c>
    </row>
    <row r="130" spans="1:65" s="2" customFormat="1" ht="16.5" customHeight="1" x14ac:dyDescent="0.2">
      <c r="A130" s="33"/>
      <c r="B130" s="34"/>
      <c r="C130" s="186" t="s">
        <v>121</v>
      </c>
      <c r="D130" s="186" t="s">
        <v>117</v>
      </c>
      <c r="E130" s="187" t="s">
        <v>118</v>
      </c>
      <c r="F130" s="188" t="s">
        <v>119</v>
      </c>
      <c r="G130" s="189" t="s">
        <v>120</v>
      </c>
      <c r="H130" s="190">
        <v>261.00799999999998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37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0.22</v>
      </c>
      <c r="T130" s="197">
        <f>S130*H130</f>
        <v>57.421759999999999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121</v>
      </c>
      <c r="AT130" s="198" t="s">
        <v>117</v>
      </c>
      <c r="AU130" s="198" t="s">
        <v>81</v>
      </c>
      <c r="AY130" s="16" t="s">
        <v>115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77</v>
      </c>
      <c r="BK130" s="199">
        <f>ROUND(I130*H130,2)</f>
        <v>0</v>
      </c>
      <c r="BL130" s="16" t="s">
        <v>121</v>
      </c>
      <c r="BM130" s="198" t="s">
        <v>271</v>
      </c>
    </row>
    <row r="131" spans="1:65" s="13" customFormat="1" ht="11.25" x14ac:dyDescent="0.2">
      <c r="B131" s="200"/>
      <c r="C131" s="201"/>
      <c r="D131" s="202" t="s">
        <v>123</v>
      </c>
      <c r="E131" s="203" t="s">
        <v>1</v>
      </c>
      <c r="F131" s="204" t="s">
        <v>272</v>
      </c>
      <c r="G131" s="201"/>
      <c r="H131" s="205">
        <v>25.25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123</v>
      </c>
      <c r="AU131" s="211" t="s">
        <v>81</v>
      </c>
      <c r="AV131" s="13" t="s">
        <v>81</v>
      </c>
      <c r="AW131" s="13" t="s">
        <v>29</v>
      </c>
      <c r="AX131" s="13" t="s">
        <v>72</v>
      </c>
      <c r="AY131" s="211" t="s">
        <v>115</v>
      </c>
    </row>
    <row r="132" spans="1:65" s="13" customFormat="1" ht="11.25" x14ac:dyDescent="0.2">
      <c r="B132" s="200"/>
      <c r="C132" s="201"/>
      <c r="D132" s="202" t="s">
        <v>123</v>
      </c>
      <c r="E132" s="203" t="s">
        <v>1</v>
      </c>
      <c r="F132" s="204" t="s">
        <v>273</v>
      </c>
      <c r="G132" s="201"/>
      <c r="H132" s="205">
        <v>189.6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123</v>
      </c>
      <c r="AU132" s="211" t="s">
        <v>81</v>
      </c>
      <c r="AV132" s="13" t="s">
        <v>81</v>
      </c>
      <c r="AW132" s="13" t="s">
        <v>29</v>
      </c>
      <c r="AX132" s="13" t="s">
        <v>72</v>
      </c>
      <c r="AY132" s="211" t="s">
        <v>115</v>
      </c>
    </row>
    <row r="133" spans="1:65" s="13" customFormat="1" ht="22.5" x14ac:dyDescent="0.2">
      <c r="B133" s="200"/>
      <c r="C133" s="201"/>
      <c r="D133" s="202" t="s">
        <v>123</v>
      </c>
      <c r="E133" s="203" t="s">
        <v>1</v>
      </c>
      <c r="F133" s="204" t="s">
        <v>274</v>
      </c>
      <c r="G133" s="201"/>
      <c r="H133" s="205">
        <v>46.158000000000001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123</v>
      </c>
      <c r="AU133" s="211" t="s">
        <v>81</v>
      </c>
      <c r="AV133" s="13" t="s">
        <v>81</v>
      </c>
      <c r="AW133" s="13" t="s">
        <v>29</v>
      </c>
      <c r="AX133" s="13" t="s">
        <v>72</v>
      </c>
      <c r="AY133" s="211" t="s">
        <v>115</v>
      </c>
    </row>
    <row r="134" spans="1:65" s="14" customFormat="1" ht="11.25" x14ac:dyDescent="0.2">
      <c r="B134" s="212"/>
      <c r="C134" s="213"/>
      <c r="D134" s="202" t="s">
        <v>123</v>
      </c>
      <c r="E134" s="214" t="s">
        <v>1</v>
      </c>
      <c r="F134" s="215" t="s">
        <v>126</v>
      </c>
      <c r="G134" s="213"/>
      <c r="H134" s="216">
        <v>261.00799999999998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123</v>
      </c>
      <c r="AU134" s="222" t="s">
        <v>81</v>
      </c>
      <c r="AV134" s="14" t="s">
        <v>121</v>
      </c>
      <c r="AW134" s="14" t="s">
        <v>29</v>
      </c>
      <c r="AX134" s="14" t="s">
        <v>77</v>
      </c>
      <c r="AY134" s="222" t="s">
        <v>115</v>
      </c>
    </row>
    <row r="135" spans="1:65" s="2" customFormat="1" ht="24.2" customHeight="1" x14ac:dyDescent="0.2">
      <c r="A135" s="33"/>
      <c r="B135" s="34"/>
      <c r="C135" s="186" t="s">
        <v>141</v>
      </c>
      <c r="D135" s="186" t="s">
        <v>117</v>
      </c>
      <c r="E135" s="187" t="s">
        <v>275</v>
      </c>
      <c r="F135" s="188" t="s">
        <v>276</v>
      </c>
      <c r="G135" s="189" t="s">
        <v>120</v>
      </c>
      <c r="H135" s="190">
        <v>552.4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37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0.44</v>
      </c>
      <c r="T135" s="197">
        <f>S135*H135</f>
        <v>243.05599999999998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121</v>
      </c>
      <c r="AT135" s="198" t="s">
        <v>117</v>
      </c>
      <c r="AU135" s="198" t="s">
        <v>81</v>
      </c>
      <c r="AY135" s="16" t="s">
        <v>115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77</v>
      </c>
      <c r="BK135" s="199">
        <f>ROUND(I135*H135,2)</f>
        <v>0</v>
      </c>
      <c r="BL135" s="16" t="s">
        <v>121</v>
      </c>
      <c r="BM135" s="198" t="s">
        <v>277</v>
      </c>
    </row>
    <row r="136" spans="1:65" s="13" customFormat="1" ht="11.25" x14ac:dyDescent="0.2">
      <c r="B136" s="200"/>
      <c r="C136" s="201"/>
      <c r="D136" s="202" t="s">
        <v>123</v>
      </c>
      <c r="E136" s="203" t="s">
        <v>1</v>
      </c>
      <c r="F136" s="204" t="s">
        <v>278</v>
      </c>
      <c r="G136" s="201"/>
      <c r="H136" s="205">
        <v>552.4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123</v>
      </c>
      <c r="AU136" s="211" t="s">
        <v>81</v>
      </c>
      <c r="AV136" s="13" t="s">
        <v>81</v>
      </c>
      <c r="AW136" s="13" t="s">
        <v>29</v>
      </c>
      <c r="AX136" s="13" t="s">
        <v>77</v>
      </c>
      <c r="AY136" s="211" t="s">
        <v>115</v>
      </c>
    </row>
    <row r="137" spans="1:65" s="2" customFormat="1" ht="24.2" customHeight="1" x14ac:dyDescent="0.2">
      <c r="A137" s="33"/>
      <c r="B137" s="34"/>
      <c r="C137" s="186" t="s">
        <v>170</v>
      </c>
      <c r="D137" s="186" t="s">
        <v>117</v>
      </c>
      <c r="E137" s="187" t="s">
        <v>279</v>
      </c>
      <c r="F137" s="188" t="s">
        <v>280</v>
      </c>
      <c r="G137" s="189" t="s">
        <v>120</v>
      </c>
      <c r="H137" s="190">
        <v>5524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37</v>
      </c>
      <c r="O137" s="70"/>
      <c r="P137" s="196">
        <f>O137*H137</f>
        <v>0</v>
      </c>
      <c r="Q137" s="196">
        <v>1.3999999999999999E-4</v>
      </c>
      <c r="R137" s="196">
        <f>Q137*H137</f>
        <v>0.77335999999999994</v>
      </c>
      <c r="S137" s="196">
        <v>0.253</v>
      </c>
      <c r="T137" s="197">
        <f>S137*H137</f>
        <v>1397.5720000000001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121</v>
      </c>
      <c r="AT137" s="198" t="s">
        <v>117</v>
      </c>
      <c r="AU137" s="198" t="s">
        <v>81</v>
      </c>
      <c r="AY137" s="16" t="s">
        <v>115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77</v>
      </c>
      <c r="BK137" s="199">
        <f>ROUND(I137*H137,2)</f>
        <v>0</v>
      </c>
      <c r="BL137" s="16" t="s">
        <v>121</v>
      </c>
      <c r="BM137" s="198" t="s">
        <v>281</v>
      </c>
    </row>
    <row r="138" spans="1:65" s="2" customFormat="1" ht="16.5" customHeight="1" x14ac:dyDescent="0.2">
      <c r="A138" s="33"/>
      <c r="B138" s="34"/>
      <c r="C138" s="186" t="s">
        <v>177</v>
      </c>
      <c r="D138" s="186" t="s">
        <v>117</v>
      </c>
      <c r="E138" s="187" t="s">
        <v>137</v>
      </c>
      <c r="F138" s="188" t="s">
        <v>138</v>
      </c>
      <c r="G138" s="189" t="s">
        <v>139</v>
      </c>
      <c r="H138" s="190">
        <v>65.94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37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0.28999999999999998</v>
      </c>
      <c r="T138" s="197">
        <f>S138*H138</f>
        <v>19.122599999999998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121</v>
      </c>
      <c r="AT138" s="198" t="s">
        <v>117</v>
      </c>
      <c r="AU138" s="198" t="s">
        <v>81</v>
      </c>
      <c r="AY138" s="16" t="s">
        <v>115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77</v>
      </c>
      <c r="BK138" s="199">
        <f>ROUND(I138*H138,2)</f>
        <v>0</v>
      </c>
      <c r="BL138" s="16" t="s">
        <v>121</v>
      </c>
      <c r="BM138" s="198" t="s">
        <v>282</v>
      </c>
    </row>
    <row r="139" spans="1:65" s="13" customFormat="1" ht="11.25" x14ac:dyDescent="0.2">
      <c r="B139" s="200"/>
      <c r="C139" s="201"/>
      <c r="D139" s="202" t="s">
        <v>123</v>
      </c>
      <c r="E139" s="203" t="s">
        <v>1</v>
      </c>
      <c r="F139" s="204" t="s">
        <v>283</v>
      </c>
      <c r="G139" s="201"/>
      <c r="H139" s="205">
        <v>65.94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123</v>
      </c>
      <c r="AU139" s="211" t="s">
        <v>81</v>
      </c>
      <c r="AV139" s="13" t="s">
        <v>81</v>
      </c>
      <c r="AW139" s="13" t="s">
        <v>29</v>
      </c>
      <c r="AX139" s="13" t="s">
        <v>77</v>
      </c>
      <c r="AY139" s="211" t="s">
        <v>115</v>
      </c>
    </row>
    <row r="140" spans="1:65" s="2" customFormat="1" ht="24.2" customHeight="1" x14ac:dyDescent="0.2">
      <c r="A140" s="33"/>
      <c r="B140" s="34"/>
      <c r="C140" s="186" t="s">
        <v>284</v>
      </c>
      <c r="D140" s="186" t="s">
        <v>117</v>
      </c>
      <c r="E140" s="187" t="s">
        <v>285</v>
      </c>
      <c r="F140" s="188" t="s">
        <v>286</v>
      </c>
      <c r="G140" s="189" t="s">
        <v>204</v>
      </c>
      <c r="H140" s="190">
        <v>6.9240000000000004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37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121</v>
      </c>
      <c r="AT140" s="198" t="s">
        <v>117</v>
      </c>
      <c r="AU140" s="198" t="s">
        <v>81</v>
      </c>
      <c r="AY140" s="16" t="s">
        <v>115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77</v>
      </c>
      <c r="BK140" s="199">
        <f>ROUND(I140*H140,2)</f>
        <v>0</v>
      </c>
      <c r="BL140" s="16" t="s">
        <v>121</v>
      </c>
      <c r="BM140" s="198" t="s">
        <v>287</v>
      </c>
    </row>
    <row r="141" spans="1:65" s="13" customFormat="1" ht="11.25" x14ac:dyDescent="0.2">
      <c r="B141" s="200"/>
      <c r="C141" s="201"/>
      <c r="D141" s="202" t="s">
        <v>123</v>
      </c>
      <c r="E141" s="203" t="s">
        <v>1</v>
      </c>
      <c r="F141" s="204" t="s">
        <v>288</v>
      </c>
      <c r="G141" s="201"/>
      <c r="H141" s="205">
        <v>6.9240000000000004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123</v>
      </c>
      <c r="AU141" s="211" t="s">
        <v>81</v>
      </c>
      <c r="AV141" s="13" t="s">
        <v>81</v>
      </c>
      <c r="AW141" s="13" t="s">
        <v>29</v>
      </c>
      <c r="AX141" s="13" t="s">
        <v>77</v>
      </c>
      <c r="AY141" s="211" t="s">
        <v>115</v>
      </c>
    </row>
    <row r="142" spans="1:65" s="2" customFormat="1" ht="37.9" customHeight="1" x14ac:dyDescent="0.2">
      <c r="A142" s="33"/>
      <c r="B142" s="34"/>
      <c r="C142" s="186" t="s">
        <v>289</v>
      </c>
      <c r="D142" s="186" t="s">
        <v>117</v>
      </c>
      <c r="E142" s="187" t="s">
        <v>290</v>
      </c>
      <c r="F142" s="188" t="s">
        <v>291</v>
      </c>
      <c r="G142" s="189" t="s">
        <v>204</v>
      </c>
      <c r="H142" s="190">
        <v>6.9240000000000004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37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121</v>
      </c>
      <c r="AT142" s="198" t="s">
        <v>117</v>
      </c>
      <c r="AU142" s="198" t="s">
        <v>81</v>
      </c>
      <c r="AY142" s="16" t="s">
        <v>115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77</v>
      </c>
      <c r="BK142" s="199">
        <f>ROUND(I142*H142,2)</f>
        <v>0</v>
      </c>
      <c r="BL142" s="16" t="s">
        <v>121</v>
      </c>
      <c r="BM142" s="198" t="s">
        <v>292</v>
      </c>
    </row>
    <row r="143" spans="1:65" s="2" customFormat="1" ht="37.9" customHeight="1" x14ac:dyDescent="0.2">
      <c r="A143" s="33"/>
      <c r="B143" s="34"/>
      <c r="C143" s="186" t="s">
        <v>293</v>
      </c>
      <c r="D143" s="186" t="s">
        <v>117</v>
      </c>
      <c r="E143" s="187" t="s">
        <v>294</v>
      </c>
      <c r="F143" s="188" t="s">
        <v>295</v>
      </c>
      <c r="G143" s="189" t="s">
        <v>204</v>
      </c>
      <c r="H143" s="190">
        <v>55.392000000000003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37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121</v>
      </c>
      <c r="AT143" s="198" t="s">
        <v>117</v>
      </c>
      <c r="AU143" s="198" t="s">
        <v>81</v>
      </c>
      <c r="AY143" s="16" t="s">
        <v>115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77</v>
      </c>
      <c r="BK143" s="199">
        <f>ROUND(I143*H143,2)</f>
        <v>0</v>
      </c>
      <c r="BL143" s="16" t="s">
        <v>121</v>
      </c>
      <c r="BM143" s="198" t="s">
        <v>296</v>
      </c>
    </row>
    <row r="144" spans="1:65" s="13" customFormat="1" ht="11.25" x14ac:dyDescent="0.2">
      <c r="B144" s="200"/>
      <c r="C144" s="201"/>
      <c r="D144" s="202" t="s">
        <v>123</v>
      </c>
      <c r="E144" s="203" t="s">
        <v>1</v>
      </c>
      <c r="F144" s="204" t="s">
        <v>297</v>
      </c>
      <c r="G144" s="201"/>
      <c r="H144" s="205">
        <v>55.392000000000003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123</v>
      </c>
      <c r="AU144" s="211" t="s">
        <v>81</v>
      </c>
      <c r="AV144" s="13" t="s">
        <v>81</v>
      </c>
      <c r="AW144" s="13" t="s">
        <v>29</v>
      </c>
      <c r="AX144" s="13" t="s">
        <v>77</v>
      </c>
      <c r="AY144" s="211" t="s">
        <v>115</v>
      </c>
    </row>
    <row r="145" spans="1:65" s="2" customFormat="1" ht="16.5" customHeight="1" x14ac:dyDescent="0.2">
      <c r="A145" s="33"/>
      <c r="B145" s="34"/>
      <c r="C145" s="186" t="s">
        <v>298</v>
      </c>
      <c r="D145" s="186" t="s">
        <v>117</v>
      </c>
      <c r="E145" s="187" t="s">
        <v>299</v>
      </c>
      <c r="F145" s="188" t="s">
        <v>300</v>
      </c>
      <c r="G145" s="189" t="s">
        <v>204</v>
      </c>
      <c r="H145" s="190">
        <v>6.9240000000000004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37</v>
      </c>
      <c r="O145" s="70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121</v>
      </c>
      <c r="AT145" s="198" t="s">
        <v>117</v>
      </c>
      <c r="AU145" s="198" t="s">
        <v>81</v>
      </c>
      <c r="AY145" s="16" t="s">
        <v>115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77</v>
      </c>
      <c r="BK145" s="199">
        <f>ROUND(I145*H145,2)</f>
        <v>0</v>
      </c>
      <c r="BL145" s="16" t="s">
        <v>121</v>
      </c>
      <c r="BM145" s="198" t="s">
        <v>301</v>
      </c>
    </row>
    <row r="146" spans="1:65" s="2" customFormat="1" ht="24.2" customHeight="1" x14ac:dyDescent="0.2">
      <c r="A146" s="33"/>
      <c r="B146" s="34"/>
      <c r="C146" s="186" t="s">
        <v>154</v>
      </c>
      <c r="D146" s="186" t="s">
        <v>117</v>
      </c>
      <c r="E146" s="187" t="s">
        <v>142</v>
      </c>
      <c r="F146" s="188" t="s">
        <v>143</v>
      </c>
      <c r="G146" s="189" t="s">
        <v>120</v>
      </c>
      <c r="H146" s="190">
        <v>552.4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37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121</v>
      </c>
      <c r="AT146" s="198" t="s">
        <v>117</v>
      </c>
      <c r="AU146" s="198" t="s">
        <v>81</v>
      </c>
      <c r="AY146" s="16" t="s">
        <v>115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77</v>
      </c>
      <c r="BK146" s="199">
        <f>ROUND(I146*H146,2)</f>
        <v>0</v>
      </c>
      <c r="BL146" s="16" t="s">
        <v>121</v>
      </c>
      <c r="BM146" s="198" t="s">
        <v>302</v>
      </c>
    </row>
    <row r="147" spans="1:65" s="12" customFormat="1" ht="22.9" customHeight="1" x14ac:dyDescent="0.2">
      <c r="B147" s="170"/>
      <c r="C147" s="171"/>
      <c r="D147" s="172" t="s">
        <v>71</v>
      </c>
      <c r="E147" s="184" t="s">
        <v>136</v>
      </c>
      <c r="F147" s="184" t="s">
        <v>145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SUM(P148:P159)</f>
        <v>0</v>
      </c>
      <c r="Q147" s="178"/>
      <c r="R147" s="179">
        <f>SUM(R148:R159)</f>
        <v>435.01118400000001</v>
      </c>
      <c r="S147" s="178"/>
      <c r="T147" s="180">
        <f>SUM(T148:T159)</f>
        <v>0</v>
      </c>
      <c r="AR147" s="181" t="s">
        <v>77</v>
      </c>
      <c r="AT147" s="182" t="s">
        <v>71</v>
      </c>
      <c r="AU147" s="182" t="s">
        <v>77</v>
      </c>
      <c r="AY147" s="181" t="s">
        <v>115</v>
      </c>
      <c r="BK147" s="183">
        <f>SUM(BK148:BK159)</f>
        <v>0</v>
      </c>
    </row>
    <row r="148" spans="1:65" s="2" customFormat="1" ht="24.2" customHeight="1" x14ac:dyDescent="0.2">
      <c r="A148" s="33"/>
      <c r="B148" s="34"/>
      <c r="C148" s="186" t="s">
        <v>303</v>
      </c>
      <c r="D148" s="186" t="s">
        <v>117</v>
      </c>
      <c r="E148" s="187" t="s">
        <v>304</v>
      </c>
      <c r="F148" s="188" t="s">
        <v>305</v>
      </c>
      <c r="G148" s="189" t="s">
        <v>120</v>
      </c>
      <c r="H148" s="190">
        <v>552.4</v>
      </c>
      <c r="I148" s="191"/>
      <c r="J148" s="192">
        <f t="shared" ref="J148:J155" si="0">ROUND(I148*H148,2)</f>
        <v>0</v>
      </c>
      <c r="K148" s="193"/>
      <c r="L148" s="38"/>
      <c r="M148" s="194" t="s">
        <v>1</v>
      </c>
      <c r="N148" s="195" t="s">
        <v>37</v>
      </c>
      <c r="O148" s="70"/>
      <c r="P148" s="196">
        <f t="shared" ref="P148:P155" si="1">O148*H148</f>
        <v>0</v>
      </c>
      <c r="Q148" s="196">
        <v>0.34499999999999997</v>
      </c>
      <c r="R148" s="196">
        <f t="shared" ref="R148:R155" si="2">Q148*H148</f>
        <v>190.57799999999997</v>
      </c>
      <c r="S148" s="196">
        <v>0</v>
      </c>
      <c r="T148" s="197">
        <f t="shared" ref="T148:T155" si="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121</v>
      </c>
      <c r="AT148" s="198" t="s">
        <v>117</v>
      </c>
      <c r="AU148" s="198" t="s">
        <v>81</v>
      </c>
      <c r="AY148" s="16" t="s">
        <v>115</v>
      </c>
      <c r="BE148" s="199">
        <f t="shared" ref="BE148:BE155" si="4">IF(N148="základní",J148,0)</f>
        <v>0</v>
      </c>
      <c r="BF148" s="199">
        <f t="shared" ref="BF148:BF155" si="5">IF(N148="snížená",J148,0)</f>
        <v>0</v>
      </c>
      <c r="BG148" s="199">
        <f t="shared" ref="BG148:BG155" si="6">IF(N148="zákl. přenesená",J148,0)</f>
        <v>0</v>
      </c>
      <c r="BH148" s="199">
        <f t="shared" ref="BH148:BH155" si="7">IF(N148="sníž. přenesená",J148,0)</f>
        <v>0</v>
      </c>
      <c r="BI148" s="199">
        <f t="shared" ref="BI148:BI155" si="8">IF(N148="nulová",J148,0)</f>
        <v>0</v>
      </c>
      <c r="BJ148" s="16" t="s">
        <v>77</v>
      </c>
      <c r="BK148" s="199">
        <f t="shared" ref="BK148:BK155" si="9">ROUND(I148*H148,2)</f>
        <v>0</v>
      </c>
      <c r="BL148" s="16" t="s">
        <v>121</v>
      </c>
      <c r="BM148" s="198" t="s">
        <v>306</v>
      </c>
    </row>
    <row r="149" spans="1:65" s="2" customFormat="1" ht="37.9" customHeight="1" x14ac:dyDescent="0.2">
      <c r="A149" s="33"/>
      <c r="B149" s="34"/>
      <c r="C149" s="186" t="s">
        <v>162</v>
      </c>
      <c r="D149" s="186" t="s">
        <v>117</v>
      </c>
      <c r="E149" s="187" t="s">
        <v>307</v>
      </c>
      <c r="F149" s="188" t="s">
        <v>308</v>
      </c>
      <c r="G149" s="189" t="s">
        <v>120</v>
      </c>
      <c r="H149" s="190">
        <v>552.4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37</v>
      </c>
      <c r="O149" s="70"/>
      <c r="P149" s="196">
        <f t="shared" si="1"/>
        <v>0</v>
      </c>
      <c r="Q149" s="196">
        <v>0.37536000000000003</v>
      </c>
      <c r="R149" s="196">
        <f t="shared" si="2"/>
        <v>207.34886400000002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121</v>
      </c>
      <c r="AT149" s="198" t="s">
        <v>117</v>
      </c>
      <c r="AU149" s="198" t="s">
        <v>81</v>
      </c>
      <c r="AY149" s="16" t="s">
        <v>115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77</v>
      </c>
      <c r="BK149" s="199">
        <f t="shared" si="9"/>
        <v>0</v>
      </c>
      <c r="BL149" s="16" t="s">
        <v>121</v>
      </c>
      <c r="BM149" s="198" t="s">
        <v>309</v>
      </c>
    </row>
    <row r="150" spans="1:65" s="2" customFormat="1" ht="24.2" customHeight="1" x14ac:dyDescent="0.2">
      <c r="A150" s="33"/>
      <c r="B150" s="34"/>
      <c r="C150" s="186" t="s">
        <v>7</v>
      </c>
      <c r="D150" s="186" t="s">
        <v>117</v>
      </c>
      <c r="E150" s="187" t="s">
        <v>155</v>
      </c>
      <c r="F150" s="188" t="s">
        <v>156</v>
      </c>
      <c r="G150" s="189" t="s">
        <v>120</v>
      </c>
      <c r="H150" s="190">
        <v>5524</v>
      </c>
      <c r="I150" s="191"/>
      <c r="J150" s="192">
        <f t="shared" si="0"/>
        <v>0</v>
      </c>
      <c r="K150" s="193"/>
      <c r="L150" s="38"/>
      <c r="M150" s="194" t="s">
        <v>1</v>
      </c>
      <c r="N150" s="195" t="s">
        <v>37</v>
      </c>
      <c r="O150" s="70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121</v>
      </c>
      <c r="AT150" s="198" t="s">
        <v>117</v>
      </c>
      <c r="AU150" s="198" t="s">
        <v>81</v>
      </c>
      <c r="AY150" s="16" t="s">
        <v>115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6" t="s">
        <v>77</v>
      </c>
      <c r="BK150" s="199">
        <f t="shared" si="9"/>
        <v>0</v>
      </c>
      <c r="BL150" s="16" t="s">
        <v>121</v>
      </c>
      <c r="BM150" s="198" t="s">
        <v>310</v>
      </c>
    </row>
    <row r="151" spans="1:65" s="2" customFormat="1" ht="24.2" customHeight="1" x14ac:dyDescent="0.2">
      <c r="A151" s="33"/>
      <c r="B151" s="34"/>
      <c r="C151" s="186" t="s">
        <v>182</v>
      </c>
      <c r="D151" s="186" t="s">
        <v>117</v>
      </c>
      <c r="E151" s="187" t="s">
        <v>159</v>
      </c>
      <c r="F151" s="188" t="s">
        <v>160</v>
      </c>
      <c r="G151" s="189" t="s">
        <v>120</v>
      </c>
      <c r="H151" s="190">
        <v>5524</v>
      </c>
      <c r="I151" s="191"/>
      <c r="J151" s="192">
        <f t="shared" si="0"/>
        <v>0</v>
      </c>
      <c r="K151" s="193"/>
      <c r="L151" s="38"/>
      <c r="M151" s="194" t="s">
        <v>1</v>
      </c>
      <c r="N151" s="195" t="s">
        <v>37</v>
      </c>
      <c r="O151" s="70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121</v>
      </c>
      <c r="AT151" s="198" t="s">
        <v>117</v>
      </c>
      <c r="AU151" s="198" t="s">
        <v>81</v>
      </c>
      <c r="AY151" s="16" t="s">
        <v>115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6" t="s">
        <v>77</v>
      </c>
      <c r="BK151" s="199">
        <f t="shared" si="9"/>
        <v>0</v>
      </c>
      <c r="BL151" s="16" t="s">
        <v>121</v>
      </c>
      <c r="BM151" s="198" t="s">
        <v>311</v>
      </c>
    </row>
    <row r="152" spans="1:65" s="2" customFormat="1" ht="33" customHeight="1" x14ac:dyDescent="0.2">
      <c r="A152" s="33"/>
      <c r="B152" s="34"/>
      <c r="C152" s="186" t="s">
        <v>312</v>
      </c>
      <c r="D152" s="186" t="s">
        <v>117</v>
      </c>
      <c r="E152" s="187" t="s">
        <v>313</v>
      </c>
      <c r="F152" s="188" t="s">
        <v>314</v>
      </c>
      <c r="G152" s="189" t="s">
        <v>120</v>
      </c>
      <c r="H152" s="190">
        <v>5524</v>
      </c>
      <c r="I152" s="191"/>
      <c r="J152" s="192">
        <f t="shared" si="0"/>
        <v>0</v>
      </c>
      <c r="K152" s="193"/>
      <c r="L152" s="38"/>
      <c r="M152" s="194" t="s">
        <v>1</v>
      </c>
      <c r="N152" s="195" t="s">
        <v>37</v>
      </c>
      <c r="O152" s="70"/>
      <c r="P152" s="196">
        <f t="shared" si="1"/>
        <v>0</v>
      </c>
      <c r="Q152" s="196">
        <v>0</v>
      </c>
      <c r="R152" s="196">
        <f t="shared" si="2"/>
        <v>0</v>
      </c>
      <c r="S152" s="196">
        <v>0</v>
      </c>
      <c r="T152" s="19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121</v>
      </c>
      <c r="AT152" s="198" t="s">
        <v>117</v>
      </c>
      <c r="AU152" s="198" t="s">
        <v>81</v>
      </c>
      <c r="AY152" s="16" t="s">
        <v>115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6" t="s">
        <v>77</v>
      </c>
      <c r="BK152" s="199">
        <f t="shared" si="9"/>
        <v>0</v>
      </c>
      <c r="BL152" s="16" t="s">
        <v>121</v>
      </c>
      <c r="BM152" s="198" t="s">
        <v>315</v>
      </c>
    </row>
    <row r="153" spans="1:65" s="2" customFormat="1" ht="24.2" customHeight="1" x14ac:dyDescent="0.2">
      <c r="A153" s="33"/>
      <c r="B153" s="34"/>
      <c r="C153" s="186" t="s">
        <v>187</v>
      </c>
      <c r="D153" s="186" t="s">
        <v>117</v>
      </c>
      <c r="E153" s="187" t="s">
        <v>316</v>
      </c>
      <c r="F153" s="188" t="s">
        <v>317</v>
      </c>
      <c r="G153" s="189" t="s">
        <v>120</v>
      </c>
      <c r="H153" s="190">
        <v>5524</v>
      </c>
      <c r="I153" s="191"/>
      <c r="J153" s="192">
        <f t="shared" si="0"/>
        <v>0</v>
      </c>
      <c r="K153" s="193"/>
      <c r="L153" s="38"/>
      <c r="M153" s="194" t="s">
        <v>1</v>
      </c>
      <c r="N153" s="195" t="s">
        <v>37</v>
      </c>
      <c r="O153" s="70"/>
      <c r="P153" s="196">
        <f t="shared" si="1"/>
        <v>0</v>
      </c>
      <c r="Q153" s="196">
        <v>0</v>
      </c>
      <c r="R153" s="196">
        <f t="shared" si="2"/>
        <v>0</v>
      </c>
      <c r="S153" s="196">
        <v>0</v>
      </c>
      <c r="T153" s="19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121</v>
      </c>
      <c r="AT153" s="198" t="s">
        <v>117</v>
      </c>
      <c r="AU153" s="198" t="s">
        <v>81</v>
      </c>
      <c r="AY153" s="16" t="s">
        <v>115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6" t="s">
        <v>77</v>
      </c>
      <c r="BK153" s="199">
        <f t="shared" si="9"/>
        <v>0</v>
      </c>
      <c r="BL153" s="16" t="s">
        <v>121</v>
      </c>
      <c r="BM153" s="198" t="s">
        <v>318</v>
      </c>
    </row>
    <row r="154" spans="1:65" s="2" customFormat="1" ht="33" customHeight="1" x14ac:dyDescent="0.2">
      <c r="A154" s="33"/>
      <c r="B154" s="34"/>
      <c r="C154" s="186" t="s">
        <v>319</v>
      </c>
      <c r="D154" s="186" t="s">
        <v>117</v>
      </c>
      <c r="E154" s="187" t="s">
        <v>320</v>
      </c>
      <c r="F154" s="188" t="s">
        <v>321</v>
      </c>
      <c r="G154" s="189" t="s">
        <v>120</v>
      </c>
      <c r="H154" s="190">
        <v>104</v>
      </c>
      <c r="I154" s="191"/>
      <c r="J154" s="192">
        <f t="shared" si="0"/>
        <v>0</v>
      </c>
      <c r="K154" s="193"/>
      <c r="L154" s="38"/>
      <c r="M154" s="194" t="s">
        <v>1</v>
      </c>
      <c r="N154" s="195" t="s">
        <v>37</v>
      </c>
      <c r="O154" s="70"/>
      <c r="P154" s="196">
        <f t="shared" si="1"/>
        <v>0</v>
      </c>
      <c r="Q154" s="196">
        <v>0.19536000000000001</v>
      </c>
      <c r="R154" s="196">
        <f t="shared" si="2"/>
        <v>20.317440000000001</v>
      </c>
      <c r="S154" s="196">
        <v>0</v>
      </c>
      <c r="T154" s="19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121</v>
      </c>
      <c r="AT154" s="198" t="s">
        <v>117</v>
      </c>
      <c r="AU154" s="198" t="s">
        <v>81</v>
      </c>
      <c r="AY154" s="16" t="s">
        <v>115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6" t="s">
        <v>77</v>
      </c>
      <c r="BK154" s="199">
        <f t="shared" si="9"/>
        <v>0</v>
      </c>
      <c r="BL154" s="16" t="s">
        <v>121</v>
      </c>
      <c r="BM154" s="198" t="s">
        <v>322</v>
      </c>
    </row>
    <row r="155" spans="1:65" s="2" customFormat="1" ht="24.2" customHeight="1" x14ac:dyDescent="0.2">
      <c r="A155" s="33"/>
      <c r="B155" s="34"/>
      <c r="C155" s="223" t="s">
        <v>323</v>
      </c>
      <c r="D155" s="223" t="s">
        <v>197</v>
      </c>
      <c r="E155" s="224" t="s">
        <v>324</v>
      </c>
      <c r="F155" s="225" t="s">
        <v>325</v>
      </c>
      <c r="G155" s="226" t="s">
        <v>326</v>
      </c>
      <c r="H155" s="227">
        <v>4992</v>
      </c>
      <c r="I155" s="228"/>
      <c r="J155" s="229">
        <f t="shared" si="0"/>
        <v>0</v>
      </c>
      <c r="K155" s="230"/>
      <c r="L155" s="231"/>
      <c r="M155" s="232" t="s">
        <v>1</v>
      </c>
      <c r="N155" s="233" t="s">
        <v>37</v>
      </c>
      <c r="O155" s="70"/>
      <c r="P155" s="196">
        <f t="shared" si="1"/>
        <v>0</v>
      </c>
      <c r="Q155" s="196">
        <v>1E-3</v>
      </c>
      <c r="R155" s="196">
        <f t="shared" si="2"/>
        <v>4.992</v>
      </c>
      <c r="S155" s="196">
        <v>0</v>
      </c>
      <c r="T155" s="19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170</v>
      </c>
      <c r="AT155" s="198" t="s">
        <v>197</v>
      </c>
      <c r="AU155" s="198" t="s">
        <v>81</v>
      </c>
      <c r="AY155" s="16" t="s">
        <v>115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6" t="s">
        <v>77</v>
      </c>
      <c r="BK155" s="199">
        <f t="shared" si="9"/>
        <v>0</v>
      </c>
      <c r="BL155" s="16" t="s">
        <v>121</v>
      </c>
      <c r="BM155" s="198" t="s">
        <v>327</v>
      </c>
    </row>
    <row r="156" spans="1:65" s="13" customFormat="1" ht="11.25" x14ac:dyDescent="0.2">
      <c r="B156" s="200"/>
      <c r="C156" s="201"/>
      <c r="D156" s="202" t="s">
        <v>123</v>
      </c>
      <c r="E156" s="203" t="s">
        <v>1</v>
      </c>
      <c r="F156" s="204" t="s">
        <v>328</v>
      </c>
      <c r="G156" s="201"/>
      <c r="H156" s="205">
        <v>4992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123</v>
      </c>
      <c r="AU156" s="211" t="s">
        <v>81</v>
      </c>
      <c r="AV156" s="13" t="s">
        <v>81</v>
      </c>
      <c r="AW156" s="13" t="s">
        <v>29</v>
      </c>
      <c r="AX156" s="13" t="s">
        <v>77</v>
      </c>
      <c r="AY156" s="211" t="s">
        <v>115</v>
      </c>
    </row>
    <row r="157" spans="1:65" s="2" customFormat="1" ht="16.5" customHeight="1" x14ac:dyDescent="0.2">
      <c r="A157" s="33"/>
      <c r="B157" s="34"/>
      <c r="C157" s="223" t="s">
        <v>192</v>
      </c>
      <c r="D157" s="223" t="s">
        <v>197</v>
      </c>
      <c r="E157" s="224" t="s">
        <v>329</v>
      </c>
      <c r="F157" s="225" t="s">
        <v>330</v>
      </c>
      <c r="G157" s="226" t="s">
        <v>120</v>
      </c>
      <c r="H157" s="227">
        <v>53.04</v>
      </c>
      <c r="I157" s="228"/>
      <c r="J157" s="229">
        <f>ROUND(I157*H157,2)</f>
        <v>0</v>
      </c>
      <c r="K157" s="230"/>
      <c r="L157" s="231"/>
      <c r="M157" s="232" t="s">
        <v>1</v>
      </c>
      <c r="N157" s="233" t="s">
        <v>37</v>
      </c>
      <c r="O157" s="70"/>
      <c r="P157" s="196">
        <f>O157*H157</f>
        <v>0</v>
      </c>
      <c r="Q157" s="196">
        <v>0.222</v>
      </c>
      <c r="R157" s="196">
        <f>Q157*H157</f>
        <v>11.77488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170</v>
      </c>
      <c r="AT157" s="198" t="s">
        <v>197</v>
      </c>
      <c r="AU157" s="198" t="s">
        <v>81</v>
      </c>
      <c r="AY157" s="16" t="s">
        <v>115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77</v>
      </c>
      <c r="BK157" s="199">
        <f>ROUND(I157*H157,2)</f>
        <v>0</v>
      </c>
      <c r="BL157" s="16" t="s">
        <v>121</v>
      </c>
      <c r="BM157" s="198" t="s">
        <v>331</v>
      </c>
    </row>
    <row r="158" spans="1:65" s="13" customFormat="1" ht="11.25" x14ac:dyDescent="0.2">
      <c r="B158" s="200"/>
      <c r="C158" s="201"/>
      <c r="D158" s="202" t="s">
        <v>123</v>
      </c>
      <c r="E158" s="203" t="s">
        <v>1</v>
      </c>
      <c r="F158" s="204" t="s">
        <v>332</v>
      </c>
      <c r="G158" s="201"/>
      <c r="H158" s="205">
        <v>52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123</v>
      </c>
      <c r="AU158" s="211" t="s">
        <v>81</v>
      </c>
      <c r="AV158" s="13" t="s">
        <v>81</v>
      </c>
      <c r="AW158" s="13" t="s">
        <v>29</v>
      </c>
      <c r="AX158" s="13" t="s">
        <v>77</v>
      </c>
      <c r="AY158" s="211" t="s">
        <v>115</v>
      </c>
    </row>
    <row r="159" spans="1:65" s="13" customFormat="1" ht="11.25" x14ac:dyDescent="0.2">
      <c r="B159" s="200"/>
      <c r="C159" s="201"/>
      <c r="D159" s="202" t="s">
        <v>123</v>
      </c>
      <c r="E159" s="201"/>
      <c r="F159" s="204" t="s">
        <v>333</v>
      </c>
      <c r="G159" s="201"/>
      <c r="H159" s="205">
        <v>53.04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123</v>
      </c>
      <c r="AU159" s="211" t="s">
        <v>81</v>
      </c>
      <c r="AV159" s="13" t="s">
        <v>81</v>
      </c>
      <c r="AW159" s="13" t="s">
        <v>4</v>
      </c>
      <c r="AX159" s="13" t="s">
        <v>77</v>
      </c>
      <c r="AY159" s="211" t="s">
        <v>115</v>
      </c>
    </row>
    <row r="160" spans="1:65" s="12" customFormat="1" ht="22.9" customHeight="1" x14ac:dyDescent="0.2">
      <c r="B160" s="170"/>
      <c r="C160" s="171"/>
      <c r="D160" s="172" t="s">
        <v>71</v>
      </c>
      <c r="E160" s="184" t="s">
        <v>170</v>
      </c>
      <c r="F160" s="184" t="s">
        <v>171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SUM(P161:P163)</f>
        <v>0</v>
      </c>
      <c r="Q160" s="178"/>
      <c r="R160" s="179">
        <f>SUM(R161:R163)</f>
        <v>17.039560000000002</v>
      </c>
      <c r="S160" s="178"/>
      <c r="T160" s="180">
        <f>SUM(T161:T163)</f>
        <v>0</v>
      </c>
      <c r="AR160" s="181" t="s">
        <v>77</v>
      </c>
      <c r="AT160" s="182" t="s">
        <v>71</v>
      </c>
      <c r="AU160" s="182" t="s">
        <v>77</v>
      </c>
      <c r="AY160" s="181" t="s">
        <v>115</v>
      </c>
      <c r="BK160" s="183">
        <f>SUM(BK161:BK163)</f>
        <v>0</v>
      </c>
    </row>
    <row r="161" spans="1:65" s="2" customFormat="1" ht="24.2" customHeight="1" x14ac:dyDescent="0.2">
      <c r="A161" s="33"/>
      <c r="B161" s="34"/>
      <c r="C161" s="186" t="s">
        <v>196</v>
      </c>
      <c r="D161" s="186" t="s">
        <v>117</v>
      </c>
      <c r="E161" s="187" t="s">
        <v>173</v>
      </c>
      <c r="F161" s="188" t="s">
        <v>174</v>
      </c>
      <c r="G161" s="189" t="s">
        <v>175</v>
      </c>
      <c r="H161" s="190">
        <v>8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37</v>
      </c>
      <c r="O161" s="70"/>
      <c r="P161" s="196">
        <f>O161*H161</f>
        <v>0</v>
      </c>
      <c r="Q161" s="196">
        <v>0.42368</v>
      </c>
      <c r="R161" s="196">
        <f>Q161*H161</f>
        <v>3.38944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121</v>
      </c>
      <c r="AT161" s="198" t="s">
        <v>117</v>
      </c>
      <c r="AU161" s="198" t="s">
        <v>81</v>
      </c>
      <c r="AY161" s="16" t="s">
        <v>115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77</v>
      </c>
      <c r="BK161" s="199">
        <f>ROUND(I161*H161,2)</f>
        <v>0</v>
      </c>
      <c r="BL161" s="16" t="s">
        <v>121</v>
      </c>
      <c r="BM161" s="198" t="s">
        <v>334</v>
      </c>
    </row>
    <row r="162" spans="1:65" s="2" customFormat="1" ht="24.2" customHeight="1" x14ac:dyDescent="0.2">
      <c r="A162" s="33"/>
      <c r="B162" s="34"/>
      <c r="C162" s="186" t="s">
        <v>201</v>
      </c>
      <c r="D162" s="186" t="s">
        <v>117</v>
      </c>
      <c r="E162" s="187" t="s">
        <v>335</v>
      </c>
      <c r="F162" s="188" t="s">
        <v>336</v>
      </c>
      <c r="G162" s="189" t="s">
        <v>175</v>
      </c>
      <c r="H162" s="190">
        <v>11</v>
      </c>
      <c r="I162" s="191"/>
      <c r="J162" s="192">
        <f>ROUND(I162*H162,2)</f>
        <v>0</v>
      </c>
      <c r="K162" s="193"/>
      <c r="L162" s="38"/>
      <c r="M162" s="194" t="s">
        <v>1</v>
      </c>
      <c r="N162" s="195" t="s">
        <v>37</v>
      </c>
      <c r="O162" s="70"/>
      <c r="P162" s="196">
        <f>O162*H162</f>
        <v>0</v>
      </c>
      <c r="Q162" s="196">
        <v>0.42080000000000001</v>
      </c>
      <c r="R162" s="196">
        <f>Q162*H162</f>
        <v>4.6288</v>
      </c>
      <c r="S162" s="196">
        <v>0</v>
      </c>
      <c r="T162" s="19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121</v>
      </c>
      <c r="AT162" s="198" t="s">
        <v>117</v>
      </c>
      <c r="AU162" s="198" t="s">
        <v>81</v>
      </c>
      <c r="AY162" s="16" t="s">
        <v>115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6" t="s">
        <v>77</v>
      </c>
      <c r="BK162" s="199">
        <f>ROUND(I162*H162,2)</f>
        <v>0</v>
      </c>
      <c r="BL162" s="16" t="s">
        <v>121</v>
      </c>
      <c r="BM162" s="198" t="s">
        <v>337</v>
      </c>
    </row>
    <row r="163" spans="1:65" s="2" customFormat="1" ht="33" customHeight="1" x14ac:dyDescent="0.2">
      <c r="A163" s="33"/>
      <c r="B163" s="34"/>
      <c r="C163" s="186" t="s">
        <v>207</v>
      </c>
      <c r="D163" s="186" t="s">
        <v>117</v>
      </c>
      <c r="E163" s="187" t="s">
        <v>338</v>
      </c>
      <c r="F163" s="188" t="s">
        <v>339</v>
      </c>
      <c r="G163" s="189" t="s">
        <v>175</v>
      </c>
      <c r="H163" s="190">
        <v>29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37</v>
      </c>
      <c r="O163" s="70"/>
      <c r="P163" s="196">
        <f>O163*H163</f>
        <v>0</v>
      </c>
      <c r="Q163" s="196">
        <v>0.31108000000000002</v>
      </c>
      <c r="R163" s="196">
        <f>Q163*H163</f>
        <v>9.0213200000000011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121</v>
      </c>
      <c r="AT163" s="198" t="s">
        <v>117</v>
      </c>
      <c r="AU163" s="198" t="s">
        <v>81</v>
      </c>
      <c r="AY163" s="16" t="s">
        <v>115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77</v>
      </c>
      <c r="BK163" s="199">
        <f>ROUND(I163*H163,2)</f>
        <v>0</v>
      </c>
      <c r="BL163" s="16" t="s">
        <v>121</v>
      </c>
      <c r="BM163" s="198" t="s">
        <v>340</v>
      </c>
    </row>
    <row r="164" spans="1:65" s="12" customFormat="1" ht="22.9" customHeight="1" x14ac:dyDescent="0.2">
      <c r="B164" s="170"/>
      <c r="C164" s="171"/>
      <c r="D164" s="172" t="s">
        <v>71</v>
      </c>
      <c r="E164" s="184" t="s">
        <v>177</v>
      </c>
      <c r="F164" s="184" t="s">
        <v>178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SUM(P165:P182)</f>
        <v>0</v>
      </c>
      <c r="Q164" s="178"/>
      <c r="R164" s="179">
        <f>SUM(R165:R182)</f>
        <v>81.420270000000002</v>
      </c>
      <c r="S164" s="178"/>
      <c r="T164" s="180">
        <f>SUM(T165:T182)</f>
        <v>0.48159999999999997</v>
      </c>
      <c r="AR164" s="181" t="s">
        <v>77</v>
      </c>
      <c r="AT164" s="182" t="s">
        <v>71</v>
      </c>
      <c r="AU164" s="182" t="s">
        <v>77</v>
      </c>
      <c r="AY164" s="181" t="s">
        <v>115</v>
      </c>
      <c r="BK164" s="183">
        <f>SUM(BK165:BK182)</f>
        <v>0</v>
      </c>
    </row>
    <row r="165" spans="1:65" s="2" customFormat="1" ht="24.2" customHeight="1" x14ac:dyDescent="0.2">
      <c r="A165" s="33"/>
      <c r="B165" s="34"/>
      <c r="C165" s="186" t="s">
        <v>213</v>
      </c>
      <c r="D165" s="186" t="s">
        <v>117</v>
      </c>
      <c r="E165" s="187" t="s">
        <v>179</v>
      </c>
      <c r="F165" s="188" t="s">
        <v>180</v>
      </c>
      <c r="G165" s="189" t="s">
        <v>139</v>
      </c>
      <c r="H165" s="190">
        <v>829</v>
      </c>
      <c r="I165" s="191"/>
      <c r="J165" s="192">
        <f>ROUND(I165*H165,2)</f>
        <v>0</v>
      </c>
      <c r="K165" s="193"/>
      <c r="L165" s="38"/>
      <c r="M165" s="194" t="s">
        <v>1</v>
      </c>
      <c r="N165" s="195" t="s">
        <v>37</v>
      </c>
      <c r="O165" s="70"/>
      <c r="P165" s="196">
        <f>O165*H165</f>
        <v>0</v>
      </c>
      <c r="Q165" s="196">
        <v>1.1E-4</v>
      </c>
      <c r="R165" s="196">
        <f>Q165*H165</f>
        <v>9.1190000000000007E-2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121</v>
      </c>
      <c r="AT165" s="198" t="s">
        <v>117</v>
      </c>
      <c r="AU165" s="198" t="s">
        <v>81</v>
      </c>
      <c r="AY165" s="16" t="s">
        <v>115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77</v>
      </c>
      <c r="BK165" s="199">
        <f>ROUND(I165*H165,2)</f>
        <v>0</v>
      </c>
      <c r="BL165" s="16" t="s">
        <v>121</v>
      </c>
      <c r="BM165" s="198" t="s">
        <v>341</v>
      </c>
    </row>
    <row r="166" spans="1:65" s="2" customFormat="1" ht="24.2" customHeight="1" x14ac:dyDescent="0.2">
      <c r="A166" s="33"/>
      <c r="B166" s="34"/>
      <c r="C166" s="186" t="s">
        <v>217</v>
      </c>
      <c r="D166" s="186" t="s">
        <v>117</v>
      </c>
      <c r="E166" s="187" t="s">
        <v>183</v>
      </c>
      <c r="F166" s="188" t="s">
        <v>184</v>
      </c>
      <c r="G166" s="189" t="s">
        <v>139</v>
      </c>
      <c r="H166" s="190">
        <v>1055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37</v>
      </c>
      <c r="O166" s="70"/>
      <c r="P166" s="196">
        <f>O166*H166</f>
        <v>0</v>
      </c>
      <c r="Q166" s="196">
        <v>2.1000000000000001E-4</v>
      </c>
      <c r="R166" s="196">
        <f>Q166*H166</f>
        <v>0.22155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121</v>
      </c>
      <c r="AT166" s="198" t="s">
        <v>117</v>
      </c>
      <c r="AU166" s="198" t="s">
        <v>81</v>
      </c>
      <c r="AY166" s="16" t="s">
        <v>115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77</v>
      </c>
      <c r="BK166" s="199">
        <f>ROUND(I166*H166,2)</f>
        <v>0</v>
      </c>
      <c r="BL166" s="16" t="s">
        <v>121</v>
      </c>
      <c r="BM166" s="198" t="s">
        <v>342</v>
      </c>
    </row>
    <row r="167" spans="1:65" s="2" customFormat="1" ht="24.2" customHeight="1" x14ac:dyDescent="0.2">
      <c r="A167" s="33"/>
      <c r="B167" s="34"/>
      <c r="C167" s="186" t="s">
        <v>223</v>
      </c>
      <c r="D167" s="186" t="s">
        <v>117</v>
      </c>
      <c r="E167" s="187" t="s">
        <v>343</v>
      </c>
      <c r="F167" s="188" t="s">
        <v>344</v>
      </c>
      <c r="G167" s="189" t="s">
        <v>120</v>
      </c>
      <c r="H167" s="190">
        <v>147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37</v>
      </c>
      <c r="O167" s="70"/>
      <c r="P167" s="196">
        <f>O167*H167</f>
        <v>0</v>
      </c>
      <c r="Q167" s="196">
        <v>8.4999999999999995E-4</v>
      </c>
      <c r="R167" s="196">
        <f>Q167*H167</f>
        <v>0.12494999999999999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121</v>
      </c>
      <c r="AT167" s="198" t="s">
        <v>117</v>
      </c>
      <c r="AU167" s="198" t="s">
        <v>81</v>
      </c>
      <c r="AY167" s="16" t="s">
        <v>115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77</v>
      </c>
      <c r="BK167" s="199">
        <f>ROUND(I167*H167,2)</f>
        <v>0</v>
      </c>
      <c r="BL167" s="16" t="s">
        <v>121</v>
      </c>
      <c r="BM167" s="198" t="s">
        <v>345</v>
      </c>
    </row>
    <row r="168" spans="1:65" s="2" customFormat="1" ht="16.5" customHeight="1" x14ac:dyDescent="0.2">
      <c r="A168" s="33"/>
      <c r="B168" s="34"/>
      <c r="C168" s="186" t="s">
        <v>228</v>
      </c>
      <c r="D168" s="186" t="s">
        <v>117</v>
      </c>
      <c r="E168" s="187" t="s">
        <v>188</v>
      </c>
      <c r="F168" s="188" t="s">
        <v>189</v>
      </c>
      <c r="G168" s="189" t="s">
        <v>139</v>
      </c>
      <c r="H168" s="190">
        <v>1884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37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121</v>
      </c>
      <c r="AT168" s="198" t="s">
        <v>117</v>
      </c>
      <c r="AU168" s="198" t="s">
        <v>81</v>
      </c>
      <c r="AY168" s="16" t="s">
        <v>115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77</v>
      </c>
      <c r="BK168" s="199">
        <f>ROUND(I168*H168,2)</f>
        <v>0</v>
      </c>
      <c r="BL168" s="16" t="s">
        <v>121</v>
      </c>
      <c r="BM168" s="198" t="s">
        <v>346</v>
      </c>
    </row>
    <row r="169" spans="1:65" s="13" customFormat="1" ht="11.25" x14ac:dyDescent="0.2">
      <c r="B169" s="200"/>
      <c r="C169" s="201"/>
      <c r="D169" s="202" t="s">
        <v>123</v>
      </c>
      <c r="E169" s="203" t="s">
        <v>1</v>
      </c>
      <c r="F169" s="204" t="s">
        <v>347</v>
      </c>
      <c r="G169" s="201"/>
      <c r="H169" s="205">
        <v>1884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123</v>
      </c>
      <c r="AU169" s="211" t="s">
        <v>81</v>
      </c>
      <c r="AV169" s="13" t="s">
        <v>81</v>
      </c>
      <c r="AW169" s="13" t="s">
        <v>29</v>
      </c>
      <c r="AX169" s="13" t="s">
        <v>77</v>
      </c>
      <c r="AY169" s="211" t="s">
        <v>115</v>
      </c>
    </row>
    <row r="170" spans="1:65" s="2" customFormat="1" ht="16.5" customHeight="1" x14ac:dyDescent="0.2">
      <c r="A170" s="33"/>
      <c r="B170" s="34"/>
      <c r="C170" s="186" t="s">
        <v>233</v>
      </c>
      <c r="D170" s="186" t="s">
        <v>117</v>
      </c>
      <c r="E170" s="187" t="s">
        <v>348</v>
      </c>
      <c r="F170" s="188" t="s">
        <v>349</v>
      </c>
      <c r="G170" s="189" t="s">
        <v>120</v>
      </c>
      <c r="H170" s="190">
        <v>147</v>
      </c>
      <c r="I170" s="191"/>
      <c r="J170" s="192">
        <f>ROUND(I170*H170,2)</f>
        <v>0</v>
      </c>
      <c r="K170" s="193"/>
      <c r="L170" s="38"/>
      <c r="M170" s="194" t="s">
        <v>1</v>
      </c>
      <c r="N170" s="195" t="s">
        <v>37</v>
      </c>
      <c r="O170" s="70"/>
      <c r="P170" s="196">
        <f>O170*H170</f>
        <v>0</v>
      </c>
      <c r="Q170" s="196">
        <v>1.0000000000000001E-5</v>
      </c>
      <c r="R170" s="196">
        <f>Q170*H170</f>
        <v>1.4700000000000002E-3</v>
      </c>
      <c r="S170" s="196">
        <v>0</v>
      </c>
      <c r="T170" s="19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121</v>
      </c>
      <c r="AT170" s="198" t="s">
        <v>117</v>
      </c>
      <c r="AU170" s="198" t="s">
        <v>81</v>
      </c>
      <c r="AY170" s="16" t="s">
        <v>115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77</v>
      </c>
      <c r="BK170" s="199">
        <f>ROUND(I170*H170,2)</f>
        <v>0</v>
      </c>
      <c r="BL170" s="16" t="s">
        <v>121</v>
      </c>
      <c r="BM170" s="198" t="s">
        <v>350</v>
      </c>
    </row>
    <row r="171" spans="1:65" s="2" customFormat="1" ht="33" customHeight="1" x14ac:dyDescent="0.2">
      <c r="A171" s="33"/>
      <c r="B171" s="34"/>
      <c r="C171" s="186" t="s">
        <v>351</v>
      </c>
      <c r="D171" s="186" t="s">
        <v>117</v>
      </c>
      <c r="E171" s="187" t="s">
        <v>193</v>
      </c>
      <c r="F171" s="188" t="s">
        <v>194</v>
      </c>
      <c r="G171" s="189" t="s">
        <v>139</v>
      </c>
      <c r="H171" s="190">
        <v>65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37</v>
      </c>
      <c r="O171" s="70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121</v>
      </c>
      <c r="AT171" s="198" t="s">
        <v>117</v>
      </c>
      <c r="AU171" s="198" t="s">
        <v>81</v>
      </c>
      <c r="AY171" s="16" t="s">
        <v>115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77</v>
      </c>
      <c r="BK171" s="199">
        <f>ROUND(I171*H171,2)</f>
        <v>0</v>
      </c>
      <c r="BL171" s="16" t="s">
        <v>121</v>
      </c>
      <c r="BM171" s="198" t="s">
        <v>352</v>
      </c>
    </row>
    <row r="172" spans="1:65" s="2" customFormat="1" ht="21.75" customHeight="1" x14ac:dyDescent="0.2">
      <c r="A172" s="33"/>
      <c r="B172" s="34"/>
      <c r="C172" s="223" t="s">
        <v>353</v>
      </c>
      <c r="D172" s="223" t="s">
        <v>197</v>
      </c>
      <c r="E172" s="224" t="s">
        <v>354</v>
      </c>
      <c r="F172" s="225" t="s">
        <v>355</v>
      </c>
      <c r="G172" s="226" t="s">
        <v>139</v>
      </c>
      <c r="H172" s="227">
        <v>66.95</v>
      </c>
      <c r="I172" s="228"/>
      <c r="J172" s="229">
        <f>ROUND(I172*H172,2)</f>
        <v>0</v>
      </c>
      <c r="K172" s="230"/>
      <c r="L172" s="231"/>
      <c r="M172" s="232" t="s">
        <v>1</v>
      </c>
      <c r="N172" s="233" t="s">
        <v>37</v>
      </c>
      <c r="O172" s="70"/>
      <c r="P172" s="196">
        <f>O172*H172</f>
        <v>0</v>
      </c>
      <c r="Q172" s="196">
        <v>4.8399999999999999E-2</v>
      </c>
      <c r="R172" s="196">
        <f>Q172*H172</f>
        <v>3.24038</v>
      </c>
      <c r="S172" s="196">
        <v>0</v>
      </c>
      <c r="T172" s="19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170</v>
      </c>
      <c r="AT172" s="198" t="s">
        <v>197</v>
      </c>
      <c r="AU172" s="198" t="s">
        <v>81</v>
      </c>
      <c r="AY172" s="16" t="s">
        <v>115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77</v>
      </c>
      <c r="BK172" s="199">
        <f>ROUND(I172*H172,2)</f>
        <v>0</v>
      </c>
      <c r="BL172" s="16" t="s">
        <v>121</v>
      </c>
      <c r="BM172" s="198" t="s">
        <v>356</v>
      </c>
    </row>
    <row r="173" spans="1:65" s="13" customFormat="1" ht="11.25" x14ac:dyDescent="0.2">
      <c r="B173" s="200"/>
      <c r="C173" s="201"/>
      <c r="D173" s="202" t="s">
        <v>123</v>
      </c>
      <c r="E173" s="203" t="s">
        <v>1</v>
      </c>
      <c r="F173" s="204" t="s">
        <v>357</v>
      </c>
      <c r="G173" s="201"/>
      <c r="H173" s="205">
        <v>65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123</v>
      </c>
      <c r="AU173" s="211" t="s">
        <v>81</v>
      </c>
      <c r="AV173" s="13" t="s">
        <v>81</v>
      </c>
      <c r="AW173" s="13" t="s">
        <v>29</v>
      </c>
      <c r="AX173" s="13" t="s">
        <v>77</v>
      </c>
      <c r="AY173" s="211" t="s">
        <v>115</v>
      </c>
    </row>
    <row r="174" spans="1:65" s="13" customFormat="1" ht="11.25" x14ac:dyDescent="0.2">
      <c r="B174" s="200"/>
      <c r="C174" s="201"/>
      <c r="D174" s="202" t="s">
        <v>123</v>
      </c>
      <c r="E174" s="201"/>
      <c r="F174" s="204" t="s">
        <v>358</v>
      </c>
      <c r="G174" s="201"/>
      <c r="H174" s="205">
        <v>66.95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123</v>
      </c>
      <c r="AU174" s="211" t="s">
        <v>81</v>
      </c>
      <c r="AV174" s="13" t="s">
        <v>81</v>
      </c>
      <c r="AW174" s="13" t="s">
        <v>4</v>
      </c>
      <c r="AX174" s="13" t="s">
        <v>77</v>
      </c>
      <c r="AY174" s="211" t="s">
        <v>115</v>
      </c>
    </row>
    <row r="175" spans="1:65" s="2" customFormat="1" ht="24.2" customHeight="1" x14ac:dyDescent="0.2">
      <c r="A175" s="33"/>
      <c r="B175" s="34"/>
      <c r="C175" s="186" t="s">
        <v>238</v>
      </c>
      <c r="D175" s="186" t="s">
        <v>117</v>
      </c>
      <c r="E175" s="187" t="s">
        <v>202</v>
      </c>
      <c r="F175" s="188" t="s">
        <v>203</v>
      </c>
      <c r="G175" s="189" t="s">
        <v>204</v>
      </c>
      <c r="H175" s="190">
        <v>4.0629999999999997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37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121</v>
      </c>
      <c r="AT175" s="198" t="s">
        <v>117</v>
      </c>
      <c r="AU175" s="198" t="s">
        <v>81</v>
      </c>
      <c r="AY175" s="16" t="s">
        <v>115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77</v>
      </c>
      <c r="BK175" s="199">
        <f>ROUND(I175*H175,2)</f>
        <v>0</v>
      </c>
      <c r="BL175" s="16" t="s">
        <v>121</v>
      </c>
      <c r="BM175" s="198" t="s">
        <v>359</v>
      </c>
    </row>
    <row r="176" spans="1:65" s="13" customFormat="1" ht="11.25" x14ac:dyDescent="0.2">
      <c r="B176" s="200"/>
      <c r="C176" s="201"/>
      <c r="D176" s="202" t="s">
        <v>123</v>
      </c>
      <c r="E176" s="203" t="s">
        <v>1</v>
      </c>
      <c r="F176" s="204" t="s">
        <v>360</v>
      </c>
      <c r="G176" s="201"/>
      <c r="H176" s="205">
        <v>4.0629999999999997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123</v>
      </c>
      <c r="AU176" s="211" t="s">
        <v>81</v>
      </c>
      <c r="AV176" s="13" t="s">
        <v>81</v>
      </c>
      <c r="AW176" s="13" t="s">
        <v>29</v>
      </c>
      <c r="AX176" s="13" t="s">
        <v>77</v>
      </c>
      <c r="AY176" s="211" t="s">
        <v>115</v>
      </c>
    </row>
    <row r="177" spans="1:65" s="2" customFormat="1" ht="33" customHeight="1" x14ac:dyDescent="0.2">
      <c r="A177" s="33"/>
      <c r="B177" s="34"/>
      <c r="C177" s="186" t="s">
        <v>361</v>
      </c>
      <c r="D177" s="186" t="s">
        <v>117</v>
      </c>
      <c r="E177" s="187" t="s">
        <v>208</v>
      </c>
      <c r="F177" s="188" t="s">
        <v>209</v>
      </c>
      <c r="G177" s="189" t="s">
        <v>139</v>
      </c>
      <c r="H177" s="190">
        <v>221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37</v>
      </c>
      <c r="O177" s="70"/>
      <c r="P177" s="196">
        <f>O177*H177</f>
        <v>0</v>
      </c>
      <c r="Q177" s="196">
        <v>6.0999999999999997E-4</v>
      </c>
      <c r="R177" s="196">
        <f>Q177*H177</f>
        <v>0.13480999999999999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121</v>
      </c>
      <c r="AT177" s="198" t="s">
        <v>117</v>
      </c>
      <c r="AU177" s="198" t="s">
        <v>81</v>
      </c>
      <c r="AY177" s="16" t="s">
        <v>115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77</v>
      </c>
      <c r="BK177" s="199">
        <f>ROUND(I177*H177,2)</f>
        <v>0</v>
      </c>
      <c r="BL177" s="16" t="s">
        <v>121</v>
      </c>
      <c r="BM177" s="198" t="s">
        <v>362</v>
      </c>
    </row>
    <row r="178" spans="1:65" s="2" customFormat="1" ht="21.75" customHeight="1" x14ac:dyDescent="0.2">
      <c r="A178" s="33"/>
      <c r="B178" s="34"/>
      <c r="C178" s="186" t="s">
        <v>247</v>
      </c>
      <c r="D178" s="186" t="s">
        <v>117</v>
      </c>
      <c r="E178" s="187" t="s">
        <v>214</v>
      </c>
      <c r="F178" s="188" t="s">
        <v>215</v>
      </c>
      <c r="G178" s="189" t="s">
        <v>139</v>
      </c>
      <c r="H178" s="190">
        <v>221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37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121</v>
      </c>
      <c r="AT178" s="198" t="s">
        <v>117</v>
      </c>
      <c r="AU178" s="198" t="s">
        <v>81</v>
      </c>
      <c r="AY178" s="16" t="s">
        <v>115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77</v>
      </c>
      <c r="BK178" s="199">
        <f>ROUND(I178*H178,2)</f>
        <v>0</v>
      </c>
      <c r="BL178" s="16" t="s">
        <v>121</v>
      </c>
      <c r="BM178" s="198" t="s">
        <v>363</v>
      </c>
    </row>
    <row r="179" spans="1:65" s="2" customFormat="1" ht="33" customHeight="1" x14ac:dyDescent="0.2">
      <c r="A179" s="33"/>
      <c r="B179" s="34"/>
      <c r="C179" s="186" t="s">
        <v>253</v>
      </c>
      <c r="D179" s="186" t="s">
        <v>117</v>
      </c>
      <c r="E179" s="187" t="s">
        <v>218</v>
      </c>
      <c r="F179" s="188" t="s">
        <v>219</v>
      </c>
      <c r="G179" s="189" t="s">
        <v>175</v>
      </c>
      <c r="H179" s="190">
        <v>48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37</v>
      </c>
      <c r="O179" s="70"/>
      <c r="P179" s="196">
        <f>O179*H179</f>
        <v>0</v>
      </c>
      <c r="Q179" s="196">
        <v>1.6167899999999999</v>
      </c>
      <c r="R179" s="196">
        <f>Q179*H179</f>
        <v>77.605919999999998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121</v>
      </c>
      <c r="AT179" s="198" t="s">
        <v>117</v>
      </c>
      <c r="AU179" s="198" t="s">
        <v>81</v>
      </c>
      <c r="AY179" s="16" t="s">
        <v>115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77</v>
      </c>
      <c r="BK179" s="199">
        <f>ROUND(I179*H179,2)</f>
        <v>0</v>
      </c>
      <c r="BL179" s="16" t="s">
        <v>121</v>
      </c>
      <c r="BM179" s="198" t="s">
        <v>364</v>
      </c>
    </row>
    <row r="180" spans="1:65" s="13" customFormat="1" ht="11.25" x14ac:dyDescent="0.2">
      <c r="B180" s="200"/>
      <c r="C180" s="201"/>
      <c r="D180" s="202" t="s">
        <v>123</v>
      </c>
      <c r="E180" s="203" t="s">
        <v>1</v>
      </c>
      <c r="F180" s="204" t="s">
        <v>365</v>
      </c>
      <c r="G180" s="201"/>
      <c r="H180" s="205">
        <v>48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123</v>
      </c>
      <c r="AU180" s="211" t="s">
        <v>81</v>
      </c>
      <c r="AV180" s="13" t="s">
        <v>81</v>
      </c>
      <c r="AW180" s="13" t="s">
        <v>29</v>
      </c>
      <c r="AX180" s="13" t="s">
        <v>77</v>
      </c>
      <c r="AY180" s="211" t="s">
        <v>115</v>
      </c>
    </row>
    <row r="181" spans="1:65" s="2" customFormat="1" ht="16.5" customHeight="1" x14ac:dyDescent="0.2">
      <c r="A181" s="33"/>
      <c r="B181" s="34"/>
      <c r="C181" s="186" t="s">
        <v>258</v>
      </c>
      <c r="D181" s="186" t="s">
        <v>117</v>
      </c>
      <c r="E181" s="187" t="s">
        <v>366</v>
      </c>
      <c r="F181" s="188" t="s">
        <v>367</v>
      </c>
      <c r="G181" s="189" t="s">
        <v>139</v>
      </c>
      <c r="H181" s="190">
        <v>17.2</v>
      </c>
      <c r="I181" s="191"/>
      <c r="J181" s="192">
        <f>ROUND(I181*H181,2)</f>
        <v>0</v>
      </c>
      <c r="K181" s="193"/>
      <c r="L181" s="38"/>
      <c r="M181" s="194" t="s">
        <v>1</v>
      </c>
      <c r="N181" s="195" t="s">
        <v>37</v>
      </c>
      <c r="O181" s="70"/>
      <c r="P181" s="196">
        <f>O181*H181</f>
        <v>0</v>
      </c>
      <c r="Q181" s="196">
        <v>0</v>
      </c>
      <c r="R181" s="196">
        <f>Q181*H181</f>
        <v>0</v>
      </c>
      <c r="S181" s="196">
        <v>2.8000000000000001E-2</v>
      </c>
      <c r="T181" s="197">
        <f>S181*H181</f>
        <v>0.48159999999999997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121</v>
      </c>
      <c r="AT181" s="198" t="s">
        <v>117</v>
      </c>
      <c r="AU181" s="198" t="s">
        <v>81</v>
      </c>
      <c r="AY181" s="16" t="s">
        <v>115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77</v>
      </c>
      <c r="BK181" s="199">
        <f>ROUND(I181*H181,2)</f>
        <v>0</v>
      </c>
      <c r="BL181" s="16" t="s">
        <v>121</v>
      </c>
      <c r="BM181" s="198" t="s">
        <v>368</v>
      </c>
    </row>
    <row r="182" spans="1:65" s="13" customFormat="1" ht="22.5" x14ac:dyDescent="0.2">
      <c r="B182" s="200"/>
      <c r="C182" s="201"/>
      <c r="D182" s="202" t="s">
        <v>123</v>
      </c>
      <c r="E182" s="203" t="s">
        <v>1</v>
      </c>
      <c r="F182" s="204" t="s">
        <v>369</v>
      </c>
      <c r="G182" s="201"/>
      <c r="H182" s="205">
        <v>17.2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123</v>
      </c>
      <c r="AU182" s="211" t="s">
        <v>81</v>
      </c>
      <c r="AV182" s="13" t="s">
        <v>81</v>
      </c>
      <c r="AW182" s="13" t="s">
        <v>29</v>
      </c>
      <c r="AX182" s="13" t="s">
        <v>77</v>
      </c>
      <c r="AY182" s="211" t="s">
        <v>115</v>
      </c>
    </row>
    <row r="183" spans="1:65" s="12" customFormat="1" ht="22.9" customHeight="1" x14ac:dyDescent="0.2">
      <c r="B183" s="170"/>
      <c r="C183" s="171"/>
      <c r="D183" s="172" t="s">
        <v>71</v>
      </c>
      <c r="E183" s="184" t="s">
        <v>221</v>
      </c>
      <c r="F183" s="184" t="s">
        <v>222</v>
      </c>
      <c r="G183" s="171"/>
      <c r="H183" s="171"/>
      <c r="I183" s="174"/>
      <c r="J183" s="185">
        <f>BK183</f>
        <v>0</v>
      </c>
      <c r="K183" s="171"/>
      <c r="L183" s="176"/>
      <c r="M183" s="177"/>
      <c r="N183" s="178"/>
      <c r="O183" s="178"/>
      <c r="P183" s="179">
        <f>SUM(P184:P194)</f>
        <v>0</v>
      </c>
      <c r="Q183" s="178"/>
      <c r="R183" s="179">
        <f>SUM(R184:R194)</f>
        <v>0</v>
      </c>
      <c r="S183" s="178"/>
      <c r="T183" s="180">
        <f>SUM(T184:T194)</f>
        <v>0</v>
      </c>
      <c r="AR183" s="181" t="s">
        <v>77</v>
      </c>
      <c r="AT183" s="182" t="s">
        <v>71</v>
      </c>
      <c r="AU183" s="182" t="s">
        <v>77</v>
      </c>
      <c r="AY183" s="181" t="s">
        <v>115</v>
      </c>
      <c r="BK183" s="183">
        <f>SUM(BK184:BK194)</f>
        <v>0</v>
      </c>
    </row>
    <row r="184" spans="1:65" s="2" customFormat="1" ht="21.75" customHeight="1" x14ac:dyDescent="0.2">
      <c r="A184" s="33"/>
      <c r="B184" s="34"/>
      <c r="C184" s="186" t="s">
        <v>150</v>
      </c>
      <c r="D184" s="186" t="s">
        <v>117</v>
      </c>
      <c r="E184" s="187" t="s">
        <v>224</v>
      </c>
      <c r="F184" s="188" t="s">
        <v>225</v>
      </c>
      <c r="G184" s="189" t="s">
        <v>226</v>
      </c>
      <c r="H184" s="190">
        <v>1791.806</v>
      </c>
      <c r="I184" s="191"/>
      <c r="J184" s="192">
        <f>ROUND(I184*H184,2)</f>
        <v>0</v>
      </c>
      <c r="K184" s="193"/>
      <c r="L184" s="38"/>
      <c r="M184" s="194" t="s">
        <v>1</v>
      </c>
      <c r="N184" s="195" t="s">
        <v>37</v>
      </c>
      <c r="O184" s="70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121</v>
      </c>
      <c r="AT184" s="198" t="s">
        <v>117</v>
      </c>
      <c r="AU184" s="198" t="s">
        <v>81</v>
      </c>
      <c r="AY184" s="16" t="s">
        <v>115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77</v>
      </c>
      <c r="BK184" s="199">
        <f>ROUND(I184*H184,2)</f>
        <v>0</v>
      </c>
      <c r="BL184" s="16" t="s">
        <v>121</v>
      </c>
      <c r="BM184" s="198" t="s">
        <v>370</v>
      </c>
    </row>
    <row r="185" spans="1:65" s="2" customFormat="1" ht="24.2" customHeight="1" x14ac:dyDescent="0.2">
      <c r="A185" s="33"/>
      <c r="B185" s="34"/>
      <c r="C185" s="186" t="s">
        <v>371</v>
      </c>
      <c r="D185" s="186" t="s">
        <v>117</v>
      </c>
      <c r="E185" s="187" t="s">
        <v>229</v>
      </c>
      <c r="F185" s="188" t="s">
        <v>230</v>
      </c>
      <c r="G185" s="189" t="s">
        <v>226</v>
      </c>
      <c r="H185" s="190">
        <v>16126.254000000001</v>
      </c>
      <c r="I185" s="191"/>
      <c r="J185" s="192">
        <f>ROUND(I185*H185,2)</f>
        <v>0</v>
      </c>
      <c r="K185" s="193"/>
      <c r="L185" s="38"/>
      <c r="M185" s="194" t="s">
        <v>1</v>
      </c>
      <c r="N185" s="195" t="s">
        <v>37</v>
      </c>
      <c r="O185" s="70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121</v>
      </c>
      <c r="AT185" s="198" t="s">
        <v>117</v>
      </c>
      <c r="AU185" s="198" t="s">
        <v>81</v>
      </c>
      <c r="AY185" s="16" t="s">
        <v>115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77</v>
      </c>
      <c r="BK185" s="199">
        <f>ROUND(I185*H185,2)</f>
        <v>0</v>
      </c>
      <c r="BL185" s="16" t="s">
        <v>121</v>
      </c>
      <c r="BM185" s="198" t="s">
        <v>372</v>
      </c>
    </row>
    <row r="186" spans="1:65" s="13" customFormat="1" ht="11.25" x14ac:dyDescent="0.2">
      <c r="B186" s="200"/>
      <c r="C186" s="201"/>
      <c r="D186" s="202" t="s">
        <v>123</v>
      </c>
      <c r="E186" s="201"/>
      <c r="F186" s="204" t="s">
        <v>373</v>
      </c>
      <c r="G186" s="201"/>
      <c r="H186" s="205">
        <v>16126.254000000001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123</v>
      </c>
      <c r="AU186" s="211" t="s">
        <v>81</v>
      </c>
      <c r="AV186" s="13" t="s">
        <v>81</v>
      </c>
      <c r="AW186" s="13" t="s">
        <v>4</v>
      </c>
      <c r="AX186" s="13" t="s">
        <v>77</v>
      </c>
      <c r="AY186" s="211" t="s">
        <v>115</v>
      </c>
    </row>
    <row r="187" spans="1:65" s="2" customFormat="1" ht="44.25" customHeight="1" x14ac:dyDescent="0.2">
      <c r="A187" s="33"/>
      <c r="B187" s="34"/>
      <c r="C187" s="186" t="s">
        <v>374</v>
      </c>
      <c r="D187" s="186" t="s">
        <v>117</v>
      </c>
      <c r="E187" s="187" t="s">
        <v>234</v>
      </c>
      <c r="F187" s="188" t="s">
        <v>235</v>
      </c>
      <c r="G187" s="189" t="s">
        <v>226</v>
      </c>
      <c r="H187" s="190">
        <v>40.351999999999997</v>
      </c>
      <c r="I187" s="191"/>
      <c r="J187" s="192">
        <f>ROUND(I187*H187,2)</f>
        <v>0</v>
      </c>
      <c r="K187" s="193"/>
      <c r="L187" s="38"/>
      <c r="M187" s="194" t="s">
        <v>1</v>
      </c>
      <c r="N187" s="195" t="s">
        <v>37</v>
      </c>
      <c r="O187" s="70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121</v>
      </c>
      <c r="AT187" s="198" t="s">
        <v>117</v>
      </c>
      <c r="AU187" s="198" t="s">
        <v>81</v>
      </c>
      <c r="AY187" s="16" t="s">
        <v>115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6" t="s">
        <v>77</v>
      </c>
      <c r="BK187" s="199">
        <f>ROUND(I187*H187,2)</f>
        <v>0</v>
      </c>
      <c r="BL187" s="16" t="s">
        <v>121</v>
      </c>
      <c r="BM187" s="198" t="s">
        <v>375</v>
      </c>
    </row>
    <row r="188" spans="1:65" s="13" customFormat="1" ht="11.25" x14ac:dyDescent="0.2">
      <c r="B188" s="200"/>
      <c r="C188" s="201"/>
      <c r="D188" s="202" t="s">
        <v>123</v>
      </c>
      <c r="E188" s="203" t="s">
        <v>1</v>
      </c>
      <c r="F188" s="204" t="s">
        <v>376</v>
      </c>
      <c r="G188" s="201"/>
      <c r="H188" s="205">
        <v>40.351999999999997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123</v>
      </c>
      <c r="AU188" s="211" t="s">
        <v>81</v>
      </c>
      <c r="AV188" s="13" t="s">
        <v>81</v>
      </c>
      <c r="AW188" s="13" t="s">
        <v>29</v>
      </c>
      <c r="AX188" s="13" t="s">
        <v>77</v>
      </c>
      <c r="AY188" s="211" t="s">
        <v>115</v>
      </c>
    </row>
    <row r="189" spans="1:65" s="2" customFormat="1" ht="44.25" customHeight="1" x14ac:dyDescent="0.2">
      <c r="A189" s="33"/>
      <c r="B189" s="34"/>
      <c r="C189" s="186" t="s">
        <v>377</v>
      </c>
      <c r="D189" s="186" t="s">
        <v>117</v>
      </c>
      <c r="E189" s="187" t="s">
        <v>239</v>
      </c>
      <c r="F189" s="188" t="s">
        <v>240</v>
      </c>
      <c r="G189" s="189" t="s">
        <v>226</v>
      </c>
      <c r="H189" s="190">
        <v>333.464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37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121</v>
      </c>
      <c r="AT189" s="198" t="s">
        <v>117</v>
      </c>
      <c r="AU189" s="198" t="s">
        <v>81</v>
      </c>
      <c r="AY189" s="16" t="s">
        <v>115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77</v>
      </c>
      <c r="BK189" s="199">
        <f>ROUND(I189*H189,2)</f>
        <v>0</v>
      </c>
      <c r="BL189" s="16" t="s">
        <v>121</v>
      </c>
      <c r="BM189" s="198" t="s">
        <v>378</v>
      </c>
    </row>
    <row r="190" spans="1:65" s="13" customFormat="1" ht="11.25" x14ac:dyDescent="0.2">
      <c r="B190" s="200"/>
      <c r="C190" s="201"/>
      <c r="D190" s="202" t="s">
        <v>123</v>
      </c>
      <c r="E190" s="203" t="s">
        <v>1</v>
      </c>
      <c r="F190" s="204" t="s">
        <v>379</v>
      </c>
      <c r="G190" s="201"/>
      <c r="H190" s="205">
        <v>1664.2719999999999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123</v>
      </c>
      <c r="AU190" s="211" t="s">
        <v>81</v>
      </c>
      <c r="AV190" s="13" t="s">
        <v>81</v>
      </c>
      <c r="AW190" s="13" t="s">
        <v>29</v>
      </c>
      <c r="AX190" s="13" t="s">
        <v>72</v>
      </c>
      <c r="AY190" s="211" t="s">
        <v>115</v>
      </c>
    </row>
    <row r="191" spans="1:65" s="13" customFormat="1" ht="11.25" x14ac:dyDescent="0.2">
      <c r="B191" s="200"/>
      <c r="C191" s="201"/>
      <c r="D191" s="202" t="s">
        <v>123</v>
      </c>
      <c r="E191" s="203" t="s">
        <v>1</v>
      </c>
      <c r="F191" s="204" t="s">
        <v>380</v>
      </c>
      <c r="G191" s="201"/>
      <c r="H191" s="205">
        <v>-1327.942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123</v>
      </c>
      <c r="AU191" s="211" t="s">
        <v>81</v>
      </c>
      <c r="AV191" s="13" t="s">
        <v>81</v>
      </c>
      <c r="AW191" s="13" t="s">
        <v>29</v>
      </c>
      <c r="AX191" s="13" t="s">
        <v>72</v>
      </c>
      <c r="AY191" s="211" t="s">
        <v>115</v>
      </c>
    </row>
    <row r="192" spans="1:65" s="13" customFormat="1" ht="11.25" x14ac:dyDescent="0.2">
      <c r="B192" s="200"/>
      <c r="C192" s="201"/>
      <c r="D192" s="202" t="s">
        <v>123</v>
      </c>
      <c r="E192" s="203" t="s">
        <v>1</v>
      </c>
      <c r="F192" s="204" t="s">
        <v>381</v>
      </c>
      <c r="G192" s="201"/>
      <c r="H192" s="205">
        <v>-20.175999999999998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123</v>
      </c>
      <c r="AU192" s="211" t="s">
        <v>81</v>
      </c>
      <c r="AV192" s="13" t="s">
        <v>81</v>
      </c>
      <c r="AW192" s="13" t="s">
        <v>29</v>
      </c>
      <c r="AX192" s="13" t="s">
        <v>72</v>
      </c>
      <c r="AY192" s="211" t="s">
        <v>115</v>
      </c>
    </row>
    <row r="193" spans="1:65" s="13" customFormat="1" ht="11.25" x14ac:dyDescent="0.2">
      <c r="B193" s="200"/>
      <c r="C193" s="201"/>
      <c r="D193" s="202" t="s">
        <v>123</v>
      </c>
      <c r="E193" s="203" t="s">
        <v>1</v>
      </c>
      <c r="F193" s="204" t="s">
        <v>382</v>
      </c>
      <c r="G193" s="201"/>
      <c r="H193" s="205">
        <v>17.309999999999999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123</v>
      </c>
      <c r="AU193" s="211" t="s">
        <v>81</v>
      </c>
      <c r="AV193" s="13" t="s">
        <v>81</v>
      </c>
      <c r="AW193" s="13" t="s">
        <v>29</v>
      </c>
      <c r="AX193" s="13" t="s">
        <v>72</v>
      </c>
      <c r="AY193" s="211" t="s">
        <v>115</v>
      </c>
    </row>
    <row r="194" spans="1:65" s="14" customFormat="1" ht="11.25" x14ac:dyDescent="0.2">
      <c r="B194" s="212"/>
      <c r="C194" s="213"/>
      <c r="D194" s="202" t="s">
        <v>123</v>
      </c>
      <c r="E194" s="214" t="s">
        <v>1</v>
      </c>
      <c r="F194" s="215" t="s">
        <v>126</v>
      </c>
      <c r="G194" s="213"/>
      <c r="H194" s="216">
        <v>333.46399999999994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123</v>
      </c>
      <c r="AU194" s="222" t="s">
        <v>81</v>
      </c>
      <c r="AV194" s="14" t="s">
        <v>121</v>
      </c>
      <c r="AW194" s="14" t="s">
        <v>29</v>
      </c>
      <c r="AX194" s="14" t="s">
        <v>77</v>
      </c>
      <c r="AY194" s="222" t="s">
        <v>115</v>
      </c>
    </row>
    <row r="195" spans="1:65" s="12" customFormat="1" ht="22.9" customHeight="1" x14ac:dyDescent="0.2">
      <c r="B195" s="170"/>
      <c r="C195" s="171"/>
      <c r="D195" s="172" t="s">
        <v>71</v>
      </c>
      <c r="E195" s="184" t="s">
        <v>245</v>
      </c>
      <c r="F195" s="184" t="s">
        <v>246</v>
      </c>
      <c r="G195" s="171"/>
      <c r="H195" s="171"/>
      <c r="I195" s="174"/>
      <c r="J195" s="185">
        <f>BK195</f>
        <v>0</v>
      </c>
      <c r="K195" s="171"/>
      <c r="L195" s="176"/>
      <c r="M195" s="177"/>
      <c r="N195" s="178"/>
      <c r="O195" s="178"/>
      <c r="P195" s="179">
        <f>P196</f>
        <v>0</v>
      </c>
      <c r="Q195" s="178"/>
      <c r="R195" s="179">
        <f>R196</f>
        <v>0</v>
      </c>
      <c r="S195" s="178"/>
      <c r="T195" s="180">
        <f>T196</f>
        <v>0</v>
      </c>
      <c r="AR195" s="181" t="s">
        <v>77</v>
      </c>
      <c r="AT195" s="182" t="s">
        <v>71</v>
      </c>
      <c r="AU195" s="182" t="s">
        <v>77</v>
      </c>
      <c r="AY195" s="181" t="s">
        <v>115</v>
      </c>
      <c r="BK195" s="183">
        <f>BK196</f>
        <v>0</v>
      </c>
    </row>
    <row r="196" spans="1:65" s="2" customFormat="1" ht="33" customHeight="1" x14ac:dyDescent="0.2">
      <c r="A196" s="33"/>
      <c r="B196" s="34"/>
      <c r="C196" s="186" t="s">
        <v>383</v>
      </c>
      <c r="D196" s="186" t="s">
        <v>117</v>
      </c>
      <c r="E196" s="187" t="s">
        <v>248</v>
      </c>
      <c r="F196" s="188" t="s">
        <v>249</v>
      </c>
      <c r="G196" s="189" t="s">
        <v>226</v>
      </c>
      <c r="H196" s="190">
        <v>534.24400000000003</v>
      </c>
      <c r="I196" s="191"/>
      <c r="J196" s="192">
        <f>ROUND(I196*H196,2)</f>
        <v>0</v>
      </c>
      <c r="K196" s="193"/>
      <c r="L196" s="38"/>
      <c r="M196" s="194" t="s">
        <v>1</v>
      </c>
      <c r="N196" s="195" t="s">
        <v>37</v>
      </c>
      <c r="O196" s="70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121</v>
      </c>
      <c r="AT196" s="198" t="s">
        <v>117</v>
      </c>
      <c r="AU196" s="198" t="s">
        <v>81</v>
      </c>
      <c r="AY196" s="16" t="s">
        <v>115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77</v>
      </c>
      <c r="BK196" s="199">
        <f>ROUND(I196*H196,2)</f>
        <v>0</v>
      </c>
      <c r="BL196" s="16" t="s">
        <v>121</v>
      </c>
      <c r="BM196" s="198" t="s">
        <v>384</v>
      </c>
    </row>
    <row r="197" spans="1:65" s="12" customFormat="1" ht="25.9" customHeight="1" x14ac:dyDescent="0.2">
      <c r="B197" s="170"/>
      <c r="C197" s="171"/>
      <c r="D197" s="172" t="s">
        <v>71</v>
      </c>
      <c r="E197" s="173" t="s">
        <v>251</v>
      </c>
      <c r="F197" s="173" t="s">
        <v>252</v>
      </c>
      <c r="G197" s="171"/>
      <c r="H197" s="171"/>
      <c r="I197" s="174"/>
      <c r="J197" s="175">
        <f>BK197</f>
        <v>0</v>
      </c>
      <c r="K197" s="171"/>
      <c r="L197" s="176"/>
      <c r="M197" s="177"/>
      <c r="N197" s="178"/>
      <c r="O197" s="178"/>
      <c r="P197" s="179">
        <f>SUM(P198:P199)</f>
        <v>0</v>
      </c>
      <c r="Q197" s="178"/>
      <c r="R197" s="179">
        <f>SUM(R198:R199)</f>
        <v>0</v>
      </c>
      <c r="S197" s="178"/>
      <c r="T197" s="180">
        <f>SUM(T198:T199)</f>
        <v>0</v>
      </c>
      <c r="AR197" s="181" t="s">
        <v>136</v>
      </c>
      <c r="AT197" s="182" t="s">
        <v>71</v>
      </c>
      <c r="AU197" s="182" t="s">
        <v>72</v>
      </c>
      <c r="AY197" s="181" t="s">
        <v>115</v>
      </c>
      <c r="BK197" s="183">
        <f>SUM(BK198:BK199)</f>
        <v>0</v>
      </c>
    </row>
    <row r="198" spans="1:65" s="2" customFormat="1" ht="16.5" customHeight="1" x14ac:dyDescent="0.2">
      <c r="A198" s="33"/>
      <c r="B198" s="34"/>
      <c r="C198" s="186" t="s">
        <v>385</v>
      </c>
      <c r="D198" s="186" t="s">
        <v>117</v>
      </c>
      <c r="E198" s="187" t="s">
        <v>254</v>
      </c>
      <c r="F198" s="188" t="s">
        <v>255</v>
      </c>
      <c r="G198" s="189" t="s">
        <v>256</v>
      </c>
      <c r="H198" s="190">
        <v>1</v>
      </c>
      <c r="I198" s="191"/>
      <c r="J198" s="192">
        <f>ROUND(I198*H198,2)</f>
        <v>0</v>
      </c>
      <c r="K198" s="193"/>
      <c r="L198" s="38"/>
      <c r="M198" s="194" t="s">
        <v>1</v>
      </c>
      <c r="N198" s="195" t="s">
        <v>37</v>
      </c>
      <c r="O198" s="70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121</v>
      </c>
      <c r="AT198" s="198" t="s">
        <v>117</v>
      </c>
      <c r="AU198" s="198" t="s">
        <v>77</v>
      </c>
      <c r="AY198" s="16" t="s">
        <v>115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6" t="s">
        <v>77</v>
      </c>
      <c r="BK198" s="199">
        <f>ROUND(I198*H198,2)</f>
        <v>0</v>
      </c>
      <c r="BL198" s="16" t="s">
        <v>121</v>
      </c>
      <c r="BM198" s="198" t="s">
        <v>386</v>
      </c>
    </row>
    <row r="199" spans="1:65" s="2" customFormat="1" ht="16.5" customHeight="1" x14ac:dyDescent="0.2">
      <c r="A199" s="33"/>
      <c r="B199" s="34"/>
      <c r="C199" s="186" t="s">
        <v>387</v>
      </c>
      <c r="D199" s="186" t="s">
        <v>117</v>
      </c>
      <c r="E199" s="187" t="s">
        <v>259</v>
      </c>
      <c r="F199" s="188" t="s">
        <v>388</v>
      </c>
      <c r="G199" s="189" t="s">
        <v>256</v>
      </c>
      <c r="H199" s="190">
        <v>1</v>
      </c>
      <c r="I199" s="191"/>
      <c r="J199" s="192">
        <f>ROUND(I199*H199,2)</f>
        <v>0</v>
      </c>
      <c r="K199" s="193"/>
      <c r="L199" s="38"/>
      <c r="M199" s="234" t="s">
        <v>1</v>
      </c>
      <c r="N199" s="235" t="s">
        <v>37</v>
      </c>
      <c r="O199" s="236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121</v>
      </c>
      <c r="AT199" s="198" t="s">
        <v>117</v>
      </c>
      <c r="AU199" s="198" t="s">
        <v>77</v>
      </c>
      <c r="AY199" s="16" t="s">
        <v>115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6" t="s">
        <v>77</v>
      </c>
      <c r="BK199" s="199">
        <f>ROUND(I199*H199,2)</f>
        <v>0</v>
      </c>
      <c r="BL199" s="16" t="s">
        <v>121</v>
      </c>
      <c r="BM199" s="198" t="s">
        <v>389</v>
      </c>
    </row>
    <row r="200" spans="1:65" s="2" customFormat="1" ht="6.95" customHeight="1" x14ac:dyDescent="0.2">
      <c r="A200" s="3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KRV5ODh/pItubIXdDLuPzshSP9x352uOccarro9g+26lZBd5gyDVuZ8E9jaX2aAUANI0sI/pxptxaB5GN9wSHw==" saltValue="MHWKIeDXYmbinlJD2AzJbCq3Cuq4/jkSd5I14fr7+/pPJx9Iz3SKRtxSbaHiC+dayfOV8LTDEfJUqksSEO8KjQ==" spinCount="100000" sheet="1" objects="1" scenarios="1" formatColumns="0" formatRows="0" autoFilter="0"/>
  <autoFilter ref="C123:K199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úsek vodárna  -  KK K...</vt:lpstr>
      <vt:lpstr>2 - úsek kř. Wolkerova - ...</vt:lpstr>
      <vt:lpstr>'1 - úsek vodárna  -  KK K...'!Názvy_tisku</vt:lpstr>
      <vt:lpstr>'2 - úsek kř. Wolkerova - ...'!Názvy_tisku</vt:lpstr>
      <vt:lpstr>'Rekapitulace stavby'!Názvy_tisku</vt:lpstr>
      <vt:lpstr>'1 - úsek vodárna  -  KK K...'!Oblast_tisku</vt:lpstr>
      <vt:lpstr>'2 - úsek kř. Wolkerova -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2023-03-17T07:18:49Z</dcterms:created>
  <dcterms:modified xsi:type="dcterms:W3CDTF">2023-03-17T07:20:07Z</dcterms:modified>
</cp:coreProperties>
</file>