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Override PartName="/xl/worksheets/sheet8.xml" ContentType="application/vnd.openxmlformats-officedocument.spreadsheetml.worksheet+xml"/>
  <Override PartName="/xl/drawings/drawing8.xml" ContentType="application/vnd.openxmlformats-officedocument.drawing+xml"/>
  <Override PartName="/xl/worksheets/sheet9.xml" ContentType="application/vnd.openxmlformats-officedocument.spreadsheetml.worksheet+xml"/>
  <Override PartName="/xl/drawings/drawing9.xml" ContentType="application/vnd.openxmlformats-officedocument.drawing+xml"/>
  <Override PartName="/xl/worksheets/sheet10.xml" ContentType="application/vnd.openxmlformats-officedocument.spreadsheetml.worksheet+xml"/>
  <Override PartName="/xl/drawings/drawing10.xml" ContentType="application/vnd.openxmlformats-officedocument.drawing+xml"/>
  <Override PartName="/xl/worksheets/sheet11.xml" ContentType="application/vnd.openxmlformats-officedocument.spreadsheetml.worksheet+xml"/>
  <Override PartName="/xl/drawings/drawing11.xml" ContentType="application/vnd.openxmlformats-officedocument.drawing+xml"/>
  <Override PartName="/xl/worksheets/sheet12.xml" ContentType="application/vnd.openxmlformats-officedocument.spreadsheetml.worksheet+xml"/>
  <Override PartName="/xl/drawings/drawing12.xml" ContentType="application/vnd.openxmlformats-officedocument.drawing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fileSharing userName="DST" reservationPassword="0"/>
  <workbookPr/>
  <bookViews>
    <workbookView xWindow="240" yWindow="120" windowWidth="14940" windowHeight="9225" activeTab="0"/>
  </bookViews>
  <sheets>
    <sheet name="Rekapitulace" sheetId="1" r:id="rId1"/>
    <sheet name="SO 000" sheetId="2" r:id="rId2"/>
    <sheet name="SO 001" sheetId="3" r:id="rId3"/>
    <sheet name="SO 002" sheetId="4" r:id="rId4"/>
    <sheet name="SO 101_SO 101.1" sheetId="5" r:id="rId5"/>
    <sheet name="SO 101_SO 101.2" sheetId="6" r:id="rId6"/>
    <sheet name="SO 181" sheetId="7" r:id="rId7"/>
    <sheet name="SO 201" sheetId="8" r:id="rId8"/>
    <sheet name="SO 202" sheetId="9" r:id="rId9"/>
    <sheet name="SO 251" sheetId="10" r:id="rId10"/>
    <sheet name="SO 421" sheetId="11" r:id="rId11"/>
    <sheet name="SO 451" sheetId="12" r:id="rId12"/>
  </sheets>
  <definedNames/>
  <calcPr/>
  <webPublishing/>
</workbook>
</file>

<file path=xl/sharedStrings.xml><?xml version="1.0" encoding="utf-8"?>
<sst xmlns="http://schemas.openxmlformats.org/spreadsheetml/2006/main" count="2722" uniqueCount="660">
  <si>
    <t>Firma: Pontex, spol. s r.o.</t>
  </si>
  <si>
    <t>Rekapitulace ceny</t>
  </si>
  <si>
    <t>Stavba: 20 171 04 - III/1124 Nespery, mosty ev.č. 1124-2 a 1124-3 před obcí Nespery</t>
  </si>
  <si>
    <t>Varianta: ZŘ - Základní řešení</t>
  </si>
  <si>
    <t>Celková cena bez DPH:</t>
  </si>
  <si>
    <t>Celková cena s DPH:</t>
  </si>
  <si>
    <t>Objekt</t>
  </si>
  <si>
    <t>Popis</t>
  </si>
  <si>
    <t>Cena bez DPH</t>
  </si>
  <si>
    <t>DPH</t>
  </si>
  <si>
    <t>Cena s DPH</t>
  </si>
  <si>
    <t>ASPE10</t>
  </si>
  <si>
    <t>S</t>
  </si>
  <si>
    <t>Soupis prací objektu</t>
  </si>
  <si>
    <t xml:space="preserve">Stavba: </t>
  </si>
  <si>
    <t>20 171 04</t>
  </si>
  <si>
    <t>III/1124 Nespery, mosty ev.č. 1124-2 a 1124-3 před obcí Nespery</t>
  </si>
  <si>
    <t>O</t>
  </si>
  <si>
    <t>Rozpočet:</t>
  </si>
  <si>
    <t>0,00</t>
  </si>
  <si>
    <t>15,00</t>
  </si>
  <si>
    <t>21,00</t>
  </si>
  <si>
    <t>3</t>
  </si>
  <si>
    <t>2</t>
  </si>
  <si>
    <t>SO 000</t>
  </si>
  <si>
    <t>Vedlejší a ostatní náklady</t>
  </si>
  <si>
    <t>Typ</t>
  </si>
  <si>
    <t>0</t>
  </si>
  <si>
    <t>Poř. číslo</t>
  </si>
  <si>
    <t>1</t>
  </si>
  <si>
    <t>Kód položky</t>
  </si>
  <si>
    <t>Varianta</t>
  </si>
  <si>
    <t>Název položky</t>
  </si>
  <si>
    <t>4</t>
  </si>
  <si>
    <t>MJ</t>
  </si>
  <si>
    <t>5</t>
  </si>
  <si>
    <t>Množství</t>
  </si>
  <si>
    <t>6</t>
  </si>
  <si>
    <t>Jednotková cena</t>
  </si>
  <si>
    <t>Jednotková</t>
  </si>
  <si>
    <t>9</t>
  </si>
  <si>
    <t>Celkem</t>
  </si>
  <si>
    <t>10</t>
  </si>
  <si>
    <t>SD</t>
  </si>
  <si>
    <t>Všeobecné konstrukce a práce</t>
  </si>
  <si>
    <t>P</t>
  </si>
  <si>
    <t>00410R</t>
  </si>
  <si>
    <t/>
  </si>
  <si>
    <t>Vedlejší náklady</t>
  </si>
  <si>
    <t>KPL</t>
  </si>
  <si>
    <t>PP</t>
  </si>
  <si>
    <t>obsahují zejména náklady na: 
- ztížené výrobní podmínky související s umístěním stavby, provozními nebo 
dopravními omezeními 
- uvedení stavbou dotčených ploch a staveništní dopravou dotčených komunikací 
do původního nebo projektovaného stavu 
- zajištění bezpečnosti při provádění stavby ve smyslu bezpečnosti práce a 
ochrany životního prostředí 
- likvidace přebytečného stavebního materiálu odpovídajícím způsobem 
- péče o nepředané objekty a konstrukce stavby, jejich ošetřování 
- nutný rozsah stavebního pojištění budovaného díla na předmětné stavbě a 
pojištění odpovědnosti za škodu způsobenou dodavatelem třetí osobě 
- zajištění bankovních garancí 
- všechny další nutné náklady k řádnému a úplnému zhotovení předmětu díla 
zřejmé ze zadávací dokumentace nebo místních podmínek</t>
  </si>
  <si>
    <t>VV</t>
  </si>
  <si>
    <t>00420R</t>
  </si>
  <si>
    <t>Ostatní náklady</t>
  </si>
  <si>
    <t>obsahují zejména náklady na: 
- úpravu příslušné dokumentace dle technologických postupů zhotovitele a dle při 
provádění díla zjištěných skutečností 
- zpracování Plánu havarijních opatření zařízení staveniště a mechanizace 
- zpracování Plánu bezpečnosti a ochrany zdraví při práci na staveništi (dle § 15, 
odst. 2 zákona č. 309/2006 Sb., kterým se upravují další požadavky BOZP) 
- zpracování technologických postupů a plánů kontrol 
- pasportizace stavbou dotčených ploch a objektů 
- všechny další nutné činnosti k řádnému a úplnému zhotovení předmětu díla 
zřejmé ze zadávací dokumentace nebo místních podmínek</t>
  </si>
  <si>
    <t>02520</t>
  </si>
  <si>
    <t>ZKOUŠENÍ MATERIÁLŮ NEZÁVISLOU ZKUŠEBNOU</t>
  </si>
  <si>
    <t>02710R</t>
  </si>
  <si>
    <t>a</t>
  </si>
  <si>
    <t>PASPORTIZACE OBJEKTŮ V OKOLÍ STAVBY</t>
  </si>
  <si>
    <t>b</t>
  </si>
  <si>
    <t>PASPORTIZACE OBJÍZDNÝCH TRAS</t>
  </si>
  <si>
    <t>02730</t>
  </si>
  <si>
    <t>POMOC PRÁCE ZŘÍZ NEBO ZAJIŠŤ OCHRANU INŽENÝRSKÝCH SÍTÍ</t>
  </si>
  <si>
    <t>např. nadzemní vedení</t>
  </si>
  <si>
    <t>7</t>
  </si>
  <si>
    <t>02910</t>
  </si>
  <si>
    <t>OSTATNÍ POŽADAVKY - ZEMĚMĚŘIČSKÁ MĚŘENÍ</t>
  </si>
  <si>
    <t>vytyčení stávajících IS</t>
  </si>
  <si>
    <t>8</t>
  </si>
  <si>
    <t>029113</t>
  </si>
  <si>
    <t>OSTATNÍ POŽADAVKY - GEODETICKÉ ZAMĚŘENÍ - CELKY</t>
  </si>
  <si>
    <t>KUS</t>
  </si>
  <si>
    <t>02940</t>
  </si>
  <si>
    <t>OSTATNÍ POŽADAVKY - VYPRACOVÁNÍ DOKUMENTACE</t>
  </si>
  <si>
    <t>Plán sledování a údržby mostu na celou stavbu</t>
  </si>
  <si>
    <t>RDS</t>
  </si>
  <si>
    <t>11</t>
  </si>
  <si>
    <t>technické předpisy</t>
  </si>
  <si>
    <t>12</t>
  </si>
  <si>
    <t>02944</t>
  </si>
  <si>
    <t>OSTAT POŽADAVKY - DOKUMENTACE SKUTEČ PROVEDENÍ V DIGIT FORMĚ</t>
  </si>
  <si>
    <t>dokumentace skutečného provedení stavby</t>
  </si>
  <si>
    <t>13</t>
  </si>
  <si>
    <t>02945</t>
  </si>
  <si>
    <t>OSTAT POŽADAVKY - GEOMETRICKÝ PLÁN</t>
  </si>
  <si>
    <t>14</t>
  </si>
  <si>
    <t>02946</t>
  </si>
  <si>
    <t>OSTAT POŽADAVKY - FOTODOKUMENTACE</t>
  </si>
  <si>
    <t>Včetně zdokumentování stávajícího stavu během demolice a pasportizace 
přilehlých ploch, okolí a konstrukcí i během výstavby</t>
  </si>
  <si>
    <t>15</t>
  </si>
  <si>
    <t>fotodokumentace v okolí stavby (týdenní interval 10 fotografií) zasláno na MěU</t>
  </si>
  <si>
    <t>16</t>
  </si>
  <si>
    <t>02950</t>
  </si>
  <si>
    <t>OSTATNÍ POŽADAVKY - POSUDKY, KONTROLY, REVIZNÍ ZPRÁVY</t>
  </si>
  <si>
    <t>Povodňový a havarijní plán</t>
  </si>
  <si>
    <t>17</t>
  </si>
  <si>
    <t>02960</t>
  </si>
  <si>
    <t>OSTATNÍ POŽADAVKY - ODBORNÝ DOZOR</t>
  </si>
  <si>
    <t>Inženýrská činnost pro DIO</t>
  </si>
  <si>
    <t>18</t>
  </si>
  <si>
    <t>Geotechnický dohled</t>
  </si>
  <si>
    <t>19</t>
  </si>
  <si>
    <t>c</t>
  </si>
  <si>
    <t>Technicko inženýrská činnost projektanta</t>
  </si>
  <si>
    <t>20</t>
  </si>
  <si>
    <t>02990</t>
  </si>
  <si>
    <t>OSTATNÍ POŽADAVKY - INFORMAČNÍ TABULE</t>
  </si>
  <si>
    <t>informační tabule s informacemi o realizační firmě a termínu prací</t>
  </si>
  <si>
    <t>21</t>
  </si>
  <si>
    <t>02991</t>
  </si>
  <si>
    <t>Označení stavby dle směrnic investora</t>
  </si>
  <si>
    <t>22</t>
  </si>
  <si>
    <t>03100</t>
  </si>
  <si>
    <t>ZAŘÍZENÍ STAVENIŠTĚ - ZŘÍZENÍ, PROVOZ, DEMONTÁŽ</t>
  </si>
  <si>
    <t>vč.oplocení staveniště, proviz.zábradlí a pod. 
Vč. případného nájmu pozemku, vč. provizorních komunikací a případných záborů 
vč. buňkoviště, toalet a dalšího zařízení nezbytného pro provoz a řízení stavby po 
celou dobu její výstavby</t>
  </si>
  <si>
    <t>SO 001</t>
  </si>
  <si>
    <t>Demolice mostu ev.č. 1124-2</t>
  </si>
  <si>
    <t>015111</t>
  </si>
  <si>
    <t>POPLATKY ZA LIKVIDACI ODPADŮ NEKONTAMINOVANÝCH - 17 05 04  VYTĚŽENÉ ZEMINY A HORNINY -  I. TŘÍDA TĚŽITELNOSTI</t>
  </si>
  <si>
    <t>T</t>
  </si>
  <si>
    <t>pol. č. 13173 8,664*2,0=17,328 [A]</t>
  </si>
  <si>
    <t>015140</t>
  </si>
  <si>
    <t>POPLATKY ZA LIKVIDACI ODPADŮ NEKONTAMINOVANÝCH - 17 01 01  BETON Z DEMOLIC OBJEKTŮ, ZÁKLADŮ TV</t>
  </si>
  <si>
    <t>železobeton</t>
  </si>
  <si>
    <t>pol. č. 96616  7,167*2,5=17,918 [A]</t>
  </si>
  <si>
    <t>015330</t>
  </si>
  <si>
    <t>POPLATKY ZA LIKVIDACI ODPADŮ NEKONTAMINOVANÝCH - 17 05 04  KAMENNÁ SUŤ</t>
  </si>
  <si>
    <t>pol. č. 96613 55,569*2,6=144,479 [A]</t>
  </si>
  <si>
    <t>Zemní práce</t>
  </si>
  <si>
    <t>11329</t>
  </si>
  <si>
    <t>ODSTRANĚNÍ ZPEVNĚNÝCH PLOCH, PŘÍKOPŮ A RIGOLŮ Z LOMOVÉHO KAMENE</t>
  </si>
  <si>
    <t>M3</t>
  </si>
  <si>
    <t>vč. lože 
vč. odvozu a uložení na skládku, poplatek za skládku pol. č. 015330</t>
  </si>
  <si>
    <t>odvodňovací skluz vpravo, vlevo 
0,6*5,0*0,25*2=1,500 [A]</t>
  </si>
  <si>
    <t>11347</t>
  </si>
  <si>
    <t>ODSTRAN KRYTU ZPEVNĚNÝCH PLOCH Z DLAŽEB KOSTEK VČET PODKL</t>
  </si>
  <si>
    <t>římsy (0,5*0,3+0,2*0,165)*7,6*2=2,782 [A] 
přepadová hrana 1,527*0,934*3,0=4,279 [B] 
Celkem: A+B=7,061 [C]</t>
  </si>
  <si>
    <t>13173</t>
  </si>
  <si>
    <t>HLOUBENÍ JAM ZAPAŽ I NEPAŽ TŘ. I</t>
  </si>
  <si>
    <t>vč. odvozu na skládku, poplatek za skládku pol. č. 015111</t>
  </si>
  <si>
    <t>plocha odměřena z cadu 
zásypu bloků LEGO 1,14*7,6=8,664 [A]</t>
  </si>
  <si>
    <t>Ostatní konstrukce a práce</t>
  </si>
  <si>
    <t>9112A3</t>
  </si>
  <si>
    <t>ZÁBRADLÍ MOSTNÍ S VODOR MADLY - DEMONTÁŽ S PŘESUNEM</t>
  </si>
  <si>
    <t>M</t>
  </si>
  <si>
    <t>vč. odvozu na místo určené</t>
  </si>
  <si>
    <t>7,6*2=15,200 [A]</t>
  </si>
  <si>
    <t>911CC3</t>
  </si>
  <si>
    <t>SVODIDLO BETON, ÚROVEŇ ZADRŽ H2 VÝŠ 0,8M - DEMONTÁŽ S PŘESUNEM</t>
  </si>
  <si>
    <t>včetně odvozu na místo určené investorem</t>
  </si>
  <si>
    <t>22,0*2=44,000 [A]</t>
  </si>
  <si>
    <t>96611</t>
  </si>
  <si>
    <t>BOURÁNÍ KONSTRUKCÍ Z BETONOVÝCH DÍLCŮ</t>
  </si>
  <si>
    <t>bloky LEGO, vč. dovozu na místo určené investorem</t>
  </si>
  <si>
    <t>(8,0+2,4)*2,4*0,8=19,968 [A]</t>
  </si>
  <si>
    <t>96613</t>
  </si>
  <si>
    <t>BOURÁNÍ KONSTRUKCÍ Z KAMENE NA MC</t>
  </si>
  <si>
    <t>vč. odvozu a uložení na skládku, poplatek za skládku pol. č. 015330</t>
  </si>
  <si>
    <t>opěra z LM (2,427+2,439)*5,705=27,761 [A] 
klenba z LM 4,66*5,705*0,6=15,951 [B] 
čelní zdi 11,857*0,5*2=11,857 [C] 
Celkem: A+B+C=55,569 [D]</t>
  </si>
  <si>
    <t>96616</t>
  </si>
  <si>
    <t>BOURÁNÍ KONSTRUKCÍ ZE ŽELEZOBETONU</t>
  </si>
  <si>
    <t>římsy (0,5*0,3+0,2*0,2)*7,6*2=2,888 [A] 
přepadová hrana 1,527*0,934*3,0=4,279 [B] 
Celkem: A+B=7,167 [C]</t>
  </si>
  <si>
    <t>SO 002</t>
  </si>
  <si>
    <t>Demolice mostu ev.č. 1124-3</t>
  </si>
  <si>
    <t>pol. č. 96616  2,96*2,5=7,400 [A]</t>
  </si>
  <si>
    <t>pol. č. 96613 63,169*2,6=164,239 [A]</t>
  </si>
  <si>
    <t>7,77=7,770 [A]</t>
  </si>
  <si>
    <t>9117C3</t>
  </si>
  <si>
    <t>SVOD OCEL ZÁBRADEL ÚROVEŇ ZADRŽ H2 - DEMONTÁŽ S PŘESUNEM</t>
  </si>
  <si>
    <t>25,0=25,000 [A]</t>
  </si>
  <si>
    <t>opěra z LM (1,533+1,586)*5,82=18,153 [A] 
klenba z LM 4,66*5,82*0,6=16,273 [B] 
čelní zdi (1,84+1,55)*4,0*0,65*2+(1,0+1,25)*3,8*0,65*2=28,743 [C] 
Celkem: A+B+C=63,169 [D]</t>
  </si>
  <si>
    <t>římsy (0,5*0,3+0,2*0,2)*(7,81+7,77)=2,960 [A]</t>
  </si>
  <si>
    <t>Objekt:</t>
  </si>
  <si>
    <t>SO 101</t>
  </si>
  <si>
    <t>Komunikace</t>
  </si>
  <si>
    <t>O1</t>
  </si>
  <si>
    <t>SO 101.1</t>
  </si>
  <si>
    <t>Část komunikace u mostů</t>
  </si>
  <si>
    <t xml:space="preserve">  SO 101.1</t>
  </si>
  <si>
    <t>015130</t>
  </si>
  <si>
    <t>POPLATKY ZA LIKVIDACI ODPADŮ NEKONTAMINOVANÝCH - 17 03 02  VYBOURANÝ ASFALTOVÝ BETON BEZ DEHTU</t>
  </si>
  <si>
    <t>uvažováno 70% z množství</t>
  </si>
  <si>
    <t>pol. č. 11372 134,443*2,4*0,7=225,864 [A]</t>
  </si>
  <si>
    <t>015760</t>
  </si>
  <si>
    <t>POPLATKY ZA LIKVIDACI ODPADŮ NEBEZPEČNÝCH - 17 06 03*  IZOLAČNÍ MATERIÁLY OBSAHUJÍCÍ NEBEZPEČNÉ LÁTKY</t>
  </si>
  <si>
    <t>uvažováno 30% z množství</t>
  </si>
  <si>
    <t>pol. č. 11372 134,443*2,4*0,3=96,799 [A]</t>
  </si>
  <si>
    <t>11372</t>
  </si>
  <si>
    <t>FRÉZOVÁNÍ ZPEVNĚNÝCH PLOCH ASFALTOVÝCH</t>
  </si>
  <si>
    <t>viz příloha D3.6</t>
  </si>
  <si>
    <t>obrusná vrstva 
plocha odměřena z cadu 1387,975*0,04=55,519 [A] 
odpočet most -6,7*6,5*0,04=-1,742 [B] 
ložná vrstva 
plocha odměřena z cadu 1387,975*0,06=83,279 [C] 
odpočet most -6,7*6,5*0,06=-2,613 [D] 
Celkem: A+B+C+D=134,443 [E]</t>
  </si>
  <si>
    <t>12110</t>
  </si>
  <si>
    <t>SEJMUTÍ ORNICE NEBO LESNÍ PŮDY</t>
  </si>
  <si>
    <t>pro zpětné rozprostření 
odhad</t>
  </si>
  <si>
    <t>(61,028+42,238)*0,2=20,653 [A]</t>
  </si>
  <si>
    <t>PN</t>
  </si>
  <si>
    <t>12573</t>
  </si>
  <si>
    <t>VYKOPÁVKY ZE ZEMNÍKŮ A SKLÁDEK TŘ. I</t>
  </si>
  <si>
    <t>pro zpětné rozpostření</t>
  </si>
  <si>
    <t>17120</t>
  </si>
  <si>
    <t>ULOŽENÍ SYPANINY DO NÁSYPŮ A NA SKLÁDKY BEZ ZHUTNĚNÍ</t>
  </si>
  <si>
    <t>18223</t>
  </si>
  <si>
    <t>ROZPROSTŘENÍ ORNICE VE SVAHU V TL DO 0,20M</t>
  </si>
  <si>
    <t>M2</t>
  </si>
  <si>
    <t>(61,028+42,238)=103,266 [A]</t>
  </si>
  <si>
    <t>18242</t>
  </si>
  <si>
    <t>ZALOŽENÍ TRÁVNÍKU HYDROOSEVEM NA ORNICI</t>
  </si>
  <si>
    <t>56144</t>
  </si>
  <si>
    <t>KAMENIVO ZPEVNĚNÉ CEMENTEM TL. DO 200MM</t>
  </si>
  <si>
    <t>SC C8/10 tl. 170 mm</t>
  </si>
  <si>
    <t>plocha odměřena z cadu 1387,975=1 387,975 [A] 
odpočet most -6,7*6,5=-43,550 [B] 
Celkem: A+B=1 344,425 [C]</t>
  </si>
  <si>
    <t>56335</t>
  </si>
  <si>
    <t>VOZOVKOVÉ VRSTVY ZE ŠTĚRKODRTI TL. DO 250MM</t>
  </si>
  <si>
    <t>ŠDa 0-32 tl. 250 mm</t>
  </si>
  <si>
    <t>572123</t>
  </si>
  <si>
    <t>INFILTRAČNÍ POSTŘIK Z EMULZE DO 1,0KG/M2</t>
  </si>
  <si>
    <t>PI-EP 0,8 kg/m2</t>
  </si>
  <si>
    <t>572213</t>
  </si>
  <si>
    <t>SPOJOVACÍ POSTŘIK Z EMULZE DO 0,5KG/M2</t>
  </si>
  <si>
    <t>PS-EP 0,35 kg/m2</t>
  </si>
  <si>
    <t>plocha odměřena z cadu 1387,975*2=2 775,950 [A] 
odpočet most -6,7*6,5*2=-87,100 [B] 
Celkem: A+B=2 688,850 [C]</t>
  </si>
  <si>
    <t>574B34</t>
  </si>
  <si>
    <t>ASFALTOVÝ BETON PRO OBRUSNÉ VRSTVY MODIFIK ACO 11+, 11S TL. 40MM</t>
  </si>
  <si>
    <t>ACO 11S+ PmB 25-55/55, tl. 40 mm</t>
  </si>
  <si>
    <t>574D56</t>
  </si>
  <si>
    <t>ASFALTOVÝ BETON PRO LOŽNÍ VRSTVY MODIFIK ACL 16+, 16S TL. 60MM</t>
  </si>
  <si>
    <t>ACL 16S+ PmB 25-55/55, tl. 60 mm</t>
  </si>
  <si>
    <t>574F58</t>
  </si>
  <si>
    <t>ASFALTOVÝ BETON PRO PODKLADNÍ VRSTVY MODIFIK ACP 22+, 22S TL. 60MM</t>
  </si>
  <si>
    <t>ACP 22S PmB 25/55-60 tl. 60 mm</t>
  </si>
  <si>
    <t>Potrubí</t>
  </si>
  <si>
    <t>89711</t>
  </si>
  <si>
    <t>VPUSŤ KANALIZAČNÍ ULIČNÍ KOMPLETNÍ MONOLIT BETON</t>
  </si>
  <si>
    <t>kompletní 
u propustku</t>
  </si>
  <si>
    <t>1=1,000 [A]</t>
  </si>
  <si>
    <t>89712</t>
  </si>
  <si>
    <t>VPUSŤ KANALIZAČNÍ ULIČNÍ KOMPLETNÍ Z BETONOVÝCH DÍLCŮ</t>
  </si>
  <si>
    <t>kompletní</t>
  </si>
  <si>
    <t>9=9,000 [A]</t>
  </si>
  <si>
    <t>9113C1</t>
  </si>
  <si>
    <t>SVODIDLO OCEL SILNIČ JEDNOSTR, ÚROVEŇ ZADRŽ H2 - DODÁVKA A MONTÁŽ</t>
  </si>
  <si>
    <t>včetně náběhu</t>
  </si>
  <si>
    <t>28,0+8,0=36,000 [A]</t>
  </si>
  <si>
    <t>9113C3</t>
  </si>
  <si>
    <t>SVODIDLO OCEL SILNIČ JEDNOSTR, ÚROVEŇ ZADRŽ H2 - DEMONTÁŽ S PŘESUNEM</t>
  </si>
  <si>
    <t>vč. dovozu a uložení na místo určené</t>
  </si>
  <si>
    <t>9183A2</t>
  </si>
  <si>
    <t>PROPUSTY Z TRUB DN 300MM ŽELEZOBETONOVÝCH</t>
  </si>
  <si>
    <t>11,0=11,000 [A]</t>
  </si>
  <si>
    <t>931316</t>
  </si>
  <si>
    <t>TĚSNĚNÍ DILATAČ SPAR ASF ZÁLIVKOU PRŮŘ DO 800MM2</t>
  </si>
  <si>
    <t>u opěrných zdí</t>
  </si>
  <si>
    <t>67,47+47,0+50,7=165,170 [A]</t>
  </si>
  <si>
    <t>966345</t>
  </si>
  <si>
    <t>BOURÁNÍ PROPUSTŮ Z TRUB DN DO 300MM</t>
  </si>
  <si>
    <t>včetně odvozu, uložení na skládku a poplatku za skládku</t>
  </si>
  <si>
    <t>23</t>
  </si>
  <si>
    <t>96687</t>
  </si>
  <si>
    <t>VYBOURÁNÍ ULIČNÍCH VPUSTÍ KOMPLETNÍCH</t>
  </si>
  <si>
    <t>vč. odvozu, uložení na skládku a poplatku za skládku</t>
  </si>
  <si>
    <t>SO 101.2</t>
  </si>
  <si>
    <t>zbytek opravované komunikace - výměna krytu</t>
  </si>
  <si>
    <t xml:space="preserve">  SO 101.2</t>
  </si>
  <si>
    <t>pol. č. 11372 466,5*2,4*0,7=783,720 [A]</t>
  </si>
  <si>
    <t>pol. č. 11372 466,5*2,4*0,3=335,880 [A]</t>
  </si>
  <si>
    <t>obrusná vrstva 
začatek délka ůseku 125.713 m 683,0*0,04=27,320 [A] 
konec délka úseku 706,74 m 3982,0*0,04=159,280 [B] 
ložná vrstva 
začatek délka ůseku 125.713 m 683,0*0,06=40,980 [C] 
konec délka úseku 706,74 m 3982,0*0,06=238,920 [D] 
Celkem: A+B+C+D=466,500 [E]</t>
  </si>
  <si>
    <t>18110</t>
  </si>
  <si>
    <t>ÚPRAVA PLÁNĚ SE ZHUTNĚNÍM V HORNINĚ TŘ. I</t>
  </si>
  <si>
    <t>začatek délka ůseku 125.713 m (125,713*1,5)*0,7*2=263,997 [A] 
konec délka úseku 706,74 m (706,74*1,5)*0,7*2=1 484,154 [B] 
Celkem: A+B=1 748,151 [C]</t>
  </si>
  <si>
    <t>18222</t>
  </si>
  <si>
    <t>ROZPROSTŘENÍ ORNICE VE SVAHU V TL DO 0,15M</t>
  </si>
  <si>
    <t>sanace krajnice odhad 70%</t>
  </si>
  <si>
    <t>začatek délka ůseku 125.713 m (125,713*0,75)*0,7*2=131,999 [A] 
konec délka úseku 706,74 m (706,74*0,75)*0,7*2=742,077 [B] 
Celkem: A+B=874,076 [C]</t>
  </si>
  <si>
    <t>56930</t>
  </si>
  <si>
    <t>ZPEVNĚNÍ KRAJNIC ZE ŠTĚRKODRTI</t>
  </si>
  <si>
    <t>začatek délka ůseku 125.713 m (125,713*0,45*1,5)*0,7*2=118,799 [A] 
konec délka úseku 706,74 m (706,74*0,45*1,5)*0,7*2=667,869 [B] 
Celkem: A+B=786,668 [C]</t>
  </si>
  <si>
    <t>56962</t>
  </si>
  <si>
    <t>ZPEVNĚNÍ KRAJNIC Z RECYKLOVANÉHO MATERIÁLU TL DO 100MM</t>
  </si>
  <si>
    <t>začatek délka ůseku 125.713 m (125,713*0,4)*0,7*2=70,399 [A] 
konec délka úseku 706,74 m (706,74*0,4)*0,7*2=395,774 [B] 
Celkem: A+B=466,173 [C]</t>
  </si>
  <si>
    <t>PI-EP 0,8 kg/m2 
viz příloha D3.6 
včetně napojení ACO</t>
  </si>
  <si>
    <t>začatek délka ůseku 125.713 m 683,0=683,000 [A] 
konec délka úseku 706,74 m 3982,0=3 982,000 [B] 
Celkem: A+B=4 665,000 [C]</t>
  </si>
  <si>
    <t>PS-EP 0,35 kg/m2 
viz příloha D3.6</t>
  </si>
  <si>
    <t>57476</t>
  </si>
  <si>
    <t>VOZOVKOVÉ VÝZTUŽNÉ VRSTVY Z GEOMŘÍŽOVINY S TKANINOU</t>
  </si>
  <si>
    <t>ACO 11S+ PmB 25-55/55, tl. 40 mm 
viz příloha D3.6</t>
  </si>
  <si>
    <t>ACL 16S+ PmB 25-55/55, tl. 60 mm 
viz příloha D3.6</t>
  </si>
  <si>
    <t>začatek délka ůseku 125.713 m 683,0=683,000 [A] 
konec délka úseku 706,74 m 3982,0=3 982,000 [B] 
odečet napojení -(5,68+5,381)*1,0=-11,061 [C] 
Celkem: A+B+C=4 653,939 [D]</t>
  </si>
  <si>
    <t>587206</t>
  </si>
  <si>
    <t>PŘEDLÁŽDĚNÍ KRYTU Z BETONOVÝCH DLAŽDIC SE ZÁMKEM</t>
  </si>
  <si>
    <t>u autobusové zastávky</t>
  </si>
  <si>
    <t>9,0=9,000 [A]</t>
  </si>
  <si>
    <t>919111</t>
  </si>
  <si>
    <t>ŘEZÁNÍ ASFALTOVÉHO KRYTU VOZOVEK TL DO 50MM</t>
  </si>
  <si>
    <t>napojení na stávající komunikaci 5,68+5,38=11,060 [A] 
napojení u SO 101.1 5,45+5,43=10,880 [B] 
Celkem: A+B=21,940 [C]</t>
  </si>
  <si>
    <t>SO 181</t>
  </si>
  <si>
    <t>DIO</t>
  </si>
  <si>
    <t>02720</t>
  </si>
  <si>
    <t>POMOC PRÁCE ZŘÍZ NEBO ZAJIŠŤ REGULACI A OCHRANU DOPRAVY</t>
  </si>
  <si>
    <t>Položka zahrnuje dopravně inženýrská opatření v průběhu celé stavby (dle schváleného plánu ZOV a vyjádření DIR PČR 
Zahrnuje dočasné dopravní značení, dopravní zařízení (např. zvětšené,i základní svislé značky, vodorovné značení z fólie, citybloky, provizorní betonová a ocelová svodidla, ochranná zábradlí, světelné výstražné zařízení atd.- viz příloha TZ), oplocení a všechny související práce po 
dobu trvání stavby. 
Součástí položky je i údržba a péče o dopravně inženýrská opatření v 
průběhu celé stavby. 
Součástí položky je dočasné přemístění autobusové zastávky vč. označení zastávky a informačních tabulí</t>
  </si>
  <si>
    <t>57792B</t>
  </si>
  <si>
    <t>VÝSPRAVA VÝTLUKŮ SMĚSÍ ACO MODIFIK TL. DO 50MM</t>
  </si>
  <si>
    <t>oprava objízdných tras 
odhad 2% z objízdné trasy 
položka bude čerpána pouze se souhlasem objednatele</t>
  </si>
  <si>
    <t>(32000*5,5)*0,02=3 520,000 [A]</t>
  </si>
  <si>
    <t>SO 201</t>
  </si>
  <si>
    <t>Most ev.č. 1124-2</t>
  </si>
  <si>
    <t>pol. č. 12273 12,0*2,0=24,000 [A]</t>
  </si>
  <si>
    <t>029412</t>
  </si>
  <si>
    <t>OSTATNÍ POŽADAVKY - VYPRACOVÁNÍ MOSTNÍHO LISTU</t>
  </si>
  <si>
    <t>Výpočet zatížitelnosti</t>
  </si>
  <si>
    <t>02953</t>
  </si>
  <si>
    <t>OSTATNÍ POŽADAVKY - HLAVNÍ MOSTNÍ PROHLÍDKA</t>
  </si>
  <si>
    <t>1. HMP vč.zpřístupnění</t>
  </si>
  <si>
    <t>11526</t>
  </si>
  <si>
    <t>PŘEVEDENÍ VODY POTRUBÍM DN 800 NEBO ŽLABY R.O. DO 2,8M</t>
  </si>
  <si>
    <t>12273</t>
  </si>
  <si>
    <t>ODKOPÁVKY A PROKOPÁVKY OBECNÉ TŘ. I</t>
  </si>
  <si>
    <t>zemní hrázky</t>
  </si>
  <si>
    <t>((1*0,5*8,0)*1,5)*2=12,000 [A]</t>
  </si>
  <si>
    <t>zpětný zásyp</t>
  </si>
  <si>
    <t>pol. č. 17411 180,718=180,718 [A]</t>
  </si>
  <si>
    <t>viz. SO 251 
včetně čerpacích jímek a odčerpání vody</t>
  </si>
  <si>
    <t>17411</t>
  </si>
  <si>
    <t>ZÁSYP JAM A RÝH ZEMINOU SE ZHUTNĚNÍM</t>
  </si>
  <si>
    <t>zpětný zásyp okolo základů</t>
  </si>
  <si>
    <t>plochy odměřeny z cadu 
OP1 9,553*6,4=61,139 [A] 
OP2 9,553*6,4=61,139 [B] 
pod mostem (pod dlažbou) 7,792*7,5=58,440 [C] 
Celkem: A+B+C=180,718 [D]</t>
  </si>
  <si>
    <t>17780</t>
  </si>
  <si>
    <t>ZEMNÍ HRÁZKY Z NAKUPOVANÝCH MATERIÁLŮ</t>
  </si>
  <si>
    <t>z nepropustných zemin</t>
  </si>
  <si>
    <t>Základy</t>
  </si>
  <si>
    <t>21331</t>
  </si>
  <si>
    <t>DRENÁŽNÍ VRSTVY Z BETONU MEZEROVITÉHO (DRENÁŽNÍHO)</t>
  </si>
  <si>
    <t>obetonování drenážní trubky</t>
  </si>
  <si>
    <t>OP1 0,3*0,3*6,4=0,576 [A] 
OP2 0,3*0,3*6,4=0,576 [B] 
Celkem: A+B=1,152 [C]</t>
  </si>
  <si>
    <t>227831</t>
  </si>
  <si>
    <t>MIKROPILOTY KOMPLET D DO 150MM NA POVRCHU</t>
  </si>
  <si>
    <t>injektované mikropiloty z bezešvé za tepla válcované trubky 108/16 z oceli S235</t>
  </si>
  <si>
    <t>OP1 (8+2*2)*8=96,000 [A] 
OP2 (8+2+6)*8=128,000 [B] 
Celkem: A+B=224,000 [C]</t>
  </si>
  <si>
    <t>26125</t>
  </si>
  <si>
    <t>VRTY PRO KOTVENÍ, INJEKTÁŽ A MIKROPILOTY NA POVRCHU TŘ. II D DO 300MM</t>
  </si>
  <si>
    <t>80% z vrtů</t>
  </si>
  <si>
    <t>OP1 ((8+2*2)*8)*0,8=76,800 [A] 
OP2 ((8+2+6)*8)*0,8=102,400 [B] 
Celkem: A+B=179,200 [C]</t>
  </si>
  <si>
    <t>26135</t>
  </si>
  <si>
    <t>VRTY PRO KOTVENÍ, INJEKTÁŽ A MIKROPILOTY NA POVRCHU TŘ. III D DO 300MM</t>
  </si>
  <si>
    <t>20% z vrtů</t>
  </si>
  <si>
    <t>OP1 ((8+2*2)*8)*0,2=19,200 [A] 
OP2 ((8+2+6)*8)*0,2=25,600 [B] 
Celkem: A+B=44,800 [C]</t>
  </si>
  <si>
    <t>28999</t>
  </si>
  <si>
    <t>OPLÁŠTĚNÍ (ZPEVNĚNÍ) Z FÓLIE</t>
  </si>
  <si>
    <t>těsnící folie</t>
  </si>
  <si>
    <t>5,1*6,4*2=65,280 [A]</t>
  </si>
  <si>
    <t>Svislé konstrukce</t>
  </si>
  <si>
    <t>31717</t>
  </si>
  <si>
    <t>KOVOVÉ KONSTRUKCE PRO KOTVENÍ ŘÍMSY</t>
  </si>
  <si>
    <t>KG</t>
  </si>
  <si>
    <t>odhad 6 kg/kus</t>
  </si>
  <si>
    <t>(67+47+50)*6,0=984,000 [A]</t>
  </si>
  <si>
    <t>317325</t>
  </si>
  <si>
    <t>ŘÍMSY ZE ŽELEZOBETONU DO C30/37</t>
  </si>
  <si>
    <t>(0,35*0,65+0,475*0,265)*18,0*2=12,722 [A]</t>
  </si>
  <si>
    <t>317365</t>
  </si>
  <si>
    <t>VÝZTUŽ ŘÍMS Z OCELI 10505, B500B</t>
  </si>
  <si>
    <t>odhad 160 kg/m3</t>
  </si>
  <si>
    <t>12,722*0,16=2,036 [A]</t>
  </si>
  <si>
    <t>333325</t>
  </si>
  <si>
    <t>MOSTNÍ OPĚRY A KŘÍDLA ZE ŽELEZOVÉHO BETONU DO C30/37</t>
  </si>
  <si>
    <t>křídla 
OP1 6,25*3,36*0,5*2=21,000 [A] 
OP2 6,25*3,47*0,5*2=21,688 [B] 
Celkem: A+B=42,688 [C]</t>
  </si>
  <si>
    <t>333365</t>
  </si>
  <si>
    <t>VÝZTUŽ MOSTNÍCH OPĚR A KŘÍDEL Z OCELI 10505, B500B</t>
  </si>
  <si>
    <t>odhad 180 kg/m3</t>
  </si>
  <si>
    <t>42,688*0,18=7,684 [A]</t>
  </si>
  <si>
    <t>389325</t>
  </si>
  <si>
    <t>MOSTNÍ RÁMOVÉ KONSTRUKCE ZE ŽELEZOBETONU C30/37</t>
  </si>
  <si>
    <t>plocha odměřena z cadu 
9,778*7,4=72,357 [A]</t>
  </si>
  <si>
    <t>24</t>
  </si>
  <si>
    <t>389365</t>
  </si>
  <si>
    <t>VÝZTUŽ MOSTNÍ RÁMOVÉ KONSTRUKCE Z OCELI 10505, B500B</t>
  </si>
  <si>
    <t>odhad 200 kg/m3</t>
  </si>
  <si>
    <t>72,357*0,2=14,471 [A]</t>
  </si>
  <si>
    <t>Vodorovné konstrukce</t>
  </si>
  <si>
    <t>25</t>
  </si>
  <si>
    <t>451312</t>
  </si>
  <si>
    <t>PODKLADNÍ A VÝPLŇOVÉ VRSTVY Z PROSTÉHO BETONU C12/15</t>
  </si>
  <si>
    <t>pod opěry 1,95*8,0*0,2*2=6,240 [A] 
pod drenáž 0,25*1,6*6,4*2=5,120 [B] 
pod křídla 1,85*6,25*0,2*4=9,250 [C] 
Celkem: A+B+C=20,610 [D]</t>
  </si>
  <si>
    <t>26</t>
  </si>
  <si>
    <t>45131A</t>
  </si>
  <si>
    <t>PODKLADNÍ A VÝPLŇOVÉ VRSTVY Z PROSTÉHO BETONU C20/25</t>
  </si>
  <si>
    <t>pod dlažbu</t>
  </si>
  <si>
    <t>plocha odměřena z cadu 
koryto 
před opěrami 25,726*0,2=5,145 [A] 
pod mostem 5,74*7,4*0,2=8,495 [B] 
za opěrami 27,533*0,2=5,507 [C] 
za křídlem 1,594*0,2=0,319 [D] 
podél křídel (6,25+6,25)*0,2=2,500 [E] 
Celkem: A+B+C+D+E=21,966 [F]</t>
  </si>
  <si>
    <t>27</t>
  </si>
  <si>
    <t>45852</t>
  </si>
  <si>
    <t>VÝPLŇ ZA OPĚRAMI A ZDMI Z KAMENIVA DRCENÉHO</t>
  </si>
  <si>
    <t>ochranný zásyp</t>
  </si>
  <si>
    <t>ochranný zásyp za opěrou 
OP1 2,8*0,9*6,4=16,128 [A] 
OP2 2,3*0,9*6,4=13,248 [B] 
ochranný zásyp těsnící folie 
5,1*6,4*2*0,2=13,056 [C] 
Celkem: A+B+C=42,432 [D]</t>
  </si>
  <si>
    <t>28</t>
  </si>
  <si>
    <t>45857</t>
  </si>
  <si>
    <t>VÝPLŇ ZA OPĚRAMI A ZDMI Z KAMENIVA TĚŽENÉHO</t>
  </si>
  <si>
    <t>přechodový klín (hutněno po vrstvách max. po 300 mm)</t>
  </si>
  <si>
    <t>plocha odměřena z cadu 
OP1 16,98*6,4=108,672 [A] 
OP2 10,921*6,4=69,894 [B] 
Celkem: A+B=178,566 [C]</t>
  </si>
  <si>
    <t>29</t>
  </si>
  <si>
    <t>46451</t>
  </si>
  <si>
    <t>POHOZ DNA A SVAHŮ Z LOMOVÉHO KAMENE</t>
  </si>
  <si>
    <t>kamenný zához dna potoka</t>
  </si>
  <si>
    <t>kamenný zához dna potoka 
plocha odměřena v cadu 
před opěrani (směr vodního toku) 9,644*0,4=3,858 [A] 
za bet přepadem 4,156*0,4=1,662 [B] 
pod odvodňovačem 3,0*0,4=1,200 [C] 
Celkem: A+B+C=6,720 [D]</t>
  </si>
  <si>
    <t>30</t>
  </si>
  <si>
    <t>465512</t>
  </si>
  <si>
    <t>DLAŽBY Z LOMOVÉHO KAMENE NA MC</t>
  </si>
  <si>
    <t>kamenná dlažba tl. 0,2 m, lože pol. č. 45131A</t>
  </si>
  <si>
    <t>plocha odměřena z cadu 
před opěrami 25,726*0,2=5,145 [A] 
pod mostem 5,74*7,4*0,2=8,495 [B] 
za opěrami 27,533*0,2=5,507 [C] 
podél křídel (6,25+6,25)*0,2=2,500 [D] 
Celkem: A+B+C+D=21,647 [E]</t>
  </si>
  <si>
    <t>31</t>
  </si>
  <si>
    <t>467314</t>
  </si>
  <si>
    <t>STUPNĚ A PRAHY VODNÍCH KORYT Z PROSTÉHO BETONU C25/30</t>
  </si>
  <si>
    <t>betonový práh v korytě potoka</t>
  </si>
  <si>
    <t>po směru proudu 0,8*0,5*8,962=3,585 [A] 
mezi opěrami 0,8*0,5*5,5=2,200 [B] 
za bet. přepadem 0,8*0,5*7,674 
Celkem: A+B=3,070 [C]</t>
  </si>
  <si>
    <t>32</t>
  </si>
  <si>
    <t>467384</t>
  </si>
  <si>
    <t>STUPNĚ A PRAHY VOD KORYT ZE ŽELBET DO C25/30 VČET VÝZT</t>
  </si>
  <si>
    <t>betonový přepad 0,8*1,5*6,15=7,380 [A]</t>
  </si>
  <si>
    <t>33</t>
  </si>
  <si>
    <t>6,7*6,5*2=87,100 [A]</t>
  </si>
  <si>
    <t>34</t>
  </si>
  <si>
    <t>6,7*6,5=43,550 [A]</t>
  </si>
  <si>
    <t>35</t>
  </si>
  <si>
    <t>574D46</t>
  </si>
  <si>
    <t>ASFALTOVÝ BETON PRO LOŽNÍ VRSTVY MODIFIK ACL 16+, 16S TL. 50MM</t>
  </si>
  <si>
    <t>ACL 16S+ PmB 25-55/55, tl. 50 mm</t>
  </si>
  <si>
    <t>36</t>
  </si>
  <si>
    <t>575F53</t>
  </si>
  <si>
    <t>LITÝ ASFALT MA IV (OCHRANA MOSTNÍ IZOLACE) 11 TL. 40MM MODIFIK</t>
  </si>
  <si>
    <t>37</t>
  </si>
  <si>
    <t>582611</t>
  </si>
  <si>
    <t>KRYTY Z BETON DLAŽDIC SE ZÁMKEM ŠEDÝCH TL 60MM DO LOŽE Z KAM</t>
  </si>
  <si>
    <t>za křídlem 1,594=1,594 [A]</t>
  </si>
  <si>
    <t>Přidružená stavební výroba</t>
  </si>
  <si>
    <t>38</t>
  </si>
  <si>
    <t>711452</t>
  </si>
  <si>
    <t>IZOLACE MOSTOVEK POD VOZOVKOU ASFALTOVÝMI PÁSY S PEČETÍCÍ VRSTVOU</t>
  </si>
  <si>
    <t>celoplošná mostní izolace NAIP 5 mm 
úprava povrchu NK a kotevně-impregnační nátěr</t>
  </si>
  <si>
    <t>NK 6,7*7,4=49,580 [A] 
rub opěr (3,0+2,65)*7,4=41,810 [B] 
Celkem: A+B=91,390 [C]</t>
  </si>
  <si>
    <t>39</t>
  </si>
  <si>
    <t>711502</t>
  </si>
  <si>
    <t>OCHRANA IZOLACE NA POVRCHU ASFALTOVÝMI PÁSY</t>
  </si>
  <si>
    <t>Pod římsami asfaltový pás s hliníkovou vložkou, provedení dle VL4.</t>
  </si>
  <si>
    <t>6,7*0,8*2=10,720 [A]</t>
  </si>
  <si>
    <t>40</t>
  </si>
  <si>
    <t>711509</t>
  </si>
  <si>
    <t>OCHRANA IZOLACE NA POVRCHU TEXTILIÍ</t>
  </si>
  <si>
    <t>rub opěr</t>
  </si>
  <si>
    <t>rub opěr (3,0+2,65)*7,4*1,15=48,082 [B]</t>
  </si>
  <si>
    <t>41</t>
  </si>
  <si>
    <t>78382</t>
  </si>
  <si>
    <t>NÁTĚRY BETON KONSTR TYP S2 (OS-B)</t>
  </si>
  <si>
    <t>boky NK</t>
  </si>
  <si>
    <t>6,7*(0,4+0,25)*2=8,710 [A]</t>
  </si>
  <si>
    <t>42</t>
  </si>
  <si>
    <t>78383</t>
  </si>
  <si>
    <t>NÁTĚRY BETON KONSTR TYP S4 (OS-C)</t>
  </si>
  <si>
    <t>hrany říms</t>
  </si>
  <si>
    <t>(0,15+0,15)*18,0*2=10,800 [A]</t>
  </si>
  <si>
    <t>43</t>
  </si>
  <si>
    <t>83434</t>
  </si>
  <si>
    <t>POTRUBÍ Z TRUB KAMENINOVÝCH DN DO 200MM</t>
  </si>
  <si>
    <t>vyústění drenáže za opěrou</t>
  </si>
  <si>
    <t>2*0,3=0,600 [A]</t>
  </si>
  <si>
    <t>44</t>
  </si>
  <si>
    <t>875332</t>
  </si>
  <si>
    <t>POTRUBÍ DREN Z TRUB PLAST DN DO 150MM DĚROVANÝCH</t>
  </si>
  <si>
    <t>rub opěry 2*6,4=12,800 [A] 
za křídli 4*5,7=22,800 [B] 
Celkem: A+B=35,600 [C]</t>
  </si>
  <si>
    <t>45</t>
  </si>
  <si>
    <t>87534</t>
  </si>
  <si>
    <t>POTRUBÍ DREN Z TRUB PLAST DN DO 200MM</t>
  </si>
  <si>
    <t>drenážní trativod DN 180 
skrz opěru</t>
  </si>
  <si>
    <t>0,6*2=1,200 [A]</t>
  </si>
  <si>
    <t>46</t>
  </si>
  <si>
    <t>9112B1</t>
  </si>
  <si>
    <t>ZÁBRADLÍ MOSTNÍ SE SVISLOU VÝPLNÍ - DODÁVKA A MONTÁŽ</t>
  </si>
  <si>
    <t>Kompletní vč.kotvení do římsy, plastmalty a PKO</t>
  </si>
  <si>
    <t>římsa vpravo 18,0=18,000 [A]</t>
  </si>
  <si>
    <t>47</t>
  </si>
  <si>
    <t>9117C1</t>
  </si>
  <si>
    <t>SVOD OCEL ZÁBRADEL ÚROVEŇ ZADRŽ H2 - DODÁVKA A MONTÁŽ</t>
  </si>
  <si>
    <t>římsa vlevo 18,0=18,000 [A]</t>
  </si>
  <si>
    <t>48</t>
  </si>
  <si>
    <t>91345</t>
  </si>
  <si>
    <t>NIVELAČNÍ ZNAČKY KOVOVÉ</t>
  </si>
  <si>
    <t>hřebové nivelační značky v nerezovém provedení</t>
  </si>
  <si>
    <t>na římse 
5*2=10,000 [A] 
opěry 
4*2=8,000 [B] 
Celkem: A+B=18,000 [C]</t>
  </si>
  <si>
    <t>49</t>
  </si>
  <si>
    <t>91355</t>
  </si>
  <si>
    <t>EVIDENČNÍ ČÍSLO MOSTU</t>
  </si>
  <si>
    <t>na konci křídel</t>
  </si>
  <si>
    <t>2=2,000 [A]</t>
  </si>
  <si>
    <t>50</t>
  </si>
  <si>
    <t>91390R</t>
  </si>
  <si>
    <t>LETOPOČET</t>
  </si>
  <si>
    <t>Na líci  opěry 2 bude na viditelném místě vyznačen letopočet 
výstavby mostu otiskem matrice do 
betonu.</t>
  </si>
  <si>
    <t>51</t>
  </si>
  <si>
    <t>917212</t>
  </si>
  <si>
    <t>ZÁHONOVÉ OBRUBY Z BETONOVÝCH OBRUBNÍKŮ ŠÍŘ 80MM</t>
  </si>
  <si>
    <t>podél zámkové dlažby</t>
  </si>
  <si>
    <t>2,52+0,5=3,020 [A]</t>
  </si>
  <si>
    <t>52</t>
  </si>
  <si>
    <t>917224</t>
  </si>
  <si>
    <t>SILNIČNÍ A CHODNÍKOVÉ OBRUBY Z BETONOVÝCH OBRUBNÍKŮ ŠÍŘ 150MM</t>
  </si>
  <si>
    <t>2,5=2,500 [A]</t>
  </si>
  <si>
    <t>53</t>
  </si>
  <si>
    <t>nad opěry 2*6,5=13,000 [A]</t>
  </si>
  <si>
    <t>54</t>
  </si>
  <si>
    <t>podél říms 18,0*2*2=72,000 [A]</t>
  </si>
  <si>
    <t>55</t>
  </si>
  <si>
    <t>931317</t>
  </si>
  <si>
    <t>TĚSNĚNÍ DILATAČ SPAR ASF ZÁLIVKOU PRŮŘ DO 1000MM2</t>
  </si>
  <si>
    <t>56</t>
  </si>
  <si>
    <t>935832</t>
  </si>
  <si>
    <t>ŽLABY A RIGOLY DLÁŽDĚNÉ Z LOMOVÉHO KAMENE TL DO 250MMM DO BETONU TL 100MM</t>
  </si>
  <si>
    <t>včetně lože</t>
  </si>
  <si>
    <t>dlážděný příkop 
vlevo (6,25+6,25)*1,5=18,750 [A] 
vpravo (6,25+6,25)*1,5=18,750 [B] 
Celkem: A+B=37,500 [C]</t>
  </si>
  <si>
    <t>SO 202</t>
  </si>
  <si>
    <t>Most ev.č. 1124-3</t>
  </si>
  <si>
    <t>28997G</t>
  </si>
  <si>
    <t>OPLÁŠTĚNÍ (ZPEVNĚNÍ) Z GEOTEXTILIE DO 800G/M2</t>
  </si>
  <si>
    <t>opláštění propustku</t>
  </si>
  <si>
    <t>13,4*3,77=50,518 [A]</t>
  </si>
  <si>
    <t>451314</t>
  </si>
  <si>
    <t>PODKLADNÍ A VÝPLŇOVÉ VRSTVY Z PROSTÉHO BETONU C25/30</t>
  </si>
  <si>
    <t>betonový pražec 
1,32*12,82*0,25=4,231 [A] 
bet. sedlo 
1,366*12,82=17,512 [B] 
pod dlažbu z LM tl. 200 mm 
spadiště 1,0*3,0*0,2=0,600 [C] 
odláždění nezpevněná krajnice 1,65*3,0*0,2=0,990 [D] 
Celkem: A+B+C+D=23,333 [E]</t>
  </si>
  <si>
    <t>451366</t>
  </si>
  <si>
    <t>VÝZTUŽ PODKL VRSTEV Z KARI-SÍTÍ</t>
  </si>
  <si>
    <t>kari síť 8/100x8/100</t>
  </si>
  <si>
    <t>(1,32*12,82*2)=33,845 [A] 
KY49: 
rozměr rohože 3x2m 
hmotnost 1 ks 47,4 kg 
A*1,15/(3,0*2,0)*(47,7/1000)=0,309 [B]</t>
  </si>
  <si>
    <t>45152</t>
  </si>
  <si>
    <t>PODKLADNÍ A VÝPLŇOVÉ VRSTVY Z KAMENIVA DRCENÉHO</t>
  </si>
  <si>
    <t>ochranný zásyp ze štěrkodrti</t>
  </si>
  <si>
    <t>plocha odměřena z cadu 
4,882*11,435=55,826 [A]</t>
  </si>
  <si>
    <t>dlažba z LM tl. 200 mm 
spadiště 1,0*3,0*0,2=0,600 [A] 
odláždění nezpevněná krajnice 1,65*3,0*0,2=0,990 [B] 
Celkem: A+B=1,590 [C]</t>
  </si>
  <si>
    <t>711211</t>
  </si>
  <si>
    <t>IZOLACE ZVLÁŠT KONSTR PROTI ZEM VLHK ASFALT NÁTĚRY</t>
  </si>
  <si>
    <t>ALP +2xALN</t>
  </si>
  <si>
    <t>(2*3,14*0,55)*13,4=46,284 [A]</t>
  </si>
  <si>
    <t>geotextilie</t>
  </si>
  <si>
    <t>((2*3,14*0,55)*13,4)*1,15=53,226 [A]</t>
  </si>
  <si>
    <t>899524</t>
  </si>
  <si>
    <t>OBETONOVÁNÍ POTRUBÍ Z PROSTÉHO BETONU DO C25/30</t>
  </si>
  <si>
    <t>C25/30 XF2 betonové sedlo</t>
  </si>
  <si>
    <t>plocha odměřena z cadu 
(0,683+0,683)*13,4=18,304 [A]</t>
  </si>
  <si>
    <t>9183E2</t>
  </si>
  <si>
    <t>PROPUSTY Z TRUB DN 800MM ŽELEZOBETONOVÝCH</t>
  </si>
  <si>
    <t>kompletní vč. zkrácení</t>
  </si>
  <si>
    <t>6*2,5=15,000 [A]</t>
  </si>
  <si>
    <t>SO 251</t>
  </si>
  <si>
    <t>Opěrné zdi</t>
  </si>
  <si>
    <t>pro SO 201 (kompletní kce např. rámová kce, křídla, podkladní vrstvy, přechodová oblast apod.) (42,688+72,357+20,61+21,966+42,432+178,566)*2=757,238 [A] 
pro SO 202  (23,333+55,826)*2=158,318 [B] 
pro SO 251 plocha odměřena z cadu 
(33,425*45,5)*2=3 041,675 [C] 
u opěrné zdi (42,0*(67,47-45,5+50,7))*2=6 104,280 [D] 
Celkem: A+B+C+D=10 061,511 [E] 
odečet pro zpětný zásyp z jednotlivých objetků 
pro SO 201 -180,718*2=- 361,436 [F] 
pro SO 251 -2330,322*2=-4 660,644 [G] 
Celkem: F+G=-5 022,080 [H] 
Celkem: E+H=5 039,431 [I]</t>
  </si>
  <si>
    <t>11120</t>
  </si>
  <si>
    <t>ODSTRANĚNÍ KŘOVIN</t>
  </si>
  <si>
    <t>smýcení živého plotu dl. 67,0*0,5=33,500 [A] 
u mostu SO 201 10,0=10,000 [B] 
podél komunikace 5,0=5,000 [C]</t>
  </si>
  <si>
    <t>11201</t>
  </si>
  <si>
    <t>KÁCENÍ STROMŮ D KMENE DO 0,5M S ODSTRANĚNÍM PAŘEZŮ</t>
  </si>
  <si>
    <t>vč. odvozu a uložení na místo určené</t>
  </si>
  <si>
    <t>tůje 4=4,000 [A] 
stromy 13=13,000 [B] 
Celkem: A+B=17,000 [C]</t>
  </si>
  <si>
    <t>pol. č. 17411 2330,322=2 330,322 [A]</t>
  </si>
  <si>
    <t>včetně čerpacích jímek a odčerpání vody</t>
  </si>
  <si>
    <t>pro SO 201 (kompletní kce např. rámová kce, křídla, podkladní vrstvy, přechodová oblast apod.) 42,688+72,357+20,61+21,966+42,432+178,566=378,619 [A] 
pro SO 202  23,333+55,826=79,159 [B] 
pro SO 251 plocha odměřena z cadu 
33,425*45,5=1 520,838 [C] 
u opěrné zdi 42,0*(67,47-45,5+50,7)=3 052,140 [D] 
Celkem: A+B+C+D=5 030,756 [E]</t>
  </si>
  <si>
    <t>17180</t>
  </si>
  <si>
    <t>ULOŽENÍ SYPANINY DO NÁSYPŮ Z NAKUPOVANÝCH MATERIÁLŮ</t>
  </si>
  <si>
    <t>zemní val z jemnozrné zeminy 
(0,5*0,25*2)*64,0=16,000 [A] 
mezi opěrnou zdí a gabionem (plocha odměřena z cadu) 0,2863*45,5=13,027 [B] 
zásyp základu u gabionu (plocha odměřena z cadu) 1,4783*45,5=67,263 [C] 
Celkem: A+B+C=96,290 [D]</t>
  </si>
  <si>
    <t>plochy odměřeny z cadu 
zásyp základů opěrných zdí 
mezi opěrnými zdmi 5,93*50,7=300,651 [A] 
mezi opěrnou zdí a gabionem 1,46*45,5=66,430 [B] 
mezi opěrou a živým plotem 1,879*67,47=126,776 [C] 
směr Veliš 
pod komunikací 8,823*47,0=414,681 [D] 
za opěrou 3,75*47,0=176,250 [E] 
zásyp nad těsnící vrstvou 
mezi opěrnými zdmi 2,695*50,7=136,637 [F] 
směr Postupice  
směr Veliš 17,389*(67,47-50,7)=291,614 [G] 
pod komunikací 17,389*47,0=817,283 [H] 
Celkem: A+B+C+D+E+F+G+H=2 330,322 [I]</t>
  </si>
  <si>
    <t>184B12</t>
  </si>
  <si>
    <t>VYSAZOVÁNÍ STROMŮ LISTNATÝCH S BALEM OBVOD KMENE DO 10CM, VÝŠ DO 1,7M</t>
  </si>
  <si>
    <t>živý plot z habru výšky min. 1 m, po 0,5 m</t>
  </si>
  <si>
    <t>67,0/0,5=134,000 [A]</t>
  </si>
  <si>
    <t>0,3*0,3*(67,47+47,0+50,7)=14,865 [A]</t>
  </si>
  <si>
    <t>22694R</t>
  </si>
  <si>
    <t>ZÁPOROVÉ PAŽENÍ Z KOVU DOČASNÉ</t>
  </si>
  <si>
    <t>viditelná plocha</t>
  </si>
  <si>
    <t>pažení dl. 10 m 25,0=25,000 [A] 
pažení dl. 22 m 50,0=50,000 [B] 
pažení dl. 5 m 5,0=5,000 [C] 
pažení dl. 12m 11,0=11,000 [D] 
Celkem: A+B+C+D=91,000 [E]</t>
  </si>
  <si>
    <t>28997F</t>
  </si>
  <si>
    <t>OPLÁŠTĚNÍ (ZPEVNĚNÍ) Z GEOTEXTILIE DO 600G/M2</t>
  </si>
  <si>
    <t>ochrana gabionové zdi</t>
  </si>
  <si>
    <t>(4,0*44,5+(2,0*1,0+1,0*0,5+0,5*0,5)*2)*1,15=211,025 [A]</t>
  </si>
  <si>
    <t>pod komunikací mezi opěrnými zdi 67,47*3,25+50,7*3,25=384,053 [A] 
u opěrné zdi 6,0*47,0=282,000 [B] 
Celkem: A+B=666,053 [C]</t>
  </si>
  <si>
    <t>plocha odměřena z cadu 
vlevo 0,3271*(66,5+47,0)=37,126 [A] 
vpravo 0,3271*50,7=16,584 [B] 
Celkem: A+B=53,710 [C]</t>
  </si>
  <si>
    <t>53,71*0,16=8,594 [A]</t>
  </si>
  <si>
    <t>3272A7</t>
  </si>
  <si>
    <t>ZDI OPĚR, ZÁRUB, NÁBŘEŽ Z GABIONŮ RUČNĚ ROVNANÝCH, DRÁT O4,0MM, POVRCHOVÁ ÚPRAVA Zn + Al</t>
  </si>
  <si>
    <t>(2,0*1,0+1,0*0,5+0,5*0,5)*45,5=125,125 [A]</t>
  </si>
  <si>
    <t>327325</t>
  </si>
  <si>
    <t>ZDI OPĚRNÉ, ZÁRUBNÍ, NÁBŘEŽNÍ ZE ŽELEZOVÉHO BETONU DO C30/37</t>
  </si>
  <si>
    <t>opěrné stěny</t>
  </si>
  <si>
    <t>ŽB deska 3,8*0,8*(67,5+50,7+47,0)=502,208 [A] 
dřík (2,3+5,3)/2*0,6*(67,47+50,7+47,0)=376,588 [B] 
Celkem: A+B=878,796 [C]</t>
  </si>
  <si>
    <t>327365</t>
  </si>
  <si>
    <t>VÝZTUŽ ZDÍ OPĚRNÝCH, ZÁRUBNÍCH, NÁBŘEŽNÍCH Z OCELI 10505, B500B</t>
  </si>
  <si>
    <t>878,796*0,18=158,183 [A]</t>
  </si>
  <si>
    <t>451311</t>
  </si>
  <si>
    <t>PODKL A VÝPLŇ VRSTVY Z PROST BET DO C8/10</t>
  </si>
  <si>
    <t>výměna pod opěrnou zdí, předpoklad tl. 500 mm 
u propustku</t>
  </si>
  <si>
    <t>5,4*47,0*0,5=126,900 [A]</t>
  </si>
  <si>
    <t>451313</t>
  </si>
  <si>
    <t>PODKLADNÍ A VÝPLŇOVÉ VRSTVY Z PROSTÉHO BETONU C16/20</t>
  </si>
  <si>
    <t>pod drenáž</t>
  </si>
  <si>
    <t>0,85*0,3*67,47=17,205 [A] 
0,95*0,3*50,7=14,450 [B] 
1,53*0,3*47,0=21,573 [C] 
Celkem: A+B+C=53,228 [D]</t>
  </si>
  <si>
    <t>45157</t>
  </si>
  <si>
    <t>PODKLADNÍ A VÝPLŇOVÉ VRSTVY Z KAMENIVA TĚŽENÉHO</t>
  </si>
  <si>
    <t>pod gabionovou zdí ŠP fr. 0-32</t>
  </si>
  <si>
    <t>plocha odměřena z cadu 
0,6*45,5=27,300 [A]</t>
  </si>
  <si>
    <t>ochranný zásyp opěrných zdí 
vlevo 0,9*0,7*67,47+0,9*2,0*47,0=127,106 [A] 
vpravo 0,9*0,7*50,7=31,941 [B] 
ochranný zásyp těsnící folie 
8,1*50,7*0,2=82,134 [C] 
3,25*67,47*0,2+3,25*50,7*0,2=76,811 [D] 
Celkem: A+B+C+D=317,992 [E]</t>
  </si>
  <si>
    <t>46251</t>
  </si>
  <si>
    <t>ZÁHOZ Z LOMOVÉHO KAMENE</t>
  </si>
  <si>
    <t>zához pod odvodňovačem tl. 200 mm</t>
  </si>
  <si>
    <t>plocha odměřena z cadu 9 odvodňovačů (4,853+4,221+6,522+5,33+5,736+3,0*4)*0,2=7,732 [A]</t>
  </si>
  <si>
    <t>(67,47+47,0+50,7)*(0,15+0,15)=49,551 [A]</t>
  </si>
  <si>
    <t>podél opěrných zdí 
vlevo 66,5+47,0=113,500 [A] 
vpravo 50,7=50,700 [B] 
podél gabionové zdi 58,0=58,000 [C] 
Celkem: A+B+C=222,200 [D]</t>
  </si>
  <si>
    <t>drenážní trativod DN 180 
skrz opěrné zdi</t>
  </si>
  <si>
    <t>(9+4)*0,6=7,800 [A]</t>
  </si>
  <si>
    <t>87633</t>
  </si>
  <si>
    <t>CHRÁNIČKY Z TRUB PLASTOVÝCH DN DO 150MM</t>
  </si>
  <si>
    <t>pro chráničku pro SO451</t>
  </si>
  <si>
    <t>vlevo 66,5+47,0=113,500 [A] 
vpravo 50,7=50,700 [B] 
Celkem: A+B=164,200 [C]</t>
  </si>
  <si>
    <t>vpravo 50,7=50,700 [A]</t>
  </si>
  <si>
    <t>vlevo 47,0+66,5=113,500 [A]</t>
  </si>
  <si>
    <t>hřebové nivelační značky v nerezovém provedení 
na dříku budou u terénu + pod římsou 
budou po 10 m</t>
  </si>
  <si>
    <t>zeď dl. 67.4 m  počet 7*2=14,000 [A] 
zeď dl. 50.7 m počet 6*2=12,000 [B] 
zeď dl.47 m počet 5*2=10,000 [C] 
Celkem: A+B+C=36,000 [D]</t>
  </si>
  <si>
    <t>dlážděný příkop 
vlevo 67,47*1,5+47,0*1,5=171,705 [A] 
vpravo 50,7*1,5=76,050 [B] 
Celkem: A+B=247,755 [C]</t>
  </si>
  <si>
    <t>SO 421</t>
  </si>
  <si>
    <t>Ochrana Kabelu</t>
  </si>
  <si>
    <t>000000R</t>
  </si>
  <si>
    <t>OCHRANA KABELU</t>
  </si>
  <si>
    <t>SO 451</t>
  </si>
  <si>
    <t>Přeložka sdělovacího kabelu CETIN (stavební část)</t>
  </si>
  <si>
    <t>00000R</t>
  </si>
  <si>
    <t>MONTÁŽNÍ PRÁCE ROZDĚLOVACÍHO KABELU</t>
  </si>
  <si>
    <t>Přepojení a založení kabelové vložky zajišťuje CETIN na základě objednávky 
cena k datu 13.1.2023</t>
  </si>
  <si>
    <t>014101</t>
  </si>
  <si>
    <t>POPLATKY ZA SKLÁDKU</t>
  </si>
  <si>
    <t>přebytečná zemina</t>
  </si>
  <si>
    <t>0,35*(0,2)*10=0,700 [A] 
0,6*(0,25)*15=2,250 [B] 
Celkem: A+B=2,950 [C]</t>
  </si>
  <si>
    <t>přebytečná zemina, naložení a odvoz</t>
  </si>
  <si>
    <t>0,35*(0,7-0,2)*10=1,750 [A] 
0,6*(0,7-0,25)*15=4,050 [B] 
Celkem: A+B=5,800 [C]</t>
  </si>
  <si>
    <t>13273</t>
  </si>
  <si>
    <t>HLOUBENÍ RÝH ŠÍŘ DO 2M PAŽ I NEPAŽ TŘ. I</t>
  </si>
  <si>
    <t>kabelová trasa</t>
  </si>
  <si>
    <t>0,35*0,7*10=2,450 [A] 
0,6*0,7*15=6,300 [B] 
Celkem: A+B=8,750 [C]</t>
  </si>
  <si>
    <t>0,35*0,2*10=0,700 [A] 
0,6*0,25*15=2,250 [B] 
Celkem: A+B=2,950 [C]</t>
  </si>
  <si>
    <t>17581</t>
  </si>
  <si>
    <t>OBSYP POTRUBÍ A OBJEKTŮ Z NAKUPOVANÝCH MATERIÁLŮ</t>
  </si>
  <si>
    <t>pískové lože</t>
  </si>
  <si>
    <t>0,35*0,2*10=0,700 [A]</t>
  </si>
  <si>
    <t>podkladní beton pro chráničky</t>
  </si>
  <si>
    <t>0,6*0,05*15=0,450 [A]</t>
  </si>
  <si>
    <t>702311</t>
  </si>
  <si>
    <t>ZAKRYTÍ KABELŮ VÝSTRAŽNOU FÓLIÍ ŠÍŘKY DO 20 CM</t>
  </si>
  <si>
    <t>oranžová</t>
  </si>
  <si>
    <t>10+15=25,000 [A]</t>
  </si>
  <si>
    <t>702321</t>
  </si>
  <si>
    <t>ZAKRYTÍ KABELŮ BETONOVOU DESKOU ŠÍŘKY DO 20 CM</t>
  </si>
  <si>
    <t>deska, nebo cihla</t>
  </si>
  <si>
    <t>87627</t>
  </si>
  <si>
    <t>CHRÁNIČKY Z TRUB PLASTOVÝCH DN DO 100MM</t>
  </si>
  <si>
    <t>chránička 110/94, včetně utěsnění a prtahovacího drátu</t>
  </si>
  <si>
    <t>2*15=30,000 [A]</t>
  </si>
  <si>
    <t>0,6*0,2*15=1,800 [A]</t>
  </si>
</sst>
</file>

<file path=xl/styles.xml><?xml version="1.0" encoding="utf-8"?>
<styleSheet xmlns="http://schemas.openxmlformats.org/spreadsheetml/2006/main">
  <numFmts count="2">
    <numFmt numFmtId="177" formatCode="#,##0.00"/>
    <numFmt numFmtId="178" formatCode="#,##0.000"/>
  </numFmts>
  <fonts count="7">
    <font>
      <sz val="10"/>
      <name val="Arial"/>
      <family val="0"/>
    </font>
    <font>
      <b/>
      <sz val="16"/>
      <color rgb="FF000000"/>
      <name val="Arial"/>
      <family val="0"/>
    </font>
    <font>
      <b/>
      <sz val="16"/>
      <name val="Arial"/>
      <family val="0"/>
    </font>
    <font>
      <b/>
      <sz val="10"/>
      <name val="Arial"/>
      <family val="0"/>
    </font>
    <font>
      <sz val="10"/>
      <color rgb="FFFFFFFF"/>
      <name val="Arial"/>
      <family val="0"/>
    </font>
    <font>
      <b/>
      <sz val="11"/>
      <name val="Arial"/>
      <family val="0"/>
    </font>
    <font>
      <i/>
      <sz val="10"/>
      <name val="Arial"/>
      <family val="0"/>
    </font>
  </fonts>
  <fills count="4">
    <fill>
      <patternFill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B441A"/>
        <bgColor indexed="64"/>
      </patternFill>
    </fill>
  </fills>
  <borders count="7">
    <border>
      <left/>
      <right/>
      <top/>
      <bottom/>
      <diagonal/>
    </border>
    <border>
      <left style="thin"/>
      <right style="thin"/>
      <top style="thin"/>
      <bottom style="thin"/>
    </border>
    <border>
      <left/>
      <right/>
      <top/>
      <bottom style="thin"/>
    </border>
    <border>
      <left/>
      <right style="thin"/>
      <top/>
      <bottom/>
    </border>
    <border>
      <left style="thin"/>
      <right/>
      <top/>
      <bottom/>
    </border>
    <border>
      <left/>
      <right/>
      <top style="thin"/>
      <bottom/>
    </border>
    <border>
      <left/>
      <right/>
      <top style="thin"/>
      <bottom style="thin"/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45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3" fillId="2" borderId="0" xfId="0" applyFont="1" applyFill="1" applyAlignment="1">
      <alignment horizontal="right"/>
    </xf>
    <xf numFmtId="0" fontId="4" fillId="3" borderId="1" xfId="0" applyFont="1" applyFill="1" applyBorder="1" applyAlignment="1">
      <alignment horizontal="center"/>
    </xf>
    <xf numFmtId="0" fontId="0" fillId="2" borderId="2" xfId="0" applyFill="1" applyBorder="1"/>
    <xf numFmtId="177" fontId="3" fillId="2" borderId="0" xfId="0" applyNumberFormat="1" applyFont="1" applyFill="1" applyAlignment="1">
      <alignment horizontal="right"/>
    </xf>
    <xf numFmtId="0" fontId="0" fillId="2" borderId="1" xfId="0" applyFill="1" applyBorder="1" applyAlignment="1">
      <alignment horizontal="center"/>
    </xf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5" fillId="2" borderId="0" xfId="0" applyFont="1" applyFill="1" applyAlignment="1">
      <alignment horizontal="left"/>
    </xf>
    <xf numFmtId="0" fontId="4" fillId="3" borderId="1" xfId="0" applyFont="1" applyFill="1" applyBorder="1" applyAlignment="1">
      <alignment horizontal="center" vertical="center" wrapText="1"/>
    </xf>
    <xf numFmtId="0" fontId="5" fillId="2" borderId="2" xfId="0" applyFont="1" applyFill="1" applyBorder="1"/>
    <xf numFmtId="0" fontId="5" fillId="2" borderId="2" xfId="0" applyFont="1" applyFill="1" applyBorder="1" applyAlignment="1">
      <alignment horizontal="right"/>
    </xf>
    <xf numFmtId="0" fontId="5" fillId="2" borderId="2" xfId="0" applyFont="1" applyFill="1" applyBorder="1" applyAlignment="1">
      <alignment horizontal="left"/>
    </xf>
    <xf numFmtId="0" fontId="0" fillId="2" borderId="6" xfId="0" applyFill="1" applyBorder="1"/>
    <xf numFmtId="0" fontId="3" fillId="0" borderId="1" xfId="0" applyFont="1" applyBorder="1" applyAlignment="1">
      <alignment horizontal="left"/>
    </xf>
    <xf numFmtId="177" fontId="3" fillId="0" borderId="1" xfId="0" applyNumberFormat="1" applyFont="1" applyBorder="1" applyAlignment="1">
      <alignment horizontal="right"/>
    </xf>
    <xf numFmtId="0" fontId="3" fillId="2" borderId="5" xfId="0" applyFont="1" applyFill="1" applyBorder="1" applyAlignment="1">
      <alignment horizontal="right"/>
    </xf>
    <xf numFmtId="177" fontId="3" fillId="2" borderId="5" xfId="0" applyNumberFormat="1" applyFont="1" applyFill="1" applyBorder="1" applyAlignment="1">
      <alignment horizontal="center"/>
    </xf>
    <xf numFmtId="0" fontId="3" fillId="2" borderId="5" xfId="0" applyFont="1" applyFill="1" applyBorder="1" applyAlignment="1">
      <alignment wrapText="1"/>
    </xf>
    <xf numFmtId="0" fontId="0" fillId="0" borderId="1" xfId="0" applyBorder="1"/>
    <xf numFmtId="0" fontId="3" fillId="2" borderId="6" xfId="0" applyFont="1" applyFill="1" applyBorder="1" applyAlignment="1">
      <alignment horizontal="right"/>
    </xf>
    <xf numFmtId="0" fontId="3" fillId="2" borderId="6" xfId="0" applyFont="1" applyFill="1" applyBorder="1" applyAlignment="1">
      <alignment wrapText="1"/>
    </xf>
    <xf numFmtId="177" fontId="3" fillId="2" borderId="6" xfId="0" applyNumberFormat="1" applyFont="1" applyFill="1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178" fontId="0" fillId="0" borderId="1" xfId="0" applyNumberFormat="1" applyBorder="1" applyAlignment="1">
      <alignment horizontal="center"/>
    </xf>
    <xf numFmtId="177" fontId="0" fillId="0" borderId="1" xfId="0" applyNumberFormat="1" applyBorder="1" applyAlignment="1">
      <alignment horizontal="center"/>
    </xf>
    <xf numFmtId="0" fontId="0" fillId="0" borderId="5" xfId="0" applyBorder="1" applyAlignment="1">
      <alignment vertical="top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vertical="top"/>
    </xf>
    <xf numFmtId="0" fontId="6" fillId="0" borderId="1" xfId="0" applyFont="1" applyBorder="1" applyAlignment="1">
      <alignment horizontal="left" vertical="center" wrapText="1"/>
    </xf>
    <xf numFmtId="0" fontId="0" fillId="0" borderId="2" xfId="0" applyBorder="1" applyAlignment="1">
      <alignment vertical="top"/>
    </xf>
    <xf numFmtId="177" fontId="0" fillId="2" borderId="1" xfId="0" applyNumberFormat="1" applyFill="1" applyBorder="1" applyAlignment="1">
      <alignment horizontal="center"/>
    </xf>
    <xf numFmtId="177" fontId="3" fillId="2" borderId="0" xfId="0" applyNumberFormat="1" applyFont="1" applyFill="1" applyAlignment="1">
      <alignment horizontal="center"/>
    </xf>
    <xf numFmtId="0" fontId="3" fillId="2" borderId="2" xfId="0" applyFont="1" applyFill="1" applyBorder="1" applyAlignment="1">
      <alignment horizontal="right"/>
    </xf>
    <xf numFmtId="177" fontId="3" fillId="2" borderId="2" xfId="0" applyNumberFormat="1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177" fontId="0" fillId="0" borderId="1" xfId="0" applyNumberFormat="1" applyBorder="1" applyAlignment="1">
      <alignment horizontal="right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styles" Target="styles.xml" /><Relationship Id="rId14" Type="http://schemas.openxmlformats.org/officeDocument/2006/relationships/sharedStrings" Target="sharedStrings.xml" /><Relationship Id="rId15" Type="http://schemas.openxmlformats.org/officeDocument/2006/relationships/theme" Target="theme/theme1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4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5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6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7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8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9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0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2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28575</xdr:rowOff>
    </xdr:from>
    <xdr:to>
      <xdr:col>0</xdr:col>
      <xdr:colOff>1390650</xdr:colOff>
      <xdr:row>3</xdr:row>
      <xdr:rowOff>28575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28575"/>
          <a:ext cx="1343025" cy="5810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1"/>
  <sheetViews>
    <sheetView tabSelected="1" workbookViewId="0" topLeftCell="A1"/>
  </sheetViews>
  <sheetFormatPr defaultColWidth="9.14285714285714" defaultRowHeight="12.75" customHeight="1"/>
  <cols>
    <col min="1" max="1" width="25.7142857142857" customWidth="1"/>
    <col min="2" max="2" width="66.7142857142857" customWidth="1"/>
    <col min="3" max="5" width="20.7142857142857" customWidth="1"/>
  </cols>
  <sheetData>
    <row r="1" spans="1:5" ht="12.75" customHeight="1">
      <c r="A1" s="1"/>
      <c s="1" t="s">
        <v>0</v>
      </c>
      <c s="1"/>
      <c s="1"/>
      <c s="1"/>
    </row>
    <row r="2" spans="1:5" ht="12.75" customHeight="1">
      <c r="A2" s="1"/>
      <c s="2" t="s">
        <v>1</v>
      </c>
      <c s="1"/>
      <c s="1"/>
      <c s="1"/>
    </row>
    <row r="3" spans="1:5" ht="20" customHeight="1">
      <c r="A3" s="1"/>
      <c s="1"/>
      <c s="1"/>
      <c s="1"/>
      <c s="1"/>
    </row>
    <row r="4" spans="1:5" ht="20" customHeight="1">
      <c r="A4" s="1"/>
      <c s="3" t="s">
        <v>2</v>
      </c>
      <c s="1"/>
      <c s="1"/>
      <c s="1"/>
    </row>
    <row r="5" spans="1:5" ht="12.75" customHeight="1">
      <c r="A5" s="1"/>
      <c s="1" t="s">
        <v>3</v>
      </c>
      <c s="1"/>
      <c s="1"/>
      <c s="1"/>
    </row>
    <row r="6" spans="1:5" ht="12.75" customHeight="1">
      <c r="A6" s="1"/>
      <c s="4" t="s">
        <v>4</v>
      </c>
      <c s="7">
        <f>0+C10+C11+C12+C13+C16+C17+C18+C19+C20+C21</f>
      </c>
      <c s="1"/>
      <c s="1"/>
    </row>
    <row r="7" spans="1:5" ht="12.75" customHeight="1">
      <c r="A7" s="1"/>
      <c s="4" t="s">
        <v>5</v>
      </c>
      <c s="7">
        <f>0+E10+E11+E12+E13+E16+E17+E18+E19+E20+E21</f>
      </c>
      <c s="1"/>
      <c s="1"/>
    </row>
    <row r="8" spans="1:5" ht="12.75" customHeight="1">
      <c r="A8" s="6"/>
      <c s="6"/>
      <c s="6"/>
      <c s="6"/>
      <c s="6"/>
    </row>
    <row r="9" spans="1:5" ht="12.75" customHeight="1">
      <c r="A9" s="5" t="s">
        <v>6</v>
      </c>
      <c s="5" t="s">
        <v>7</v>
      </c>
      <c s="5" t="s">
        <v>8</v>
      </c>
      <c s="5" t="s">
        <v>9</v>
      </c>
      <c s="5" t="s">
        <v>10</v>
      </c>
    </row>
    <row r="10" spans="1:5" ht="12.75" customHeight="1">
      <c r="A10" s="20" t="s">
        <v>24</v>
      </c>
      <c s="20" t="s">
        <v>25</v>
      </c>
      <c s="21">
        <f>'SO 000'!I3</f>
      </c>
      <c s="21">
        <f>'SO 000'!O2</f>
      </c>
      <c s="21">
        <f>C10+D10</f>
      </c>
    </row>
    <row r="11" spans="1:5" ht="12.75" customHeight="1">
      <c r="A11" s="20" t="s">
        <v>117</v>
      </c>
      <c s="20" t="s">
        <v>118</v>
      </c>
      <c s="21">
        <f>'SO 001'!I3</f>
      </c>
      <c s="21">
        <f>'SO 001'!O2</f>
      </c>
      <c s="21">
        <f>C11+D11</f>
      </c>
    </row>
    <row r="12" spans="1:5" ht="12.75" customHeight="1">
      <c r="A12" s="20" t="s">
        <v>164</v>
      </c>
      <c s="20" t="s">
        <v>165</v>
      </c>
      <c s="21">
        <f>'SO 002'!I3</f>
      </c>
      <c s="21">
        <f>'SO 002'!O2</f>
      </c>
      <c s="21">
        <f>C12+D12</f>
      </c>
    </row>
    <row r="13" spans="1:5" ht="12.75" customHeight="1">
      <c r="A13" s="20" t="s">
        <v>175</v>
      </c>
      <c s="20" t="s">
        <v>176</v>
      </c>
      <c s="21">
        <f>0+C14+C15</f>
      </c>
      <c s="21">
        <f>0+D14+D15</f>
      </c>
      <c s="21">
        <f>0+E14+E15</f>
      </c>
    </row>
    <row r="14" spans="1:5" ht="12.75" customHeight="1">
      <c r="A14" s="43" t="s">
        <v>180</v>
      </c>
      <c s="43" t="s">
        <v>179</v>
      </c>
      <c s="44">
        <f>'SO 101_SO 101.1'!I3</f>
      </c>
      <c s="44">
        <f>'SO 101_SO 101.1'!O2</f>
      </c>
      <c s="44">
        <f>C14+D14</f>
      </c>
    </row>
    <row r="15" spans="1:5" ht="12.75" customHeight="1">
      <c r="A15" s="43" t="s">
        <v>264</v>
      </c>
      <c s="43" t="s">
        <v>263</v>
      </c>
      <c s="44">
        <f>'SO 101_SO 101.2'!I3</f>
      </c>
      <c s="44">
        <f>'SO 101_SO 101.2'!O2</f>
      </c>
      <c s="44">
        <f>C15+D15</f>
      </c>
    </row>
    <row r="16" spans="1:5" ht="12.75" customHeight="1">
      <c r="A16" s="20" t="s">
        <v>296</v>
      </c>
      <c s="20" t="s">
        <v>297</v>
      </c>
      <c s="21">
        <f>'SO 181'!I3</f>
      </c>
      <c s="21">
        <f>'SO 181'!O2</f>
      </c>
      <c s="21">
        <f>C16+D16</f>
      </c>
    </row>
    <row r="17" spans="1:5" ht="12.75" customHeight="1">
      <c r="A17" s="20" t="s">
        <v>305</v>
      </c>
      <c s="20" t="s">
        <v>306</v>
      </c>
      <c s="21">
        <f>'SO 201'!I3</f>
      </c>
      <c s="21">
        <f>'SO 201'!O2</f>
      </c>
      <c s="21">
        <f>C17+D17</f>
      </c>
    </row>
    <row r="18" spans="1:5" ht="12.75" customHeight="1">
      <c r="A18" s="20" t="s">
        <v>517</v>
      </c>
      <c s="20" t="s">
        <v>518</v>
      </c>
      <c s="21">
        <f>'SO 202'!I3</f>
      </c>
      <c s="21">
        <f>'SO 202'!O2</f>
      </c>
      <c s="21">
        <f>C18+D18</f>
      </c>
    </row>
    <row r="19" spans="1:5" ht="12.75" customHeight="1">
      <c r="A19" s="20" t="s">
        <v>549</v>
      </c>
      <c s="20" t="s">
        <v>550</v>
      </c>
      <c s="21">
        <f>'SO 251'!I3</f>
      </c>
      <c s="21">
        <f>'SO 251'!O2</f>
      </c>
      <c s="21">
        <f>C19+D19</f>
      </c>
    </row>
    <row r="20" spans="1:5" ht="12.75" customHeight="1">
      <c r="A20" s="20" t="s">
        <v>622</v>
      </c>
      <c s="20" t="s">
        <v>623</v>
      </c>
      <c s="21">
        <f>'SO 421'!I3</f>
      </c>
      <c s="21">
        <f>'SO 421'!O2</f>
      </c>
      <c s="21">
        <f>C20+D20</f>
      </c>
    </row>
    <row r="21" spans="1:5" ht="12.75" customHeight="1">
      <c r="A21" s="20" t="s">
        <v>626</v>
      </c>
      <c s="20" t="s">
        <v>627</v>
      </c>
      <c s="21">
        <f>'SO 451'!I3</f>
      </c>
      <c s="21">
        <f>'SO 451'!O2</f>
      </c>
      <c s="21">
        <f>C21+D21</f>
      </c>
    </row>
  </sheetData>
  <mergeCells count="4">
    <mergeCell ref="A1:A3"/>
    <mergeCell ref="B2:B3"/>
    <mergeCell ref="B4:D4"/>
    <mergeCell ref="B5:D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74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24</v>
      </c>
      <c s="39">
        <f>0+I8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24</v>
      </c>
      <c s="6"/>
      <c s="18" t="s">
        <v>25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23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27</v>
      </c>
      <c s="19"/>
      <c s="27" t="s">
        <v>44</v>
      </c>
      <c s="19"/>
      <c s="19"/>
      <c s="19"/>
      <c s="28">
        <f>0+Q8</f>
      </c>
      <c r="O8">
        <f>0+R8</f>
      </c>
      <c r="Q8">
        <f>0+I9+I12+I15+I18+I21+I24+I27+I30+I33+I36+I39+I42+I45+I48+I51+I54+I57+I60+I63+I66+I69+I72</f>
      </c>
      <c>
        <f>0+O9+O12+O15+O18+O21+O24+O27+O30+O33+O36+O39+O42+O45+O48+O51+O54+O57+O60+O63+O66+O69+O72</f>
      </c>
    </row>
    <row r="9" spans="1:16" ht="12.75">
      <c r="A9" s="25" t="s">
        <v>45</v>
      </c>
      <c s="29" t="s">
        <v>29</v>
      </c>
      <c s="29" t="s">
        <v>46</v>
      </c>
      <c s="25" t="s">
        <v>47</v>
      </c>
      <c s="30" t="s">
        <v>48</v>
      </c>
      <c s="31" t="s">
        <v>49</v>
      </c>
      <c s="32">
        <v>1</v>
      </c>
      <c s="33">
        <v>0</v>
      </c>
      <c s="33">
        <f>ROUND(ROUND(H9,2)*ROUND(G9,3),2)</f>
      </c>
      <c r="O9">
        <f>(I9*21)/100</f>
      </c>
      <c t="s">
        <v>23</v>
      </c>
    </row>
    <row r="10" spans="1:5" ht="178.5">
      <c r="A10" s="34" t="s">
        <v>50</v>
      </c>
      <c r="E10" s="35" t="s">
        <v>51</v>
      </c>
    </row>
    <row r="11" spans="1:5" ht="12.75">
      <c r="A11" s="38" t="s">
        <v>52</v>
      </c>
      <c r="E11" s="37" t="s">
        <v>47</v>
      </c>
    </row>
    <row r="12" spans="1:16" ht="12.75">
      <c r="A12" s="25" t="s">
        <v>45</v>
      </c>
      <c s="29" t="s">
        <v>23</v>
      </c>
      <c s="29" t="s">
        <v>53</v>
      </c>
      <c s="25" t="s">
        <v>47</v>
      </c>
      <c s="30" t="s">
        <v>54</v>
      </c>
      <c s="31" t="s">
        <v>49</v>
      </c>
      <c s="32">
        <v>1</v>
      </c>
      <c s="33">
        <v>0</v>
      </c>
      <c s="33">
        <f>ROUND(ROUND(H12,2)*ROUND(G12,3),2)</f>
      </c>
      <c r="O12">
        <f>(I12*21)/100</f>
      </c>
      <c t="s">
        <v>23</v>
      </c>
    </row>
    <row r="13" spans="1:5" ht="127.5">
      <c r="A13" s="34" t="s">
        <v>50</v>
      </c>
      <c r="E13" s="35" t="s">
        <v>55</v>
      </c>
    </row>
    <row r="14" spans="1:5" ht="12.75">
      <c r="A14" s="38" t="s">
        <v>52</v>
      </c>
      <c r="E14" s="37" t="s">
        <v>47</v>
      </c>
    </row>
    <row r="15" spans="1:16" ht="12.75">
      <c r="A15" s="25" t="s">
        <v>45</v>
      </c>
      <c s="29" t="s">
        <v>22</v>
      </c>
      <c s="29" t="s">
        <v>56</v>
      </c>
      <c s="25" t="s">
        <v>47</v>
      </c>
      <c s="30" t="s">
        <v>57</v>
      </c>
      <c s="31" t="s">
        <v>49</v>
      </c>
      <c s="32">
        <v>1</v>
      </c>
      <c s="33">
        <v>0</v>
      </c>
      <c s="33">
        <f>ROUND(ROUND(H15,2)*ROUND(G15,3),2)</f>
      </c>
      <c r="O15">
        <f>(I15*21)/100</f>
      </c>
      <c t="s">
        <v>23</v>
      </c>
    </row>
    <row r="16" spans="1:5" ht="12.75">
      <c r="A16" s="34" t="s">
        <v>50</v>
      </c>
      <c r="E16" s="35" t="s">
        <v>47</v>
      </c>
    </row>
    <row r="17" spans="1:5" ht="12.75">
      <c r="A17" s="38" t="s">
        <v>52</v>
      </c>
      <c r="E17" s="37" t="s">
        <v>47</v>
      </c>
    </row>
    <row r="18" spans="1:16" ht="12.75">
      <c r="A18" s="25" t="s">
        <v>45</v>
      </c>
      <c s="29" t="s">
        <v>33</v>
      </c>
      <c s="29" t="s">
        <v>58</v>
      </c>
      <c s="25" t="s">
        <v>59</v>
      </c>
      <c s="30" t="s">
        <v>60</v>
      </c>
      <c s="31" t="s">
        <v>49</v>
      </c>
      <c s="32">
        <v>1</v>
      </c>
      <c s="33">
        <v>0</v>
      </c>
      <c s="33">
        <f>ROUND(ROUND(H18,2)*ROUND(G18,3),2)</f>
      </c>
      <c r="O18">
        <f>(I18*21)/100</f>
      </c>
      <c t="s">
        <v>23</v>
      </c>
    </row>
    <row r="19" spans="1:5" ht="12.75">
      <c r="A19" s="34" t="s">
        <v>50</v>
      </c>
      <c r="E19" s="35" t="s">
        <v>47</v>
      </c>
    </row>
    <row r="20" spans="1:5" ht="12.75">
      <c r="A20" s="38" t="s">
        <v>52</v>
      </c>
      <c r="E20" s="37" t="s">
        <v>47</v>
      </c>
    </row>
    <row r="21" spans="1:16" ht="12.75">
      <c r="A21" s="25" t="s">
        <v>45</v>
      </c>
      <c s="29" t="s">
        <v>35</v>
      </c>
      <c s="29" t="s">
        <v>58</v>
      </c>
      <c s="25" t="s">
        <v>61</v>
      </c>
      <c s="30" t="s">
        <v>62</v>
      </c>
      <c s="31" t="s">
        <v>49</v>
      </c>
      <c s="32">
        <v>1</v>
      </c>
      <c s="33">
        <v>0</v>
      </c>
      <c s="33">
        <f>ROUND(ROUND(H21,2)*ROUND(G21,3),2)</f>
      </c>
      <c r="O21">
        <f>(I21*21)/100</f>
      </c>
      <c t="s">
        <v>23</v>
      </c>
    </row>
    <row r="22" spans="1:5" ht="12.75">
      <c r="A22" s="34" t="s">
        <v>50</v>
      </c>
      <c r="E22" s="35" t="s">
        <v>47</v>
      </c>
    </row>
    <row r="23" spans="1:5" ht="12.75">
      <c r="A23" s="38" t="s">
        <v>52</v>
      </c>
      <c r="E23" s="37" t="s">
        <v>47</v>
      </c>
    </row>
    <row r="24" spans="1:16" ht="12.75">
      <c r="A24" s="25" t="s">
        <v>45</v>
      </c>
      <c s="29" t="s">
        <v>37</v>
      </c>
      <c s="29" t="s">
        <v>63</v>
      </c>
      <c s="25" t="s">
        <v>47</v>
      </c>
      <c s="30" t="s">
        <v>64</v>
      </c>
      <c s="31" t="s">
        <v>49</v>
      </c>
      <c s="32">
        <v>1</v>
      </c>
      <c s="33">
        <v>0</v>
      </c>
      <c s="33">
        <f>ROUND(ROUND(H24,2)*ROUND(G24,3),2)</f>
      </c>
      <c r="O24">
        <f>(I24*21)/100</f>
      </c>
      <c t="s">
        <v>23</v>
      </c>
    </row>
    <row r="25" spans="1:5" ht="12.75">
      <c r="A25" s="34" t="s">
        <v>50</v>
      </c>
      <c r="E25" s="35" t="s">
        <v>65</v>
      </c>
    </row>
    <row r="26" spans="1:5" ht="12.75">
      <c r="A26" s="38" t="s">
        <v>52</v>
      </c>
      <c r="E26" s="37" t="s">
        <v>47</v>
      </c>
    </row>
    <row r="27" spans="1:16" ht="12.75">
      <c r="A27" s="25" t="s">
        <v>45</v>
      </c>
      <c s="29" t="s">
        <v>66</v>
      </c>
      <c s="29" t="s">
        <v>67</v>
      </c>
      <c s="25" t="s">
        <v>47</v>
      </c>
      <c s="30" t="s">
        <v>68</v>
      </c>
      <c s="31" t="s">
        <v>49</v>
      </c>
      <c s="32">
        <v>1</v>
      </c>
      <c s="33">
        <v>0</v>
      </c>
      <c s="33">
        <f>ROUND(ROUND(H27,2)*ROUND(G27,3),2)</f>
      </c>
      <c r="O27">
        <f>(I27*21)/100</f>
      </c>
      <c t="s">
        <v>23</v>
      </c>
    </row>
    <row r="28" spans="1:5" ht="12.75">
      <c r="A28" s="34" t="s">
        <v>50</v>
      </c>
      <c r="E28" s="35" t="s">
        <v>69</v>
      </c>
    </row>
    <row r="29" spans="1:5" ht="12.75">
      <c r="A29" s="38" t="s">
        <v>52</v>
      </c>
      <c r="E29" s="37" t="s">
        <v>47</v>
      </c>
    </row>
    <row r="30" spans="1:16" ht="12.75">
      <c r="A30" s="25" t="s">
        <v>45</v>
      </c>
      <c s="29" t="s">
        <v>70</v>
      </c>
      <c s="29" t="s">
        <v>71</v>
      </c>
      <c s="25" t="s">
        <v>47</v>
      </c>
      <c s="30" t="s">
        <v>72</v>
      </c>
      <c s="31" t="s">
        <v>73</v>
      </c>
      <c s="32">
        <v>1</v>
      </c>
      <c s="33">
        <v>0</v>
      </c>
      <c s="33">
        <f>ROUND(ROUND(H30,2)*ROUND(G30,3),2)</f>
      </c>
      <c r="O30">
        <f>(I30*21)/100</f>
      </c>
      <c t="s">
        <v>23</v>
      </c>
    </row>
    <row r="31" spans="1:5" ht="12.75">
      <c r="A31" s="34" t="s">
        <v>50</v>
      </c>
      <c r="E31" s="35" t="s">
        <v>47</v>
      </c>
    </row>
    <row r="32" spans="1:5" ht="12.75">
      <c r="A32" s="38" t="s">
        <v>52</v>
      </c>
      <c r="E32" s="37" t="s">
        <v>47</v>
      </c>
    </row>
    <row r="33" spans="1:16" ht="12.75">
      <c r="A33" s="25" t="s">
        <v>45</v>
      </c>
      <c s="29" t="s">
        <v>40</v>
      </c>
      <c s="29" t="s">
        <v>74</v>
      </c>
      <c s="25" t="s">
        <v>47</v>
      </c>
      <c s="30" t="s">
        <v>75</v>
      </c>
      <c s="31" t="s">
        <v>49</v>
      </c>
      <c s="32">
        <v>1</v>
      </c>
      <c s="33">
        <v>0</v>
      </c>
      <c s="33">
        <f>ROUND(ROUND(H33,2)*ROUND(G33,3),2)</f>
      </c>
      <c r="O33">
        <f>(I33*21)/100</f>
      </c>
      <c t="s">
        <v>23</v>
      </c>
    </row>
    <row r="34" spans="1:5" ht="12.75">
      <c r="A34" s="34" t="s">
        <v>50</v>
      </c>
      <c r="E34" s="35" t="s">
        <v>76</v>
      </c>
    </row>
    <row r="35" spans="1:5" ht="12.75">
      <c r="A35" s="38" t="s">
        <v>52</v>
      </c>
      <c r="E35" s="37" t="s">
        <v>47</v>
      </c>
    </row>
    <row r="36" spans="1:16" ht="12.75">
      <c r="A36" s="25" t="s">
        <v>45</v>
      </c>
      <c s="29" t="s">
        <v>42</v>
      </c>
      <c s="29" t="s">
        <v>74</v>
      </c>
      <c s="25" t="s">
        <v>59</v>
      </c>
      <c s="30" t="s">
        <v>75</v>
      </c>
      <c s="31" t="s">
        <v>49</v>
      </c>
      <c s="32">
        <v>1</v>
      </c>
      <c s="33">
        <v>0</v>
      </c>
      <c s="33">
        <f>ROUND(ROUND(H36,2)*ROUND(G36,3),2)</f>
      </c>
      <c r="O36">
        <f>(I36*21)/100</f>
      </c>
      <c t="s">
        <v>23</v>
      </c>
    </row>
    <row r="37" spans="1:5" ht="12.75">
      <c r="A37" s="34" t="s">
        <v>50</v>
      </c>
      <c r="E37" s="35" t="s">
        <v>77</v>
      </c>
    </row>
    <row r="38" spans="1:5" ht="12.75">
      <c r="A38" s="38" t="s">
        <v>52</v>
      </c>
      <c r="E38" s="37" t="s">
        <v>47</v>
      </c>
    </row>
    <row r="39" spans="1:16" ht="12.75">
      <c r="A39" s="25" t="s">
        <v>45</v>
      </c>
      <c s="29" t="s">
        <v>78</v>
      </c>
      <c s="29" t="s">
        <v>74</v>
      </c>
      <c s="25" t="s">
        <v>61</v>
      </c>
      <c s="30" t="s">
        <v>75</v>
      </c>
      <c s="31" t="s">
        <v>49</v>
      </c>
      <c s="32">
        <v>1</v>
      </c>
      <c s="33">
        <v>0</v>
      </c>
      <c s="33">
        <f>ROUND(ROUND(H39,2)*ROUND(G39,3),2)</f>
      </c>
      <c r="O39">
        <f>(I39*21)/100</f>
      </c>
      <c t="s">
        <v>23</v>
      </c>
    </row>
    <row r="40" spans="1:5" ht="12.75">
      <c r="A40" s="34" t="s">
        <v>50</v>
      </c>
      <c r="E40" s="35" t="s">
        <v>79</v>
      </c>
    </row>
    <row r="41" spans="1:5" ht="12.75">
      <c r="A41" s="38" t="s">
        <v>52</v>
      </c>
      <c r="E41" s="37" t="s">
        <v>47</v>
      </c>
    </row>
    <row r="42" spans="1:16" ht="12.75">
      <c r="A42" s="25" t="s">
        <v>45</v>
      </c>
      <c s="29" t="s">
        <v>80</v>
      </c>
      <c s="29" t="s">
        <v>81</v>
      </c>
      <c s="25" t="s">
        <v>47</v>
      </c>
      <c s="30" t="s">
        <v>82</v>
      </c>
      <c s="31" t="s">
        <v>49</v>
      </c>
      <c s="32">
        <v>1</v>
      </c>
      <c s="33">
        <v>0</v>
      </c>
      <c s="33">
        <f>ROUND(ROUND(H42,2)*ROUND(G42,3),2)</f>
      </c>
      <c r="O42">
        <f>(I42*21)/100</f>
      </c>
      <c t="s">
        <v>23</v>
      </c>
    </row>
    <row r="43" spans="1:5" ht="12.75">
      <c r="A43" s="34" t="s">
        <v>50</v>
      </c>
      <c r="E43" s="35" t="s">
        <v>83</v>
      </c>
    </row>
    <row r="44" spans="1:5" ht="12.75">
      <c r="A44" s="38" t="s">
        <v>52</v>
      </c>
      <c r="E44" s="37" t="s">
        <v>47</v>
      </c>
    </row>
    <row r="45" spans="1:16" ht="12.75">
      <c r="A45" s="25" t="s">
        <v>45</v>
      </c>
      <c s="29" t="s">
        <v>84</v>
      </c>
      <c s="29" t="s">
        <v>85</v>
      </c>
      <c s="25" t="s">
        <v>47</v>
      </c>
      <c s="30" t="s">
        <v>86</v>
      </c>
      <c s="31" t="s">
        <v>49</v>
      </c>
      <c s="32">
        <v>1</v>
      </c>
      <c s="33">
        <v>0</v>
      </c>
      <c s="33">
        <f>ROUND(ROUND(H45,2)*ROUND(G45,3),2)</f>
      </c>
      <c r="O45">
        <f>(I45*21)/100</f>
      </c>
      <c t="s">
        <v>23</v>
      </c>
    </row>
    <row r="46" spans="1:5" ht="12.75">
      <c r="A46" s="34" t="s">
        <v>50</v>
      </c>
      <c r="E46" s="35" t="s">
        <v>47</v>
      </c>
    </row>
    <row r="47" spans="1:5" ht="12.75">
      <c r="A47" s="38" t="s">
        <v>52</v>
      </c>
      <c r="E47" s="37" t="s">
        <v>47</v>
      </c>
    </row>
    <row r="48" spans="1:16" ht="12.75">
      <c r="A48" s="25" t="s">
        <v>45</v>
      </c>
      <c s="29" t="s">
        <v>87</v>
      </c>
      <c s="29" t="s">
        <v>88</v>
      </c>
      <c s="25" t="s">
        <v>47</v>
      </c>
      <c s="30" t="s">
        <v>89</v>
      </c>
      <c s="31" t="s">
        <v>49</v>
      </c>
      <c s="32">
        <v>1</v>
      </c>
      <c s="33">
        <v>0</v>
      </c>
      <c s="33">
        <f>ROUND(ROUND(H48,2)*ROUND(G48,3),2)</f>
      </c>
      <c r="O48">
        <f>(I48*21)/100</f>
      </c>
      <c t="s">
        <v>23</v>
      </c>
    </row>
    <row r="49" spans="1:5" ht="25.5">
      <c r="A49" s="34" t="s">
        <v>50</v>
      </c>
      <c r="E49" s="35" t="s">
        <v>90</v>
      </c>
    </row>
    <row r="50" spans="1:5" ht="12.75">
      <c r="A50" s="38" t="s">
        <v>52</v>
      </c>
      <c r="E50" s="37" t="s">
        <v>47</v>
      </c>
    </row>
    <row r="51" spans="1:16" ht="12.75">
      <c r="A51" s="25" t="s">
        <v>45</v>
      </c>
      <c s="29" t="s">
        <v>91</v>
      </c>
      <c s="29" t="s">
        <v>88</v>
      </c>
      <c s="25" t="s">
        <v>59</v>
      </c>
      <c s="30" t="s">
        <v>89</v>
      </c>
      <c s="31" t="s">
        <v>49</v>
      </c>
      <c s="32">
        <v>1</v>
      </c>
      <c s="33">
        <v>0</v>
      </c>
      <c s="33">
        <f>ROUND(ROUND(H51,2)*ROUND(G51,3),2)</f>
      </c>
      <c r="O51">
        <f>(I51*21)/100</f>
      </c>
      <c t="s">
        <v>23</v>
      </c>
    </row>
    <row r="52" spans="1:5" ht="12.75">
      <c r="A52" s="34" t="s">
        <v>50</v>
      </c>
      <c r="E52" s="35" t="s">
        <v>92</v>
      </c>
    </row>
    <row r="53" spans="1:5" ht="12.75">
      <c r="A53" s="38" t="s">
        <v>52</v>
      </c>
      <c r="E53" s="37" t="s">
        <v>47</v>
      </c>
    </row>
    <row r="54" spans="1:16" ht="12.75">
      <c r="A54" s="25" t="s">
        <v>45</v>
      </c>
      <c s="29" t="s">
        <v>93</v>
      </c>
      <c s="29" t="s">
        <v>94</v>
      </c>
      <c s="25" t="s">
        <v>47</v>
      </c>
      <c s="30" t="s">
        <v>95</v>
      </c>
      <c s="31" t="s">
        <v>49</v>
      </c>
      <c s="32">
        <v>1</v>
      </c>
      <c s="33">
        <v>0</v>
      </c>
      <c s="33">
        <f>ROUND(ROUND(H54,2)*ROUND(G54,3),2)</f>
      </c>
      <c r="O54">
        <f>(I54*21)/100</f>
      </c>
      <c t="s">
        <v>23</v>
      </c>
    </row>
    <row r="55" spans="1:5" ht="12.75">
      <c r="A55" s="34" t="s">
        <v>50</v>
      </c>
      <c r="E55" s="35" t="s">
        <v>96</v>
      </c>
    </row>
    <row r="56" spans="1:5" ht="12.75">
      <c r="A56" s="38" t="s">
        <v>52</v>
      </c>
      <c r="E56" s="37" t="s">
        <v>47</v>
      </c>
    </row>
    <row r="57" spans="1:16" ht="12.75">
      <c r="A57" s="25" t="s">
        <v>45</v>
      </c>
      <c s="29" t="s">
        <v>97</v>
      </c>
      <c s="29" t="s">
        <v>98</v>
      </c>
      <c s="25" t="s">
        <v>59</v>
      </c>
      <c s="30" t="s">
        <v>99</v>
      </c>
      <c s="31" t="s">
        <v>49</v>
      </c>
      <c s="32">
        <v>1</v>
      </c>
      <c s="33">
        <v>0</v>
      </c>
      <c s="33">
        <f>ROUND(ROUND(H57,2)*ROUND(G57,3),2)</f>
      </c>
      <c r="O57">
        <f>(I57*21)/100</f>
      </c>
      <c t="s">
        <v>23</v>
      </c>
    </row>
    <row r="58" spans="1:5" ht="12.75">
      <c r="A58" s="34" t="s">
        <v>50</v>
      </c>
      <c r="E58" s="35" t="s">
        <v>100</v>
      </c>
    </row>
    <row r="59" spans="1:5" ht="12.75">
      <c r="A59" s="38" t="s">
        <v>52</v>
      </c>
      <c r="E59" s="37" t="s">
        <v>47</v>
      </c>
    </row>
    <row r="60" spans="1:16" ht="12.75">
      <c r="A60" s="25" t="s">
        <v>45</v>
      </c>
      <c s="29" t="s">
        <v>101</v>
      </c>
      <c s="29" t="s">
        <v>98</v>
      </c>
      <c s="25" t="s">
        <v>61</v>
      </c>
      <c s="30" t="s">
        <v>99</v>
      </c>
      <c s="31" t="s">
        <v>49</v>
      </c>
      <c s="32">
        <v>1</v>
      </c>
      <c s="33">
        <v>0</v>
      </c>
      <c s="33">
        <f>ROUND(ROUND(H60,2)*ROUND(G60,3),2)</f>
      </c>
      <c r="O60">
        <f>(I60*21)/100</f>
      </c>
      <c t="s">
        <v>23</v>
      </c>
    </row>
    <row r="61" spans="1:5" ht="12.75">
      <c r="A61" s="34" t="s">
        <v>50</v>
      </c>
      <c r="E61" s="35" t="s">
        <v>102</v>
      </c>
    </row>
    <row r="62" spans="1:5" ht="12.75">
      <c r="A62" s="38" t="s">
        <v>52</v>
      </c>
      <c r="E62" s="37" t="s">
        <v>47</v>
      </c>
    </row>
    <row r="63" spans="1:16" ht="12.75">
      <c r="A63" s="25" t="s">
        <v>45</v>
      </c>
      <c s="29" t="s">
        <v>103</v>
      </c>
      <c s="29" t="s">
        <v>98</v>
      </c>
      <c s="25" t="s">
        <v>104</v>
      </c>
      <c s="30" t="s">
        <v>99</v>
      </c>
      <c s="31" t="s">
        <v>49</v>
      </c>
      <c s="32">
        <v>1</v>
      </c>
      <c s="33">
        <v>0</v>
      </c>
      <c s="33">
        <f>ROUND(ROUND(H63,2)*ROUND(G63,3),2)</f>
      </c>
      <c r="O63">
        <f>(I63*21)/100</f>
      </c>
      <c t="s">
        <v>23</v>
      </c>
    </row>
    <row r="64" spans="1:5" ht="12.75">
      <c r="A64" s="34" t="s">
        <v>50</v>
      </c>
      <c r="E64" s="35" t="s">
        <v>105</v>
      </c>
    </row>
    <row r="65" spans="1:5" ht="12.75">
      <c r="A65" s="38" t="s">
        <v>52</v>
      </c>
      <c r="E65" s="37" t="s">
        <v>47</v>
      </c>
    </row>
    <row r="66" spans="1:16" ht="12.75">
      <c r="A66" s="25" t="s">
        <v>45</v>
      </c>
      <c s="29" t="s">
        <v>106</v>
      </c>
      <c s="29" t="s">
        <v>107</v>
      </c>
      <c s="25" t="s">
        <v>47</v>
      </c>
      <c s="30" t="s">
        <v>108</v>
      </c>
      <c s="31" t="s">
        <v>49</v>
      </c>
      <c s="32">
        <v>1</v>
      </c>
      <c s="33">
        <v>0</v>
      </c>
      <c s="33">
        <f>ROUND(ROUND(H66,2)*ROUND(G66,3),2)</f>
      </c>
      <c r="O66">
        <f>(I66*21)/100</f>
      </c>
      <c t="s">
        <v>23</v>
      </c>
    </row>
    <row r="67" spans="1:5" ht="12.75">
      <c r="A67" s="34" t="s">
        <v>50</v>
      </c>
      <c r="E67" s="35" t="s">
        <v>109</v>
      </c>
    </row>
    <row r="68" spans="1:5" ht="12.75">
      <c r="A68" s="38" t="s">
        <v>52</v>
      </c>
      <c r="E68" s="37" t="s">
        <v>47</v>
      </c>
    </row>
    <row r="69" spans="1:16" ht="12.75">
      <c r="A69" s="25" t="s">
        <v>45</v>
      </c>
      <c s="29" t="s">
        <v>110</v>
      </c>
      <c s="29" t="s">
        <v>111</v>
      </c>
      <c s="25" t="s">
        <v>47</v>
      </c>
      <c s="30" t="s">
        <v>108</v>
      </c>
      <c s="31" t="s">
        <v>73</v>
      </c>
      <c s="32">
        <v>2</v>
      </c>
      <c s="33">
        <v>0</v>
      </c>
      <c s="33">
        <f>ROUND(ROUND(H69,2)*ROUND(G69,3),2)</f>
      </c>
      <c r="O69">
        <f>(I69*21)/100</f>
      </c>
      <c t="s">
        <v>23</v>
      </c>
    </row>
    <row r="70" spans="1:5" ht="12.75">
      <c r="A70" s="34" t="s">
        <v>50</v>
      </c>
      <c r="E70" s="35" t="s">
        <v>112</v>
      </c>
    </row>
    <row r="71" spans="1:5" ht="12.75">
      <c r="A71" s="38" t="s">
        <v>52</v>
      </c>
      <c r="E71" s="37" t="s">
        <v>47</v>
      </c>
    </row>
    <row r="72" spans="1:16" ht="12.75">
      <c r="A72" s="25" t="s">
        <v>45</v>
      </c>
      <c s="29" t="s">
        <v>113</v>
      </c>
      <c s="29" t="s">
        <v>114</v>
      </c>
      <c s="25" t="s">
        <v>47</v>
      </c>
      <c s="30" t="s">
        <v>115</v>
      </c>
      <c s="31" t="s">
        <v>49</v>
      </c>
      <c s="32">
        <v>1</v>
      </c>
      <c s="33">
        <v>0</v>
      </c>
      <c s="33">
        <f>ROUND(ROUND(H72,2)*ROUND(G72,3),2)</f>
      </c>
      <c r="O72">
        <f>(I72*21)/100</f>
      </c>
      <c t="s">
        <v>23</v>
      </c>
    </row>
    <row r="73" spans="1:5" ht="51">
      <c r="A73" s="34" t="s">
        <v>50</v>
      </c>
      <c r="E73" s="35" t="s">
        <v>116</v>
      </c>
    </row>
    <row r="74" spans="1:5" ht="12.75">
      <c r="A74" s="36" t="s">
        <v>52</v>
      </c>
      <c r="E74" s="37" t="s">
        <v>47</v>
      </c>
    </row>
  </sheetData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3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0+O8+O18+O28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117</v>
      </c>
      <c s="39">
        <f>0+I8+I18+I28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117</v>
      </c>
      <c s="6"/>
      <c s="18" t="s">
        <v>118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23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27</v>
      </c>
      <c s="19"/>
      <c s="27" t="s">
        <v>44</v>
      </c>
      <c s="19"/>
      <c s="19"/>
      <c s="19"/>
      <c s="28">
        <f>0+Q8</f>
      </c>
      <c r="O8">
        <f>0+R8</f>
      </c>
      <c r="Q8">
        <f>0+I9+I12+I15</f>
      </c>
      <c>
        <f>0+O9+O12+O15</f>
      </c>
    </row>
    <row r="9" spans="1:16" ht="25.5">
      <c r="A9" s="25" t="s">
        <v>45</v>
      </c>
      <c s="29" t="s">
        <v>29</v>
      </c>
      <c s="29" t="s">
        <v>119</v>
      </c>
      <c s="25" t="s">
        <v>47</v>
      </c>
      <c s="30" t="s">
        <v>120</v>
      </c>
      <c s="31" t="s">
        <v>121</v>
      </c>
      <c s="32">
        <v>17.328</v>
      </c>
      <c s="33">
        <v>0</v>
      </c>
      <c s="33">
        <f>ROUND(ROUND(H9,2)*ROUND(G9,3),2)</f>
      </c>
      <c r="O9">
        <f>(I9*21)/100</f>
      </c>
      <c t="s">
        <v>23</v>
      </c>
    </row>
    <row r="10" spans="1:5" ht="12.75">
      <c r="A10" s="34" t="s">
        <v>50</v>
      </c>
      <c r="E10" s="35" t="s">
        <v>47</v>
      </c>
    </row>
    <row r="11" spans="1:5" ht="12.75">
      <c r="A11" s="38" t="s">
        <v>52</v>
      </c>
      <c r="E11" s="37" t="s">
        <v>122</v>
      </c>
    </row>
    <row r="12" spans="1:16" ht="25.5">
      <c r="A12" s="25" t="s">
        <v>45</v>
      </c>
      <c s="29" t="s">
        <v>23</v>
      </c>
      <c s="29" t="s">
        <v>123</v>
      </c>
      <c s="25" t="s">
        <v>47</v>
      </c>
      <c s="30" t="s">
        <v>124</v>
      </c>
      <c s="31" t="s">
        <v>121</v>
      </c>
      <c s="32">
        <v>17.918</v>
      </c>
      <c s="33">
        <v>0</v>
      </c>
      <c s="33">
        <f>ROUND(ROUND(H12,2)*ROUND(G12,3),2)</f>
      </c>
      <c r="O12">
        <f>(I12*21)/100</f>
      </c>
      <c t="s">
        <v>23</v>
      </c>
    </row>
    <row r="13" spans="1:5" ht="12.75">
      <c r="A13" s="34" t="s">
        <v>50</v>
      </c>
      <c r="E13" s="35" t="s">
        <v>125</v>
      </c>
    </row>
    <row r="14" spans="1:5" ht="12.75">
      <c r="A14" s="38" t="s">
        <v>52</v>
      </c>
      <c r="E14" s="37" t="s">
        <v>126</v>
      </c>
    </row>
    <row r="15" spans="1:16" ht="25.5">
      <c r="A15" s="25" t="s">
        <v>45</v>
      </c>
      <c s="29" t="s">
        <v>22</v>
      </c>
      <c s="29" t="s">
        <v>127</v>
      </c>
      <c s="25" t="s">
        <v>47</v>
      </c>
      <c s="30" t="s">
        <v>128</v>
      </c>
      <c s="31" t="s">
        <v>121</v>
      </c>
      <c s="32">
        <v>144.479</v>
      </c>
      <c s="33">
        <v>0</v>
      </c>
      <c s="33">
        <f>ROUND(ROUND(H15,2)*ROUND(G15,3),2)</f>
      </c>
      <c r="O15">
        <f>(I15*21)/100</f>
      </c>
      <c t="s">
        <v>23</v>
      </c>
    </row>
    <row r="16" spans="1:5" ht="12.75">
      <c r="A16" s="34" t="s">
        <v>50</v>
      </c>
      <c r="E16" s="35" t="s">
        <v>47</v>
      </c>
    </row>
    <row r="17" spans="1:5" ht="12.75">
      <c r="A17" s="36" t="s">
        <v>52</v>
      </c>
      <c r="E17" s="37" t="s">
        <v>129</v>
      </c>
    </row>
    <row r="18" spans="1:18" ht="12.75" customHeight="1">
      <c r="A18" s="6" t="s">
        <v>43</v>
      </c>
      <c s="6"/>
      <c s="41" t="s">
        <v>29</v>
      </c>
      <c s="6"/>
      <c s="27" t="s">
        <v>130</v>
      </c>
      <c s="6"/>
      <c s="6"/>
      <c s="6"/>
      <c s="42">
        <f>0+Q18</f>
      </c>
      <c r="O18">
        <f>0+R18</f>
      </c>
      <c r="Q18">
        <f>0+I19+I22+I25</f>
      </c>
      <c>
        <f>0+O19+O22+O25</f>
      </c>
    </row>
    <row r="19" spans="1:16" ht="25.5">
      <c r="A19" s="25" t="s">
        <v>45</v>
      </c>
      <c s="29" t="s">
        <v>33</v>
      </c>
      <c s="29" t="s">
        <v>131</v>
      </c>
      <c s="25" t="s">
        <v>47</v>
      </c>
      <c s="30" t="s">
        <v>132</v>
      </c>
      <c s="31" t="s">
        <v>133</v>
      </c>
      <c s="32">
        <v>1.5</v>
      </c>
      <c s="33">
        <v>0</v>
      </c>
      <c s="33">
        <f>ROUND(ROUND(H19,2)*ROUND(G19,3),2)</f>
      </c>
      <c r="O19">
        <f>(I19*21)/100</f>
      </c>
      <c t="s">
        <v>23</v>
      </c>
    </row>
    <row r="20" spans="1:5" ht="25.5">
      <c r="A20" s="34" t="s">
        <v>50</v>
      </c>
      <c r="E20" s="35" t="s">
        <v>134</v>
      </c>
    </row>
    <row r="21" spans="1:5" ht="25.5">
      <c r="A21" s="38" t="s">
        <v>52</v>
      </c>
      <c r="E21" s="37" t="s">
        <v>135</v>
      </c>
    </row>
    <row r="22" spans="1:16" ht="12.75">
      <c r="A22" s="25" t="s">
        <v>45</v>
      </c>
      <c s="29" t="s">
        <v>35</v>
      </c>
      <c s="29" t="s">
        <v>136</v>
      </c>
      <c s="25" t="s">
        <v>47</v>
      </c>
      <c s="30" t="s">
        <v>137</v>
      </c>
      <c s="31" t="s">
        <v>133</v>
      </c>
      <c s="32">
        <v>7.061</v>
      </c>
      <c s="33">
        <v>0</v>
      </c>
      <c s="33">
        <f>ROUND(ROUND(H22,2)*ROUND(G22,3),2)</f>
      </c>
      <c r="O22">
        <f>(I22*21)/100</f>
      </c>
      <c t="s">
        <v>23</v>
      </c>
    </row>
    <row r="23" spans="1:5" ht="12.75">
      <c r="A23" s="34" t="s">
        <v>50</v>
      </c>
      <c r="E23" s="35" t="s">
        <v>47</v>
      </c>
    </row>
    <row r="24" spans="1:5" ht="51">
      <c r="A24" s="38" t="s">
        <v>52</v>
      </c>
      <c r="E24" s="37" t="s">
        <v>138</v>
      </c>
    </row>
    <row r="25" spans="1:16" ht="12.75">
      <c r="A25" s="25" t="s">
        <v>45</v>
      </c>
      <c s="29" t="s">
        <v>37</v>
      </c>
      <c s="29" t="s">
        <v>139</v>
      </c>
      <c s="25" t="s">
        <v>47</v>
      </c>
      <c s="30" t="s">
        <v>140</v>
      </c>
      <c s="31" t="s">
        <v>133</v>
      </c>
      <c s="32">
        <v>8.664</v>
      </c>
      <c s="33">
        <v>0</v>
      </c>
      <c s="33">
        <f>ROUND(ROUND(H25,2)*ROUND(G25,3),2)</f>
      </c>
      <c r="O25">
        <f>(I25*21)/100</f>
      </c>
      <c t="s">
        <v>23</v>
      </c>
    </row>
    <row r="26" spans="1:5" ht="12.75">
      <c r="A26" s="34" t="s">
        <v>50</v>
      </c>
      <c r="E26" s="35" t="s">
        <v>141</v>
      </c>
    </row>
    <row r="27" spans="1:5" ht="25.5">
      <c r="A27" s="36" t="s">
        <v>52</v>
      </c>
      <c r="E27" s="37" t="s">
        <v>142</v>
      </c>
    </row>
    <row r="28" spans="1:18" ht="12.75" customHeight="1">
      <c r="A28" s="6" t="s">
        <v>43</v>
      </c>
      <c s="6"/>
      <c s="41" t="s">
        <v>40</v>
      </c>
      <c s="6"/>
      <c s="27" t="s">
        <v>143</v>
      </c>
      <c s="6"/>
      <c s="6"/>
      <c s="6"/>
      <c s="42">
        <f>0+Q28</f>
      </c>
      <c r="O28">
        <f>0+R28</f>
      </c>
      <c r="Q28">
        <f>0+I29+I32+I35+I38+I41</f>
      </c>
      <c>
        <f>0+O29+O32+O35+O38+O41</f>
      </c>
    </row>
    <row r="29" spans="1:16" ht="12.75">
      <c r="A29" s="25" t="s">
        <v>45</v>
      </c>
      <c s="29" t="s">
        <v>66</v>
      </c>
      <c s="29" t="s">
        <v>144</v>
      </c>
      <c s="25" t="s">
        <v>47</v>
      </c>
      <c s="30" t="s">
        <v>145</v>
      </c>
      <c s="31" t="s">
        <v>146</v>
      </c>
      <c s="32">
        <v>15.2</v>
      </c>
      <c s="33">
        <v>0</v>
      </c>
      <c s="33">
        <f>ROUND(ROUND(H29,2)*ROUND(G29,3),2)</f>
      </c>
      <c r="O29">
        <f>(I29*21)/100</f>
      </c>
      <c t="s">
        <v>23</v>
      </c>
    </row>
    <row r="30" spans="1:5" ht="12.75">
      <c r="A30" s="34" t="s">
        <v>50</v>
      </c>
      <c r="E30" s="35" t="s">
        <v>147</v>
      </c>
    </row>
    <row r="31" spans="1:5" ht="12.75">
      <c r="A31" s="38" t="s">
        <v>52</v>
      </c>
      <c r="E31" s="37" t="s">
        <v>148</v>
      </c>
    </row>
    <row r="32" spans="1:16" ht="12.75">
      <c r="A32" s="25" t="s">
        <v>45</v>
      </c>
      <c s="29" t="s">
        <v>40</v>
      </c>
      <c s="29" t="s">
        <v>149</v>
      </c>
      <c s="25" t="s">
        <v>47</v>
      </c>
      <c s="30" t="s">
        <v>150</v>
      </c>
      <c s="31" t="s">
        <v>146</v>
      </c>
      <c s="32">
        <v>44</v>
      </c>
      <c s="33">
        <v>0</v>
      </c>
      <c s="33">
        <f>ROUND(ROUND(H32,2)*ROUND(G32,3),2)</f>
      </c>
      <c r="O32">
        <f>(I32*21)/100</f>
      </c>
      <c t="s">
        <v>23</v>
      </c>
    </row>
    <row r="33" spans="1:5" ht="12.75">
      <c r="A33" s="34" t="s">
        <v>50</v>
      </c>
      <c r="E33" s="35" t="s">
        <v>151</v>
      </c>
    </row>
    <row r="34" spans="1:5" ht="12.75">
      <c r="A34" s="38" t="s">
        <v>52</v>
      </c>
      <c r="E34" s="37" t="s">
        <v>152</v>
      </c>
    </row>
    <row r="35" spans="1:16" ht="12.75">
      <c r="A35" s="25" t="s">
        <v>45</v>
      </c>
      <c s="29" t="s">
        <v>42</v>
      </c>
      <c s="29" t="s">
        <v>153</v>
      </c>
      <c s="25" t="s">
        <v>47</v>
      </c>
      <c s="30" t="s">
        <v>154</v>
      </c>
      <c s="31" t="s">
        <v>133</v>
      </c>
      <c s="32">
        <v>19.968</v>
      </c>
      <c s="33">
        <v>0</v>
      </c>
      <c s="33">
        <f>ROUND(ROUND(H35,2)*ROUND(G35,3),2)</f>
      </c>
      <c r="O35">
        <f>(I35*21)/100</f>
      </c>
      <c t="s">
        <v>23</v>
      </c>
    </row>
    <row r="36" spans="1:5" ht="12.75">
      <c r="A36" s="34" t="s">
        <v>50</v>
      </c>
      <c r="E36" s="35" t="s">
        <v>155</v>
      </c>
    </row>
    <row r="37" spans="1:5" ht="12.75">
      <c r="A37" s="38" t="s">
        <v>52</v>
      </c>
      <c r="E37" s="37" t="s">
        <v>156</v>
      </c>
    </row>
    <row r="38" spans="1:16" ht="12.75">
      <c r="A38" s="25" t="s">
        <v>45</v>
      </c>
      <c s="29" t="s">
        <v>78</v>
      </c>
      <c s="29" t="s">
        <v>157</v>
      </c>
      <c s="25" t="s">
        <v>47</v>
      </c>
      <c s="30" t="s">
        <v>158</v>
      </c>
      <c s="31" t="s">
        <v>133</v>
      </c>
      <c s="32">
        <v>55.569</v>
      </c>
      <c s="33">
        <v>0</v>
      </c>
      <c s="33">
        <f>ROUND(ROUND(H38,2)*ROUND(G38,3),2)</f>
      </c>
      <c r="O38">
        <f>(I38*21)/100</f>
      </c>
      <c t="s">
        <v>23</v>
      </c>
    </row>
    <row r="39" spans="1:5" ht="12.75">
      <c r="A39" s="34" t="s">
        <v>50</v>
      </c>
      <c r="E39" s="35" t="s">
        <v>159</v>
      </c>
    </row>
    <row r="40" spans="1:5" ht="63.75">
      <c r="A40" s="38" t="s">
        <v>52</v>
      </c>
      <c r="E40" s="37" t="s">
        <v>160</v>
      </c>
    </row>
    <row r="41" spans="1:16" ht="12.75">
      <c r="A41" s="25" t="s">
        <v>45</v>
      </c>
      <c s="29" t="s">
        <v>80</v>
      </c>
      <c s="29" t="s">
        <v>161</v>
      </c>
      <c s="25" t="s">
        <v>47</v>
      </c>
      <c s="30" t="s">
        <v>162</v>
      </c>
      <c s="31" t="s">
        <v>133</v>
      </c>
      <c s="32">
        <v>7.167</v>
      </c>
      <c s="33">
        <v>0</v>
      </c>
      <c s="33">
        <f>ROUND(ROUND(H41,2)*ROUND(G41,3),2)</f>
      </c>
      <c r="O41">
        <f>(I41*21)/100</f>
      </c>
      <c t="s">
        <v>23</v>
      </c>
    </row>
    <row r="42" spans="1:5" ht="12.75">
      <c r="A42" s="34" t="s">
        <v>50</v>
      </c>
      <c r="E42" s="35" t="s">
        <v>47</v>
      </c>
    </row>
    <row r="43" spans="1:5" ht="51">
      <c r="A43" s="36" t="s">
        <v>52</v>
      </c>
      <c r="E43" s="37" t="s">
        <v>163</v>
      </c>
    </row>
  </sheetData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7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0+O8+O15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164</v>
      </c>
      <c s="39">
        <f>0+I8+I15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164</v>
      </c>
      <c s="6"/>
      <c s="18" t="s">
        <v>165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23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27</v>
      </c>
      <c s="19"/>
      <c s="27" t="s">
        <v>44</v>
      </c>
      <c s="19"/>
      <c s="19"/>
      <c s="19"/>
      <c s="28">
        <f>0+Q8</f>
      </c>
      <c r="O8">
        <f>0+R8</f>
      </c>
      <c r="Q8">
        <f>0+I9+I12</f>
      </c>
      <c>
        <f>0+O9+O12</f>
      </c>
    </row>
    <row r="9" spans="1:16" ht="25.5">
      <c r="A9" s="25" t="s">
        <v>45</v>
      </c>
      <c s="29" t="s">
        <v>29</v>
      </c>
      <c s="29" t="s">
        <v>123</v>
      </c>
      <c s="25" t="s">
        <v>47</v>
      </c>
      <c s="30" t="s">
        <v>124</v>
      </c>
      <c s="31" t="s">
        <v>121</v>
      </c>
      <c s="32">
        <v>7.4</v>
      </c>
      <c s="33">
        <v>0</v>
      </c>
      <c s="33">
        <f>ROUND(ROUND(H9,2)*ROUND(G9,3),2)</f>
      </c>
      <c r="O9">
        <f>(I9*21)/100</f>
      </c>
      <c t="s">
        <v>23</v>
      </c>
    </row>
    <row r="10" spans="1:5" ht="12.75">
      <c r="A10" s="34" t="s">
        <v>50</v>
      </c>
      <c r="E10" s="35" t="s">
        <v>125</v>
      </c>
    </row>
    <row r="11" spans="1:5" ht="12.75">
      <c r="A11" s="38" t="s">
        <v>52</v>
      </c>
      <c r="E11" s="37" t="s">
        <v>166</v>
      </c>
    </row>
    <row r="12" spans="1:16" ht="25.5">
      <c r="A12" s="25" t="s">
        <v>45</v>
      </c>
      <c s="29" t="s">
        <v>23</v>
      </c>
      <c s="29" t="s">
        <v>127</v>
      </c>
      <c s="25" t="s">
        <v>47</v>
      </c>
      <c s="30" t="s">
        <v>128</v>
      </c>
      <c s="31" t="s">
        <v>121</v>
      </c>
      <c s="32">
        <v>164.239</v>
      </c>
      <c s="33">
        <v>0</v>
      </c>
      <c s="33">
        <f>ROUND(ROUND(H12,2)*ROUND(G12,3),2)</f>
      </c>
      <c r="O12">
        <f>(I12*21)/100</f>
      </c>
      <c t="s">
        <v>23</v>
      </c>
    </row>
    <row r="13" spans="1:5" ht="12.75">
      <c r="A13" s="34" t="s">
        <v>50</v>
      </c>
      <c r="E13" s="35" t="s">
        <v>47</v>
      </c>
    </row>
    <row r="14" spans="1:5" ht="12.75">
      <c r="A14" s="36" t="s">
        <v>52</v>
      </c>
      <c r="E14" s="37" t="s">
        <v>167</v>
      </c>
    </row>
    <row r="15" spans="1:18" ht="12.75" customHeight="1">
      <c r="A15" s="6" t="s">
        <v>43</v>
      </c>
      <c s="6"/>
      <c s="41" t="s">
        <v>40</v>
      </c>
      <c s="6"/>
      <c s="27" t="s">
        <v>143</v>
      </c>
      <c s="6"/>
      <c s="6"/>
      <c s="6"/>
      <c s="42">
        <f>0+Q15</f>
      </c>
      <c r="O15">
        <f>0+R15</f>
      </c>
      <c r="Q15">
        <f>0+I16+I19+I22+I25</f>
      </c>
      <c>
        <f>0+O16+O19+O22+O25</f>
      </c>
    </row>
    <row r="16" spans="1:16" ht="12.75">
      <c r="A16" s="25" t="s">
        <v>45</v>
      </c>
      <c s="29" t="s">
        <v>22</v>
      </c>
      <c s="29" t="s">
        <v>144</v>
      </c>
      <c s="25" t="s">
        <v>47</v>
      </c>
      <c s="30" t="s">
        <v>145</v>
      </c>
      <c s="31" t="s">
        <v>146</v>
      </c>
      <c s="32">
        <v>7.77</v>
      </c>
      <c s="33">
        <v>0</v>
      </c>
      <c s="33">
        <f>ROUND(ROUND(H16,2)*ROUND(G16,3),2)</f>
      </c>
      <c r="O16">
        <f>(I16*21)/100</f>
      </c>
      <c t="s">
        <v>23</v>
      </c>
    </row>
    <row r="17" spans="1:5" ht="12.75">
      <c r="A17" s="34" t="s">
        <v>50</v>
      </c>
      <c r="E17" s="35" t="s">
        <v>147</v>
      </c>
    </row>
    <row r="18" spans="1:5" ht="12.75">
      <c r="A18" s="38" t="s">
        <v>52</v>
      </c>
      <c r="E18" s="37" t="s">
        <v>168</v>
      </c>
    </row>
    <row r="19" spans="1:16" ht="12.75">
      <c r="A19" s="25" t="s">
        <v>45</v>
      </c>
      <c s="29" t="s">
        <v>33</v>
      </c>
      <c s="29" t="s">
        <v>169</v>
      </c>
      <c s="25" t="s">
        <v>47</v>
      </c>
      <c s="30" t="s">
        <v>170</v>
      </c>
      <c s="31" t="s">
        <v>146</v>
      </c>
      <c s="32">
        <v>25</v>
      </c>
      <c s="33">
        <v>0</v>
      </c>
      <c s="33">
        <f>ROUND(ROUND(H19,2)*ROUND(G19,3),2)</f>
      </c>
      <c r="O19">
        <f>(I19*21)/100</f>
      </c>
      <c t="s">
        <v>23</v>
      </c>
    </row>
    <row r="20" spans="1:5" ht="12.75">
      <c r="A20" s="34" t="s">
        <v>50</v>
      </c>
      <c r="E20" s="35" t="s">
        <v>151</v>
      </c>
    </row>
    <row r="21" spans="1:5" ht="12.75">
      <c r="A21" s="38" t="s">
        <v>52</v>
      </c>
      <c r="E21" s="37" t="s">
        <v>171</v>
      </c>
    </row>
    <row r="22" spans="1:16" ht="12.75">
      <c r="A22" s="25" t="s">
        <v>45</v>
      </c>
      <c s="29" t="s">
        <v>35</v>
      </c>
      <c s="29" t="s">
        <v>157</v>
      </c>
      <c s="25" t="s">
        <v>47</v>
      </c>
      <c s="30" t="s">
        <v>158</v>
      </c>
      <c s="31" t="s">
        <v>133</v>
      </c>
      <c s="32">
        <v>63.169</v>
      </c>
      <c s="33">
        <v>0</v>
      </c>
      <c s="33">
        <f>ROUND(ROUND(H22,2)*ROUND(G22,3),2)</f>
      </c>
      <c r="O22">
        <f>(I22*21)/100</f>
      </c>
      <c t="s">
        <v>23</v>
      </c>
    </row>
    <row r="23" spans="1:5" ht="12.75">
      <c r="A23" s="34" t="s">
        <v>50</v>
      </c>
      <c r="E23" s="35" t="s">
        <v>159</v>
      </c>
    </row>
    <row r="24" spans="1:5" ht="63.75">
      <c r="A24" s="38" t="s">
        <v>52</v>
      </c>
      <c r="E24" s="37" t="s">
        <v>172</v>
      </c>
    </row>
    <row r="25" spans="1:16" ht="12.75">
      <c r="A25" s="25" t="s">
        <v>45</v>
      </c>
      <c s="29" t="s">
        <v>37</v>
      </c>
      <c s="29" t="s">
        <v>161</v>
      </c>
      <c s="25" t="s">
        <v>47</v>
      </c>
      <c s="30" t="s">
        <v>162</v>
      </c>
      <c s="31" t="s">
        <v>133</v>
      </c>
      <c s="32">
        <v>2.96</v>
      </c>
      <c s="33">
        <v>0</v>
      </c>
      <c s="33">
        <f>ROUND(ROUND(H25,2)*ROUND(G25,3),2)</f>
      </c>
      <c r="O25">
        <f>(I25*21)/100</f>
      </c>
      <c t="s">
        <v>23</v>
      </c>
    </row>
    <row r="26" spans="1:5" ht="12.75">
      <c r="A26" s="34" t="s">
        <v>50</v>
      </c>
      <c r="E26" s="35" t="s">
        <v>47</v>
      </c>
    </row>
    <row r="27" spans="1:5" ht="12.75">
      <c r="A27" s="36" t="s">
        <v>52</v>
      </c>
      <c r="E27" s="37" t="s">
        <v>173</v>
      </c>
    </row>
  </sheetData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82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0+O9+O16+O35+O57+O64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178</v>
      </c>
      <c s="39">
        <f>0+I9+I16+I35+I57+I64</f>
      </c>
      <c r="O3" t="s">
        <v>19</v>
      </c>
      <c t="s">
        <v>23</v>
      </c>
    </row>
    <row r="4" spans="1:16" ht="15" customHeight="1">
      <c r="A4" t="s">
        <v>17</v>
      </c>
      <c s="12" t="s">
        <v>174</v>
      </c>
      <c s="13" t="s">
        <v>175</v>
      </c>
      <c s="1"/>
      <c s="14" t="s">
        <v>176</v>
      </c>
      <c s="1"/>
      <c s="1"/>
      <c s="11"/>
      <c s="11"/>
      <c r="O4" t="s">
        <v>20</v>
      </c>
      <c t="s">
        <v>23</v>
      </c>
    </row>
    <row r="5" spans="1:16" ht="12.75" customHeight="1">
      <c r="A5" t="s">
        <v>177</v>
      </c>
      <c s="16" t="s">
        <v>18</v>
      </c>
      <c s="17" t="s">
        <v>178</v>
      </c>
      <c s="6"/>
      <c s="18" t="s">
        <v>179</v>
      </c>
      <c s="6"/>
      <c s="6"/>
      <c s="6"/>
      <c s="6"/>
      <c r="O5" t="s">
        <v>21</v>
      </c>
      <c t="s">
        <v>23</v>
      </c>
    </row>
    <row r="6" spans="1:9" ht="12.75" customHeight="1">
      <c r="A6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</row>
    <row r="7" spans="1:9" ht="12.75" customHeight="1">
      <c r="A7" s="15"/>
      <c s="15"/>
      <c s="15"/>
      <c s="15"/>
      <c s="15"/>
      <c s="15"/>
      <c s="15"/>
      <c s="15" t="s">
        <v>39</v>
      </c>
      <c s="15" t="s">
        <v>41</v>
      </c>
    </row>
    <row r="8" spans="1:9" ht="12.75" customHeight="1">
      <c r="A8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9" spans="1:18" ht="12.75" customHeight="1">
      <c r="A9" s="19" t="s">
        <v>43</v>
      </c>
      <c s="19"/>
      <c s="26" t="s">
        <v>27</v>
      </c>
      <c s="19"/>
      <c s="27" t="s">
        <v>44</v>
      </c>
      <c s="19"/>
      <c s="19"/>
      <c s="19"/>
      <c s="28">
        <f>0+Q9</f>
      </c>
      <c r="O9">
        <f>0+R9</f>
      </c>
      <c r="Q9">
        <f>0+I10+I13</f>
      </c>
      <c>
        <f>0+O10+O13</f>
      </c>
    </row>
    <row r="10" spans="1:16" ht="25.5">
      <c r="A10" s="25" t="s">
        <v>45</v>
      </c>
      <c s="29" t="s">
        <v>29</v>
      </c>
      <c s="29" t="s">
        <v>181</v>
      </c>
      <c s="25" t="s">
        <v>47</v>
      </c>
      <c s="30" t="s">
        <v>182</v>
      </c>
      <c s="31" t="s">
        <v>121</v>
      </c>
      <c s="32">
        <v>225.864</v>
      </c>
      <c s="33">
        <v>0</v>
      </c>
      <c s="33">
        <f>ROUND(ROUND(H10,2)*ROUND(G10,3),2)</f>
      </c>
      <c r="O10">
        <f>(I10*21)/100</f>
      </c>
      <c t="s">
        <v>23</v>
      </c>
    </row>
    <row r="11" spans="1:5" ht="12.75">
      <c r="A11" s="34" t="s">
        <v>50</v>
      </c>
      <c r="E11" s="35" t="s">
        <v>183</v>
      </c>
    </row>
    <row r="12" spans="1:5" ht="12.75">
      <c r="A12" s="38" t="s">
        <v>52</v>
      </c>
      <c r="E12" s="37" t="s">
        <v>184</v>
      </c>
    </row>
    <row r="13" spans="1:16" ht="25.5">
      <c r="A13" s="25" t="s">
        <v>45</v>
      </c>
      <c s="29" t="s">
        <v>23</v>
      </c>
      <c s="29" t="s">
        <v>185</v>
      </c>
      <c s="25" t="s">
        <v>47</v>
      </c>
      <c s="30" t="s">
        <v>186</v>
      </c>
      <c s="31" t="s">
        <v>121</v>
      </c>
      <c s="32">
        <v>96.799</v>
      </c>
      <c s="33">
        <v>0</v>
      </c>
      <c s="33">
        <f>ROUND(ROUND(H13,2)*ROUND(G13,3),2)</f>
      </c>
      <c r="O13">
        <f>(I13*21)/100</f>
      </c>
      <c t="s">
        <v>23</v>
      </c>
    </row>
    <row r="14" spans="1:5" ht="12.75">
      <c r="A14" s="34" t="s">
        <v>50</v>
      </c>
      <c r="E14" s="35" t="s">
        <v>187</v>
      </c>
    </row>
    <row r="15" spans="1:5" ht="12.75">
      <c r="A15" s="36" t="s">
        <v>52</v>
      </c>
      <c r="E15" s="37" t="s">
        <v>188</v>
      </c>
    </row>
    <row r="16" spans="1:18" ht="12.75" customHeight="1">
      <c r="A16" s="6" t="s">
        <v>43</v>
      </c>
      <c s="6"/>
      <c s="41" t="s">
        <v>29</v>
      </c>
      <c s="6"/>
      <c s="27" t="s">
        <v>130</v>
      </c>
      <c s="6"/>
      <c s="6"/>
      <c s="6"/>
      <c s="42">
        <f>0+Q16</f>
      </c>
      <c r="O16">
        <f>0+R16</f>
      </c>
      <c r="Q16">
        <f>0+I17+I20+I23+I26+I29+I32</f>
      </c>
      <c>
        <f>0+O17+O20+O23+O26+O29+O32</f>
      </c>
    </row>
    <row r="17" spans="1:16" ht="12.75">
      <c r="A17" s="25" t="s">
        <v>45</v>
      </c>
      <c s="29" t="s">
        <v>22</v>
      </c>
      <c s="29" t="s">
        <v>189</v>
      </c>
      <c s="25" t="s">
        <v>47</v>
      </c>
      <c s="30" t="s">
        <v>190</v>
      </c>
      <c s="31" t="s">
        <v>133</v>
      </c>
      <c s="32">
        <v>134.443</v>
      </c>
      <c s="33">
        <v>0</v>
      </c>
      <c s="33">
        <f>ROUND(ROUND(H17,2)*ROUND(G17,3),2)</f>
      </c>
      <c r="O17">
        <f>(I17*21)/100</f>
      </c>
      <c t="s">
        <v>23</v>
      </c>
    </row>
    <row r="18" spans="1:5" ht="12.75">
      <c r="A18" s="34" t="s">
        <v>50</v>
      </c>
      <c r="E18" s="35" t="s">
        <v>191</v>
      </c>
    </row>
    <row r="19" spans="1:5" ht="102">
      <c r="A19" s="38" t="s">
        <v>52</v>
      </c>
      <c r="E19" s="37" t="s">
        <v>192</v>
      </c>
    </row>
    <row r="20" spans="1:16" ht="12.75">
      <c r="A20" s="25" t="s">
        <v>45</v>
      </c>
      <c s="29" t="s">
        <v>33</v>
      </c>
      <c s="29" t="s">
        <v>193</v>
      </c>
      <c s="25" t="s">
        <v>47</v>
      </c>
      <c s="30" t="s">
        <v>194</v>
      </c>
      <c s="31" t="s">
        <v>133</v>
      </c>
      <c s="32">
        <v>20.653</v>
      </c>
      <c s="33">
        <v>0</v>
      </c>
      <c s="33">
        <f>ROUND(ROUND(H20,2)*ROUND(G20,3),2)</f>
      </c>
      <c r="O20">
        <f>(I20*21)/100</f>
      </c>
      <c t="s">
        <v>23</v>
      </c>
    </row>
    <row r="21" spans="1:5" ht="25.5">
      <c r="A21" s="34" t="s">
        <v>50</v>
      </c>
      <c r="E21" s="35" t="s">
        <v>195</v>
      </c>
    </row>
    <row r="22" spans="1:5" ht="12.75">
      <c r="A22" s="38" t="s">
        <v>52</v>
      </c>
      <c r="E22" s="37" t="s">
        <v>196</v>
      </c>
    </row>
    <row r="23" spans="1:16" ht="12.75">
      <c r="A23" s="25" t="s">
        <v>197</v>
      </c>
      <c s="29" t="s">
        <v>35</v>
      </c>
      <c s="29" t="s">
        <v>198</v>
      </c>
      <c s="25" t="s">
        <v>47</v>
      </c>
      <c s="30" t="s">
        <v>199</v>
      </c>
      <c s="31" t="s">
        <v>133</v>
      </c>
      <c s="32">
        <v>20.653</v>
      </c>
      <c s="33">
        <v>0</v>
      </c>
      <c s="33">
        <f>ROUND(ROUND(H23,2)*ROUND(G23,3),2)</f>
      </c>
      <c r="O23">
        <f>(I23*21)/100</f>
      </c>
      <c t="s">
        <v>23</v>
      </c>
    </row>
    <row r="24" spans="1:5" ht="12.75">
      <c r="A24" s="34" t="s">
        <v>50</v>
      </c>
      <c r="E24" s="35" t="s">
        <v>200</v>
      </c>
    </row>
    <row r="25" spans="1:5" ht="12.75">
      <c r="A25" s="38" t="s">
        <v>52</v>
      </c>
      <c r="E25" s="37" t="s">
        <v>196</v>
      </c>
    </row>
    <row r="26" spans="1:16" ht="12.75">
      <c r="A26" s="25" t="s">
        <v>197</v>
      </c>
      <c s="29" t="s">
        <v>37</v>
      </c>
      <c s="29" t="s">
        <v>201</v>
      </c>
      <c s="25" t="s">
        <v>47</v>
      </c>
      <c s="30" t="s">
        <v>202</v>
      </c>
      <c s="31" t="s">
        <v>133</v>
      </c>
      <c s="32">
        <v>20.653</v>
      </c>
      <c s="33">
        <v>0</v>
      </c>
      <c s="33">
        <f>ROUND(ROUND(H26,2)*ROUND(G26,3),2)</f>
      </c>
      <c r="O26">
        <f>(I26*21)/100</f>
      </c>
      <c t="s">
        <v>23</v>
      </c>
    </row>
    <row r="27" spans="1:5" ht="12.75">
      <c r="A27" s="34" t="s">
        <v>50</v>
      </c>
      <c r="E27" s="35" t="s">
        <v>47</v>
      </c>
    </row>
    <row r="28" spans="1:5" ht="12.75">
      <c r="A28" s="38" t="s">
        <v>52</v>
      </c>
      <c r="E28" s="37" t="s">
        <v>47</v>
      </c>
    </row>
    <row r="29" spans="1:16" ht="12.75">
      <c r="A29" s="25" t="s">
        <v>45</v>
      </c>
      <c s="29" t="s">
        <v>66</v>
      </c>
      <c s="29" t="s">
        <v>203</v>
      </c>
      <c s="25" t="s">
        <v>47</v>
      </c>
      <c s="30" t="s">
        <v>204</v>
      </c>
      <c s="31" t="s">
        <v>205</v>
      </c>
      <c s="32">
        <v>103.266</v>
      </c>
      <c s="33">
        <v>0</v>
      </c>
      <c s="33">
        <f>ROUND(ROUND(H29,2)*ROUND(G29,3),2)</f>
      </c>
      <c r="O29">
        <f>(I29*21)/100</f>
      </c>
      <c t="s">
        <v>23</v>
      </c>
    </row>
    <row r="30" spans="1:5" ht="12.75">
      <c r="A30" s="34" t="s">
        <v>50</v>
      </c>
      <c r="E30" s="35" t="s">
        <v>47</v>
      </c>
    </row>
    <row r="31" spans="1:5" ht="12.75">
      <c r="A31" s="38" t="s">
        <v>52</v>
      </c>
      <c r="E31" s="37" t="s">
        <v>206</v>
      </c>
    </row>
    <row r="32" spans="1:16" ht="12.75">
      <c r="A32" s="25" t="s">
        <v>45</v>
      </c>
      <c s="29" t="s">
        <v>70</v>
      </c>
      <c s="29" t="s">
        <v>207</v>
      </c>
      <c s="25" t="s">
        <v>47</v>
      </c>
      <c s="30" t="s">
        <v>208</v>
      </c>
      <c s="31" t="s">
        <v>205</v>
      </c>
      <c s="32">
        <v>103.266</v>
      </c>
      <c s="33">
        <v>0</v>
      </c>
      <c s="33">
        <f>ROUND(ROUND(H32,2)*ROUND(G32,3),2)</f>
      </c>
      <c r="O32">
        <f>(I32*21)/100</f>
      </c>
      <c t="s">
        <v>23</v>
      </c>
    </row>
    <row r="33" spans="1:5" ht="12.75">
      <c r="A33" s="34" t="s">
        <v>50</v>
      </c>
      <c r="E33" s="35" t="s">
        <v>47</v>
      </c>
    </row>
    <row r="34" spans="1:5" ht="12.75">
      <c r="A34" s="36" t="s">
        <v>52</v>
      </c>
      <c r="E34" s="37" t="s">
        <v>206</v>
      </c>
    </row>
    <row r="35" spans="1:18" ht="12.75" customHeight="1">
      <c r="A35" s="6" t="s">
        <v>43</v>
      </c>
      <c s="6"/>
      <c s="41" t="s">
        <v>35</v>
      </c>
      <c s="6"/>
      <c s="27" t="s">
        <v>176</v>
      </c>
      <c s="6"/>
      <c s="6"/>
      <c s="6"/>
      <c s="42">
        <f>0+Q35</f>
      </c>
      <c r="O35">
        <f>0+R35</f>
      </c>
      <c r="Q35">
        <f>0+I36+I39+I42+I45+I48+I51+I54</f>
      </c>
      <c>
        <f>0+O36+O39+O42+O45+O48+O51+O54</f>
      </c>
    </row>
    <row r="36" spans="1:16" ht="12.75">
      <c r="A36" s="25" t="s">
        <v>45</v>
      </c>
      <c s="29" t="s">
        <v>40</v>
      </c>
      <c s="29" t="s">
        <v>209</v>
      </c>
      <c s="25" t="s">
        <v>47</v>
      </c>
      <c s="30" t="s">
        <v>210</v>
      </c>
      <c s="31" t="s">
        <v>205</v>
      </c>
      <c s="32">
        <v>1344.425</v>
      </c>
      <c s="33">
        <v>0</v>
      </c>
      <c s="33">
        <f>ROUND(ROUND(H36,2)*ROUND(G36,3),2)</f>
      </c>
      <c r="O36">
        <f>(I36*21)/100</f>
      </c>
      <c t="s">
        <v>23</v>
      </c>
    </row>
    <row r="37" spans="1:5" ht="12.75">
      <c r="A37" s="34" t="s">
        <v>50</v>
      </c>
      <c r="E37" s="35" t="s">
        <v>211</v>
      </c>
    </row>
    <row r="38" spans="1:5" ht="51">
      <c r="A38" s="38" t="s">
        <v>52</v>
      </c>
      <c r="E38" s="37" t="s">
        <v>212</v>
      </c>
    </row>
    <row r="39" spans="1:16" ht="12.75">
      <c r="A39" s="25" t="s">
        <v>45</v>
      </c>
      <c s="29" t="s">
        <v>42</v>
      </c>
      <c s="29" t="s">
        <v>213</v>
      </c>
      <c s="25" t="s">
        <v>47</v>
      </c>
      <c s="30" t="s">
        <v>214</v>
      </c>
      <c s="31" t="s">
        <v>205</v>
      </c>
      <c s="32">
        <v>0</v>
      </c>
      <c s="33">
        <v>0</v>
      </c>
      <c s="33">
        <f>ROUND(ROUND(H39,2)*ROUND(G39,3),2)</f>
      </c>
      <c r="O39">
        <f>(I39*21)/100</f>
      </c>
      <c t="s">
        <v>23</v>
      </c>
    </row>
    <row r="40" spans="1:5" ht="12.75">
      <c r="A40" s="34" t="s">
        <v>50</v>
      </c>
      <c r="E40" s="35" t="s">
        <v>215</v>
      </c>
    </row>
    <row r="41" spans="1:5" ht="12.75">
      <c r="A41" s="38" t="s">
        <v>52</v>
      </c>
      <c r="E41" s="37" t="s">
        <v>215</v>
      </c>
    </row>
    <row r="42" spans="1:16" ht="12.75">
      <c r="A42" s="25" t="s">
        <v>45</v>
      </c>
      <c s="29" t="s">
        <v>78</v>
      </c>
      <c s="29" t="s">
        <v>216</v>
      </c>
      <c s="25" t="s">
        <v>47</v>
      </c>
      <c s="30" t="s">
        <v>217</v>
      </c>
      <c s="31" t="s">
        <v>205</v>
      </c>
      <c s="32">
        <v>1344.425</v>
      </c>
      <c s="33">
        <v>0</v>
      </c>
      <c s="33">
        <f>ROUND(ROUND(H42,2)*ROUND(G42,3),2)</f>
      </c>
      <c r="O42">
        <f>(I42*21)/100</f>
      </c>
      <c t="s">
        <v>23</v>
      </c>
    </row>
    <row r="43" spans="1:5" ht="12.75">
      <c r="A43" s="34" t="s">
        <v>50</v>
      </c>
      <c r="E43" s="35" t="s">
        <v>218</v>
      </c>
    </row>
    <row r="44" spans="1:5" ht="51">
      <c r="A44" s="38" t="s">
        <v>52</v>
      </c>
      <c r="E44" s="37" t="s">
        <v>212</v>
      </c>
    </row>
    <row r="45" spans="1:16" ht="12.75">
      <c r="A45" s="25" t="s">
        <v>45</v>
      </c>
      <c s="29" t="s">
        <v>80</v>
      </c>
      <c s="29" t="s">
        <v>219</v>
      </c>
      <c s="25" t="s">
        <v>47</v>
      </c>
      <c s="30" t="s">
        <v>220</v>
      </c>
      <c s="31" t="s">
        <v>205</v>
      </c>
      <c s="32">
        <v>2688.85</v>
      </c>
      <c s="33">
        <v>0</v>
      </c>
      <c s="33">
        <f>ROUND(ROUND(H45,2)*ROUND(G45,3),2)</f>
      </c>
      <c r="O45">
        <f>(I45*21)/100</f>
      </c>
      <c t="s">
        <v>23</v>
      </c>
    </row>
    <row r="46" spans="1:5" ht="12.75">
      <c r="A46" s="34" t="s">
        <v>50</v>
      </c>
      <c r="E46" s="35" t="s">
        <v>221</v>
      </c>
    </row>
    <row r="47" spans="1:5" ht="51">
      <c r="A47" s="38" t="s">
        <v>52</v>
      </c>
      <c r="E47" s="37" t="s">
        <v>222</v>
      </c>
    </row>
    <row r="48" spans="1:16" ht="12.75">
      <c r="A48" s="25" t="s">
        <v>45</v>
      </c>
      <c s="29" t="s">
        <v>84</v>
      </c>
      <c s="29" t="s">
        <v>223</v>
      </c>
      <c s="25" t="s">
        <v>47</v>
      </c>
      <c s="30" t="s">
        <v>224</v>
      </c>
      <c s="31" t="s">
        <v>205</v>
      </c>
      <c s="32">
        <v>1344.425</v>
      </c>
      <c s="33">
        <v>0</v>
      </c>
      <c s="33">
        <f>ROUND(ROUND(H48,2)*ROUND(G48,3),2)</f>
      </c>
      <c r="O48">
        <f>(I48*21)/100</f>
      </c>
      <c t="s">
        <v>23</v>
      </c>
    </row>
    <row r="49" spans="1:5" ht="12.75">
      <c r="A49" s="34" t="s">
        <v>50</v>
      </c>
      <c r="E49" s="35" t="s">
        <v>225</v>
      </c>
    </row>
    <row r="50" spans="1:5" ht="51">
      <c r="A50" s="38" t="s">
        <v>52</v>
      </c>
      <c r="E50" s="37" t="s">
        <v>212</v>
      </c>
    </row>
    <row r="51" spans="1:16" ht="12.75">
      <c r="A51" s="25" t="s">
        <v>45</v>
      </c>
      <c s="29" t="s">
        <v>87</v>
      </c>
      <c s="29" t="s">
        <v>226</v>
      </c>
      <c s="25" t="s">
        <v>47</v>
      </c>
      <c s="30" t="s">
        <v>227</v>
      </c>
      <c s="31" t="s">
        <v>205</v>
      </c>
      <c s="32">
        <v>1344.425</v>
      </c>
      <c s="33">
        <v>0</v>
      </c>
      <c s="33">
        <f>ROUND(ROUND(H51,2)*ROUND(G51,3),2)</f>
      </c>
      <c r="O51">
        <f>(I51*21)/100</f>
      </c>
      <c t="s">
        <v>23</v>
      </c>
    </row>
    <row r="52" spans="1:5" ht="12.75">
      <c r="A52" s="34" t="s">
        <v>50</v>
      </c>
      <c r="E52" s="35" t="s">
        <v>228</v>
      </c>
    </row>
    <row r="53" spans="1:5" ht="51">
      <c r="A53" s="38" t="s">
        <v>52</v>
      </c>
      <c r="E53" s="37" t="s">
        <v>212</v>
      </c>
    </row>
    <row r="54" spans="1:16" ht="25.5">
      <c r="A54" s="25" t="s">
        <v>45</v>
      </c>
      <c s="29" t="s">
        <v>91</v>
      </c>
      <c s="29" t="s">
        <v>229</v>
      </c>
      <c s="25" t="s">
        <v>47</v>
      </c>
      <c s="30" t="s">
        <v>230</v>
      </c>
      <c s="31" t="s">
        <v>205</v>
      </c>
      <c s="32">
        <v>1344.425</v>
      </c>
      <c s="33">
        <v>0</v>
      </c>
      <c s="33">
        <f>ROUND(ROUND(H54,2)*ROUND(G54,3),2)</f>
      </c>
      <c r="O54">
        <f>(I54*21)/100</f>
      </c>
      <c t="s">
        <v>23</v>
      </c>
    </row>
    <row r="55" spans="1:5" ht="12.75">
      <c r="A55" s="34" t="s">
        <v>50</v>
      </c>
      <c r="E55" s="35" t="s">
        <v>231</v>
      </c>
    </row>
    <row r="56" spans="1:5" ht="51">
      <c r="A56" s="36" t="s">
        <v>52</v>
      </c>
      <c r="E56" s="37" t="s">
        <v>212</v>
      </c>
    </row>
    <row r="57" spans="1:18" ht="12.75" customHeight="1">
      <c r="A57" s="6" t="s">
        <v>43</v>
      </c>
      <c s="6"/>
      <c s="41" t="s">
        <v>70</v>
      </c>
      <c s="6"/>
      <c s="27" t="s">
        <v>232</v>
      </c>
      <c s="6"/>
      <c s="6"/>
      <c s="6"/>
      <c s="42">
        <f>0+Q57</f>
      </c>
      <c r="O57">
        <f>0+R57</f>
      </c>
      <c r="Q57">
        <f>0+I58+I61</f>
      </c>
      <c>
        <f>0+O58+O61</f>
      </c>
    </row>
    <row r="58" spans="1:16" ht="12.75">
      <c r="A58" s="25" t="s">
        <v>45</v>
      </c>
      <c s="29" t="s">
        <v>93</v>
      </c>
      <c s="29" t="s">
        <v>233</v>
      </c>
      <c s="25" t="s">
        <v>47</v>
      </c>
      <c s="30" t="s">
        <v>234</v>
      </c>
      <c s="31" t="s">
        <v>73</v>
      </c>
      <c s="32">
        <v>1</v>
      </c>
      <c s="33">
        <v>0</v>
      </c>
      <c s="33">
        <f>ROUND(ROUND(H58,2)*ROUND(G58,3),2)</f>
      </c>
      <c r="O58">
        <f>(I58*21)/100</f>
      </c>
      <c t="s">
        <v>23</v>
      </c>
    </row>
    <row r="59" spans="1:5" ht="25.5">
      <c r="A59" s="34" t="s">
        <v>50</v>
      </c>
      <c r="E59" s="35" t="s">
        <v>235</v>
      </c>
    </row>
    <row r="60" spans="1:5" ht="12.75">
      <c r="A60" s="38" t="s">
        <v>52</v>
      </c>
      <c r="E60" s="37" t="s">
        <v>236</v>
      </c>
    </row>
    <row r="61" spans="1:16" ht="12.75">
      <c r="A61" s="25" t="s">
        <v>45</v>
      </c>
      <c s="29" t="s">
        <v>97</v>
      </c>
      <c s="29" t="s">
        <v>237</v>
      </c>
      <c s="25" t="s">
        <v>47</v>
      </c>
      <c s="30" t="s">
        <v>238</v>
      </c>
      <c s="31" t="s">
        <v>73</v>
      </c>
      <c s="32">
        <v>9</v>
      </c>
      <c s="33">
        <v>0</v>
      </c>
      <c s="33">
        <f>ROUND(ROUND(H61,2)*ROUND(G61,3),2)</f>
      </c>
      <c r="O61">
        <f>(I61*21)/100</f>
      </c>
      <c t="s">
        <v>23</v>
      </c>
    </row>
    <row r="62" spans="1:5" ht="12.75">
      <c r="A62" s="34" t="s">
        <v>50</v>
      </c>
      <c r="E62" s="35" t="s">
        <v>239</v>
      </c>
    </row>
    <row r="63" spans="1:5" ht="12.75">
      <c r="A63" s="36" t="s">
        <v>52</v>
      </c>
      <c r="E63" s="37" t="s">
        <v>240</v>
      </c>
    </row>
    <row r="64" spans="1:18" ht="12.75" customHeight="1">
      <c r="A64" s="6" t="s">
        <v>43</v>
      </c>
      <c s="6"/>
      <c s="41" t="s">
        <v>40</v>
      </c>
      <c s="6"/>
      <c s="27" t="s">
        <v>143</v>
      </c>
      <c s="6"/>
      <c s="6"/>
      <c s="6"/>
      <c s="42">
        <f>0+Q64</f>
      </c>
      <c r="O64">
        <f>0+R64</f>
      </c>
      <c r="Q64">
        <f>0+I65+I68+I71+I74+I77+I80</f>
      </c>
      <c>
        <f>0+O65+O68+O71+O74+O77+O80</f>
      </c>
    </row>
    <row r="65" spans="1:16" ht="25.5">
      <c r="A65" s="25" t="s">
        <v>45</v>
      </c>
      <c s="29" t="s">
        <v>101</v>
      </c>
      <c s="29" t="s">
        <v>241</v>
      </c>
      <c s="25" t="s">
        <v>47</v>
      </c>
      <c s="30" t="s">
        <v>242</v>
      </c>
      <c s="31" t="s">
        <v>146</v>
      </c>
      <c s="32">
        <v>36</v>
      </c>
      <c s="33">
        <v>0</v>
      </c>
      <c s="33">
        <f>ROUND(ROUND(H65,2)*ROUND(G65,3),2)</f>
      </c>
      <c r="O65">
        <f>(I65*21)/100</f>
      </c>
      <c t="s">
        <v>23</v>
      </c>
    </row>
    <row r="66" spans="1:5" ht="12.75">
      <c r="A66" s="34" t="s">
        <v>50</v>
      </c>
      <c r="E66" s="35" t="s">
        <v>243</v>
      </c>
    </row>
    <row r="67" spans="1:5" ht="12.75">
      <c r="A67" s="38" t="s">
        <v>52</v>
      </c>
      <c r="E67" s="37" t="s">
        <v>244</v>
      </c>
    </row>
    <row r="68" spans="1:16" ht="25.5">
      <c r="A68" s="25" t="s">
        <v>45</v>
      </c>
      <c s="29" t="s">
        <v>103</v>
      </c>
      <c s="29" t="s">
        <v>245</v>
      </c>
      <c s="25" t="s">
        <v>47</v>
      </c>
      <c s="30" t="s">
        <v>246</v>
      </c>
      <c s="31" t="s">
        <v>146</v>
      </c>
      <c s="32">
        <v>36</v>
      </c>
      <c s="33">
        <v>0</v>
      </c>
      <c s="33">
        <f>ROUND(ROUND(H68,2)*ROUND(G68,3),2)</f>
      </c>
      <c r="O68">
        <f>(I68*21)/100</f>
      </c>
      <c t="s">
        <v>23</v>
      </c>
    </row>
    <row r="69" spans="1:5" ht="12.75">
      <c r="A69" s="34" t="s">
        <v>50</v>
      </c>
      <c r="E69" s="35" t="s">
        <v>247</v>
      </c>
    </row>
    <row r="70" spans="1:5" ht="12.75">
      <c r="A70" s="38" t="s">
        <v>52</v>
      </c>
      <c r="E70" s="37" t="s">
        <v>244</v>
      </c>
    </row>
    <row r="71" spans="1:16" ht="12.75">
      <c r="A71" s="25" t="s">
        <v>45</v>
      </c>
      <c s="29" t="s">
        <v>106</v>
      </c>
      <c s="29" t="s">
        <v>248</v>
      </c>
      <c s="25" t="s">
        <v>47</v>
      </c>
      <c s="30" t="s">
        <v>249</v>
      </c>
      <c s="31" t="s">
        <v>146</v>
      </c>
      <c s="32">
        <v>11</v>
      </c>
      <c s="33">
        <v>0</v>
      </c>
      <c s="33">
        <f>ROUND(ROUND(H71,2)*ROUND(G71,3),2)</f>
      </c>
      <c r="O71">
        <f>(I71*21)/100</f>
      </c>
      <c t="s">
        <v>23</v>
      </c>
    </row>
    <row r="72" spans="1:5" ht="12.75">
      <c r="A72" s="34" t="s">
        <v>50</v>
      </c>
      <c r="E72" s="35" t="s">
        <v>47</v>
      </c>
    </row>
    <row r="73" spans="1:5" ht="12.75">
      <c r="A73" s="38" t="s">
        <v>52</v>
      </c>
      <c r="E73" s="37" t="s">
        <v>250</v>
      </c>
    </row>
    <row r="74" spans="1:16" ht="12.75">
      <c r="A74" s="25" t="s">
        <v>45</v>
      </c>
      <c s="29" t="s">
        <v>110</v>
      </c>
      <c s="29" t="s">
        <v>251</v>
      </c>
      <c s="25" t="s">
        <v>47</v>
      </c>
      <c s="30" t="s">
        <v>252</v>
      </c>
      <c s="31" t="s">
        <v>146</v>
      </c>
      <c s="32">
        <v>165.17</v>
      </c>
      <c s="33">
        <v>0</v>
      </c>
      <c s="33">
        <f>ROUND(ROUND(H74,2)*ROUND(G74,3),2)</f>
      </c>
      <c r="O74">
        <f>(I74*21)/100</f>
      </c>
      <c t="s">
        <v>23</v>
      </c>
    </row>
    <row r="75" spans="1:5" ht="12.75">
      <c r="A75" s="34" t="s">
        <v>50</v>
      </c>
      <c r="E75" s="35" t="s">
        <v>253</v>
      </c>
    </row>
    <row r="76" spans="1:5" ht="12.75">
      <c r="A76" s="38" t="s">
        <v>52</v>
      </c>
      <c r="E76" s="37" t="s">
        <v>254</v>
      </c>
    </row>
    <row r="77" spans="1:16" ht="12.75">
      <c r="A77" s="25" t="s">
        <v>45</v>
      </c>
      <c s="29" t="s">
        <v>113</v>
      </c>
      <c s="29" t="s">
        <v>255</v>
      </c>
      <c s="25" t="s">
        <v>47</v>
      </c>
      <c s="30" t="s">
        <v>256</v>
      </c>
      <c s="31" t="s">
        <v>146</v>
      </c>
      <c s="32">
        <v>11</v>
      </c>
      <c s="33">
        <v>0</v>
      </c>
      <c s="33">
        <f>ROUND(ROUND(H77,2)*ROUND(G77,3),2)</f>
      </c>
      <c r="O77">
        <f>(I77*21)/100</f>
      </c>
      <c t="s">
        <v>23</v>
      </c>
    </row>
    <row r="78" spans="1:5" ht="12.75">
      <c r="A78" s="34" t="s">
        <v>50</v>
      </c>
      <c r="E78" s="35" t="s">
        <v>257</v>
      </c>
    </row>
    <row r="79" spans="1:5" ht="12.75">
      <c r="A79" s="38" t="s">
        <v>52</v>
      </c>
      <c r="E79" s="37" t="s">
        <v>250</v>
      </c>
    </row>
    <row r="80" spans="1:16" ht="12.75">
      <c r="A80" s="25" t="s">
        <v>45</v>
      </c>
      <c s="29" t="s">
        <v>258</v>
      </c>
      <c s="29" t="s">
        <v>259</v>
      </c>
      <c s="25" t="s">
        <v>47</v>
      </c>
      <c s="30" t="s">
        <v>260</v>
      </c>
      <c s="31" t="s">
        <v>73</v>
      </c>
      <c s="32">
        <v>1</v>
      </c>
      <c s="33">
        <v>0</v>
      </c>
      <c s="33">
        <f>ROUND(ROUND(H80,2)*ROUND(G80,3),2)</f>
      </c>
      <c r="O80">
        <f>(I80*21)/100</f>
      </c>
      <c t="s">
        <v>23</v>
      </c>
    </row>
    <row r="81" spans="1:5" ht="12.75">
      <c r="A81" s="34" t="s">
        <v>50</v>
      </c>
      <c r="E81" s="35" t="s">
        <v>261</v>
      </c>
    </row>
    <row r="82" spans="1:5" ht="12.75">
      <c r="A82" s="36" t="s">
        <v>52</v>
      </c>
      <c r="E82" s="37" t="s">
        <v>236</v>
      </c>
    </row>
  </sheetData>
  <mergeCells count="11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60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0+O9+O16+O29+O54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262</v>
      </c>
      <c s="39">
        <f>0+I9+I16+I29+I54</f>
      </c>
      <c r="O3" t="s">
        <v>19</v>
      </c>
      <c t="s">
        <v>23</v>
      </c>
    </row>
    <row r="4" spans="1:16" ht="15" customHeight="1">
      <c r="A4" t="s">
        <v>17</v>
      </c>
      <c s="12" t="s">
        <v>174</v>
      </c>
      <c s="13" t="s">
        <v>175</v>
      </c>
      <c s="1"/>
      <c s="14" t="s">
        <v>176</v>
      </c>
      <c s="1"/>
      <c s="1"/>
      <c s="11"/>
      <c s="11"/>
      <c r="O4" t="s">
        <v>20</v>
      </c>
      <c t="s">
        <v>23</v>
      </c>
    </row>
    <row r="5" spans="1:16" ht="12.75" customHeight="1">
      <c r="A5" t="s">
        <v>177</v>
      </c>
      <c s="16" t="s">
        <v>18</v>
      </c>
      <c s="17" t="s">
        <v>262</v>
      </c>
      <c s="6"/>
      <c s="18" t="s">
        <v>263</v>
      </c>
      <c s="6"/>
      <c s="6"/>
      <c s="6"/>
      <c s="6"/>
      <c r="O5" t="s">
        <v>21</v>
      </c>
      <c t="s">
        <v>23</v>
      </c>
    </row>
    <row r="6" spans="1:9" ht="12.75" customHeight="1">
      <c r="A6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</row>
    <row r="7" spans="1:9" ht="12.75" customHeight="1">
      <c r="A7" s="15"/>
      <c s="15"/>
      <c s="15"/>
      <c s="15"/>
      <c s="15"/>
      <c s="15"/>
      <c s="15"/>
      <c s="15" t="s">
        <v>39</v>
      </c>
      <c s="15" t="s">
        <v>41</v>
      </c>
    </row>
    <row r="8" spans="1:9" ht="12.75" customHeight="1">
      <c r="A8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9" spans="1:18" ht="12.75" customHeight="1">
      <c r="A9" s="19" t="s">
        <v>43</v>
      </c>
      <c s="19"/>
      <c s="26" t="s">
        <v>27</v>
      </c>
      <c s="19"/>
      <c s="27" t="s">
        <v>44</v>
      </c>
      <c s="19"/>
      <c s="19"/>
      <c s="19"/>
      <c s="28">
        <f>0+Q9</f>
      </c>
      <c r="O9">
        <f>0+R9</f>
      </c>
      <c r="Q9">
        <f>0+I10+I13</f>
      </c>
      <c>
        <f>0+O10+O13</f>
      </c>
    </row>
    <row r="10" spans="1:16" ht="25.5">
      <c r="A10" s="25" t="s">
        <v>45</v>
      </c>
      <c s="29" t="s">
        <v>29</v>
      </c>
      <c s="29" t="s">
        <v>181</v>
      </c>
      <c s="25" t="s">
        <v>47</v>
      </c>
      <c s="30" t="s">
        <v>182</v>
      </c>
      <c s="31" t="s">
        <v>121</v>
      </c>
      <c s="32">
        <v>783.72</v>
      </c>
      <c s="33">
        <v>0</v>
      </c>
      <c s="33">
        <f>ROUND(ROUND(H10,2)*ROUND(G10,3),2)</f>
      </c>
      <c r="O10">
        <f>(I10*21)/100</f>
      </c>
      <c t="s">
        <v>23</v>
      </c>
    </row>
    <row r="11" spans="1:5" ht="12.75">
      <c r="A11" s="34" t="s">
        <v>50</v>
      </c>
      <c r="E11" s="35" t="s">
        <v>183</v>
      </c>
    </row>
    <row r="12" spans="1:5" ht="12.75">
      <c r="A12" s="38" t="s">
        <v>52</v>
      </c>
      <c r="E12" s="37" t="s">
        <v>265</v>
      </c>
    </row>
    <row r="13" spans="1:16" ht="25.5">
      <c r="A13" s="25" t="s">
        <v>45</v>
      </c>
      <c s="29" t="s">
        <v>23</v>
      </c>
      <c s="29" t="s">
        <v>185</v>
      </c>
      <c s="25" t="s">
        <v>47</v>
      </c>
      <c s="30" t="s">
        <v>186</v>
      </c>
      <c s="31" t="s">
        <v>121</v>
      </c>
      <c s="32">
        <v>335.88</v>
      </c>
      <c s="33">
        <v>0</v>
      </c>
      <c s="33">
        <f>ROUND(ROUND(H13,2)*ROUND(G13,3),2)</f>
      </c>
      <c r="O13">
        <f>(I13*21)/100</f>
      </c>
      <c t="s">
        <v>23</v>
      </c>
    </row>
    <row r="14" spans="1:5" ht="12.75">
      <c r="A14" s="34" t="s">
        <v>50</v>
      </c>
      <c r="E14" s="35" t="s">
        <v>187</v>
      </c>
    </row>
    <row r="15" spans="1:5" ht="12.75">
      <c r="A15" s="36" t="s">
        <v>52</v>
      </c>
      <c r="E15" s="37" t="s">
        <v>266</v>
      </c>
    </row>
    <row r="16" spans="1:18" ht="12.75" customHeight="1">
      <c r="A16" s="6" t="s">
        <v>43</v>
      </c>
      <c s="6"/>
      <c s="41" t="s">
        <v>29</v>
      </c>
      <c s="6"/>
      <c s="27" t="s">
        <v>130</v>
      </c>
      <c s="6"/>
      <c s="6"/>
      <c s="6"/>
      <c s="42">
        <f>0+Q16</f>
      </c>
      <c r="O16">
        <f>0+R16</f>
      </c>
      <c r="Q16">
        <f>0+I17+I20+I23+I26</f>
      </c>
      <c>
        <f>0+O17+O20+O23+O26</f>
      </c>
    </row>
    <row r="17" spans="1:16" ht="12.75">
      <c r="A17" s="25" t="s">
        <v>45</v>
      </c>
      <c s="29" t="s">
        <v>22</v>
      </c>
      <c s="29" t="s">
        <v>189</v>
      </c>
      <c s="25" t="s">
        <v>47</v>
      </c>
      <c s="30" t="s">
        <v>190</v>
      </c>
      <c s="31" t="s">
        <v>133</v>
      </c>
      <c s="32">
        <v>466.5</v>
      </c>
      <c s="33">
        <v>0</v>
      </c>
      <c s="33">
        <f>ROUND(ROUND(H17,2)*ROUND(G17,3),2)</f>
      </c>
      <c r="O17">
        <f>(I17*21)/100</f>
      </c>
      <c t="s">
        <v>23</v>
      </c>
    </row>
    <row r="18" spans="1:5" ht="12.75">
      <c r="A18" s="34" t="s">
        <v>50</v>
      </c>
      <c r="E18" s="35" t="s">
        <v>191</v>
      </c>
    </row>
    <row r="19" spans="1:5" ht="102">
      <c r="A19" s="38" t="s">
        <v>52</v>
      </c>
      <c r="E19" s="37" t="s">
        <v>267</v>
      </c>
    </row>
    <row r="20" spans="1:16" ht="12.75">
      <c r="A20" s="25" t="s">
        <v>45</v>
      </c>
      <c s="29" t="s">
        <v>33</v>
      </c>
      <c s="29" t="s">
        <v>268</v>
      </c>
      <c s="25" t="s">
        <v>47</v>
      </c>
      <c s="30" t="s">
        <v>269</v>
      </c>
      <c s="31" t="s">
        <v>205</v>
      </c>
      <c s="32">
        <v>1748.151</v>
      </c>
      <c s="33">
        <v>0</v>
      </c>
      <c s="33">
        <f>ROUND(ROUND(H20,2)*ROUND(G20,3),2)</f>
      </c>
      <c r="O20">
        <f>(I20*21)/100</f>
      </c>
      <c t="s">
        <v>23</v>
      </c>
    </row>
    <row r="21" spans="1:5" ht="12.75">
      <c r="A21" s="34" t="s">
        <v>50</v>
      </c>
      <c r="E21" s="35" t="s">
        <v>47</v>
      </c>
    </row>
    <row r="22" spans="1:5" ht="51">
      <c r="A22" s="38" t="s">
        <v>52</v>
      </c>
      <c r="E22" s="37" t="s">
        <v>270</v>
      </c>
    </row>
    <row r="23" spans="1:16" ht="12.75">
      <c r="A23" s="25" t="s">
        <v>45</v>
      </c>
      <c s="29" t="s">
        <v>35</v>
      </c>
      <c s="29" t="s">
        <v>271</v>
      </c>
      <c s="25" t="s">
        <v>47</v>
      </c>
      <c s="30" t="s">
        <v>272</v>
      </c>
      <c s="31" t="s">
        <v>205</v>
      </c>
      <c s="32">
        <v>874.076</v>
      </c>
      <c s="33">
        <v>0</v>
      </c>
      <c s="33">
        <f>ROUND(ROUND(H23,2)*ROUND(G23,3),2)</f>
      </c>
      <c r="O23">
        <f>(I23*21)/100</f>
      </c>
      <c t="s">
        <v>23</v>
      </c>
    </row>
    <row r="24" spans="1:5" ht="12.75">
      <c r="A24" s="34" t="s">
        <v>50</v>
      </c>
      <c r="E24" s="35" t="s">
        <v>273</v>
      </c>
    </row>
    <row r="25" spans="1:5" ht="51">
      <c r="A25" s="38" t="s">
        <v>52</v>
      </c>
      <c r="E25" s="37" t="s">
        <v>274</v>
      </c>
    </row>
    <row r="26" spans="1:16" ht="12.75">
      <c r="A26" s="25" t="s">
        <v>45</v>
      </c>
      <c s="29" t="s">
        <v>37</v>
      </c>
      <c s="29" t="s">
        <v>207</v>
      </c>
      <c s="25" t="s">
        <v>47</v>
      </c>
      <c s="30" t="s">
        <v>208</v>
      </c>
      <c s="31" t="s">
        <v>205</v>
      </c>
      <c s="32">
        <v>874.076</v>
      </c>
      <c s="33">
        <v>0</v>
      </c>
      <c s="33">
        <f>ROUND(ROUND(H26,2)*ROUND(G26,3),2)</f>
      </c>
      <c r="O26">
        <f>(I26*21)/100</f>
      </c>
      <c t="s">
        <v>23</v>
      </c>
    </row>
    <row r="27" spans="1:5" ht="12.75">
      <c r="A27" s="34" t="s">
        <v>50</v>
      </c>
      <c r="E27" s="35" t="s">
        <v>273</v>
      </c>
    </row>
    <row r="28" spans="1:5" ht="51">
      <c r="A28" s="36" t="s">
        <v>52</v>
      </c>
      <c r="E28" s="37" t="s">
        <v>274</v>
      </c>
    </row>
    <row r="29" spans="1:18" ht="12.75" customHeight="1">
      <c r="A29" s="6" t="s">
        <v>43</v>
      </c>
      <c s="6"/>
      <c s="41" t="s">
        <v>35</v>
      </c>
      <c s="6"/>
      <c s="27" t="s">
        <v>176</v>
      </c>
      <c s="6"/>
      <c s="6"/>
      <c s="6"/>
      <c s="42">
        <f>0+Q29</f>
      </c>
      <c r="O29">
        <f>0+R29</f>
      </c>
      <c r="Q29">
        <f>0+I30+I33+I36+I39+I42+I45+I48+I51</f>
      </c>
      <c>
        <f>0+O30+O33+O36+O39+O42+O45+O48+O51</f>
      </c>
    </row>
    <row r="30" spans="1:16" ht="12.75">
      <c r="A30" s="25" t="s">
        <v>45</v>
      </c>
      <c s="29" t="s">
        <v>66</v>
      </c>
      <c s="29" t="s">
        <v>275</v>
      </c>
      <c s="25" t="s">
        <v>47</v>
      </c>
      <c s="30" t="s">
        <v>276</v>
      </c>
      <c s="31" t="s">
        <v>133</v>
      </c>
      <c s="32">
        <v>786.668</v>
      </c>
      <c s="33">
        <v>0</v>
      </c>
      <c s="33">
        <f>ROUND(ROUND(H30,2)*ROUND(G30,3),2)</f>
      </c>
      <c r="O30">
        <f>(I30*21)/100</f>
      </c>
      <c t="s">
        <v>23</v>
      </c>
    </row>
    <row r="31" spans="1:5" ht="12.75">
      <c r="A31" s="34" t="s">
        <v>50</v>
      </c>
      <c r="E31" s="35" t="s">
        <v>273</v>
      </c>
    </row>
    <row r="32" spans="1:5" ht="51">
      <c r="A32" s="38" t="s">
        <v>52</v>
      </c>
      <c r="E32" s="37" t="s">
        <v>277</v>
      </c>
    </row>
    <row r="33" spans="1:16" ht="12.75">
      <c r="A33" s="25" t="s">
        <v>45</v>
      </c>
      <c s="29" t="s">
        <v>70</v>
      </c>
      <c s="29" t="s">
        <v>278</v>
      </c>
      <c s="25" t="s">
        <v>47</v>
      </c>
      <c s="30" t="s">
        <v>279</v>
      </c>
      <c s="31" t="s">
        <v>205</v>
      </c>
      <c s="32">
        <v>466.173</v>
      </c>
      <c s="33">
        <v>0</v>
      </c>
      <c s="33">
        <f>ROUND(ROUND(H33,2)*ROUND(G33,3),2)</f>
      </c>
      <c r="O33">
        <f>(I33*21)/100</f>
      </c>
      <c t="s">
        <v>23</v>
      </c>
    </row>
    <row r="34" spans="1:5" ht="12.75">
      <c r="A34" s="34" t="s">
        <v>50</v>
      </c>
      <c r="E34" s="35" t="s">
        <v>273</v>
      </c>
    </row>
    <row r="35" spans="1:5" ht="51">
      <c r="A35" s="38" t="s">
        <v>52</v>
      </c>
      <c r="E35" s="37" t="s">
        <v>280</v>
      </c>
    </row>
    <row r="36" spans="1:16" ht="12.75">
      <c r="A36" s="25" t="s">
        <v>45</v>
      </c>
      <c s="29" t="s">
        <v>40</v>
      </c>
      <c s="29" t="s">
        <v>216</v>
      </c>
      <c s="25" t="s">
        <v>47</v>
      </c>
      <c s="30" t="s">
        <v>217</v>
      </c>
      <c s="31" t="s">
        <v>205</v>
      </c>
      <c s="32">
        <v>4665</v>
      </c>
      <c s="33">
        <v>0</v>
      </c>
      <c s="33">
        <f>ROUND(ROUND(H36,2)*ROUND(G36,3),2)</f>
      </c>
      <c r="O36">
        <f>(I36*21)/100</f>
      </c>
      <c t="s">
        <v>23</v>
      </c>
    </row>
    <row r="37" spans="1:5" ht="38.25">
      <c r="A37" s="34" t="s">
        <v>50</v>
      </c>
      <c r="E37" s="35" t="s">
        <v>281</v>
      </c>
    </row>
    <row r="38" spans="1:5" ht="51">
      <c r="A38" s="38" t="s">
        <v>52</v>
      </c>
      <c r="E38" s="37" t="s">
        <v>282</v>
      </c>
    </row>
    <row r="39" spans="1:16" ht="12.75">
      <c r="A39" s="25" t="s">
        <v>45</v>
      </c>
      <c s="29" t="s">
        <v>42</v>
      </c>
      <c s="29" t="s">
        <v>219</v>
      </c>
      <c s="25" t="s">
        <v>47</v>
      </c>
      <c s="30" t="s">
        <v>220</v>
      </c>
      <c s="31" t="s">
        <v>205</v>
      </c>
      <c s="32">
        <v>4665</v>
      </c>
      <c s="33">
        <v>0</v>
      </c>
      <c s="33">
        <f>ROUND(ROUND(H39,2)*ROUND(G39,3),2)</f>
      </c>
      <c r="O39">
        <f>(I39*21)/100</f>
      </c>
      <c t="s">
        <v>23</v>
      </c>
    </row>
    <row r="40" spans="1:5" ht="25.5">
      <c r="A40" s="34" t="s">
        <v>50</v>
      </c>
      <c r="E40" s="35" t="s">
        <v>283</v>
      </c>
    </row>
    <row r="41" spans="1:5" ht="51">
      <c r="A41" s="38" t="s">
        <v>52</v>
      </c>
      <c r="E41" s="37" t="s">
        <v>282</v>
      </c>
    </row>
    <row r="42" spans="1:16" ht="12.75">
      <c r="A42" s="25" t="s">
        <v>45</v>
      </c>
      <c s="29" t="s">
        <v>78</v>
      </c>
      <c s="29" t="s">
        <v>284</v>
      </c>
      <c s="25" t="s">
        <v>47</v>
      </c>
      <c s="30" t="s">
        <v>285</v>
      </c>
      <c s="31" t="s">
        <v>205</v>
      </c>
      <c s="32">
        <v>1748.151</v>
      </c>
      <c s="33">
        <v>0</v>
      </c>
      <c s="33">
        <f>ROUND(ROUND(H42,2)*ROUND(G42,3),2)</f>
      </c>
      <c r="O42">
        <f>(I42*21)/100</f>
      </c>
      <c t="s">
        <v>23</v>
      </c>
    </row>
    <row r="43" spans="1:5" ht="12.75">
      <c r="A43" s="34" t="s">
        <v>50</v>
      </c>
      <c r="E43" s="35" t="s">
        <v>273</v>
      </c>
    </row>
    <row r="44" spans="1:5" ht="51">
      <c r="A44" s="38" t="s">
        <v>52</v>
      </c>
      <c r="E44" s="37" t="s">
        <v>270</v>
      </c>
    </row>
    <row r="45" spans="1:16" ht="12.75">
      <c r="A45" s="25" t="s">
        <v>45</v>
      </c>
      <c s="29" t="s">
        <v>80</v>
      </c>
      <c s="29" t="s">
        <v>223</v>
      </c>
      <c s="25" t="s">
        <v>47</v>
      </c>
      <c s="30" t="s">
        <v>224</v>
      </c>
      <c s="31" t="s">
        <v>205</v>
      </c>
      <c s="32">
        <v>4665</v>
      </c>
      <c s="33">
        <v>0</v>
      </c>
      <c s="33">
        <f>ROUND(ROUND(H45,2)*ROUND(G45,3),2)</f>
      </c>
      <c r="O45">
        <f>(I45*21)/100</f>
      </c>
      <c t="s">
        <v>23</v>
      </c>
    </row>
    <row r="46" spans="1:5" ht="25.5">
      <c r="A46" s="34" t="s">
        <v>50</v>
      </c>
      <c r="E46" s="35" t="s">
        <v>286</v>
      </c>
    </row>
    <row r="47" spans="1:5" ht="51">
      <c r="A47" s="38" t="s">
        <v>52</v>
      </c>
      <c r="E47" s="37" t="s">
        <v>282</v>
      </c>
    </row>
    <row r="48" spans="1:16" ht="12.75">
      <c r="A48" s="25" t="s">
        <v>45</v>
      </c>
      <c s="29" t="s">
        <v>84</v>
      </c>
      <c s="29" t="s">
        <v>226</v>
      </c>
      <c s="25" t="s">
        <v>47</v>
      </c>
      <c s="30" t="s">
        <v>227</v>
      </c>
      <c s="31" t="s">
        <v>205</v>
      </c>
      <c s="32">
        <v>4653.939</v>
      </c>
      <c s="33">
        <v>0</v>
      </c>
      <c s="33">
        <f>ROUND(ROUND(H48,2)*ROUND(G48,3),2)</f>
      </c>
      <c r="O48">
        <f>(I48*21)/100</f>
      </c>
      <c t="s">
        <v>23</v>
      </c>
    </row>
    <row r="49" spans="1:5" ht="25.5">
      <c r="A49" s="34" t="s">
        <v>50</v>
      </c>
      <c r="E49" s="35" t="s">
        <v>287</v>
      </c>
    </row>
    <row r="50" spans="1:5" ht="63.75">
      <c r="A50" s="38" t="s">
        <v>52</v>
      </c>
      <c r="E50" s="37" t="s">
        <v>288</v>
      </c>
    </row>
    <row r="51" spans="1:16" ht="12.75">
      <c r="A51" s="25" t="s">
        <v>45</v>
      </c>
      <c s="29" t="s">
        <v>87</v>
      </c>
      <c s="29" t="s">
        <v>289</v>
      </c>
      <c s="25" t="s">
        <v>47</v>
      </c>
      <c s="30" t="s">
        <v>290</v>
      </c>
      <c s="31" t="s">
        <v>205</v>
      </c>
      <c s="32">
        <v>9</v>
      </c>
      <c s="33">
        <v>0</v>
      </c>
      <c s="33">
        <f>ROUND(ROUND(H51,2)*ROUND(G51,3),2)</f>
      </c>
      <c r="O51">
        <f>(I51*21)/100</f>
      </c>
      <c t="s">
        <v>23</v>
      </c>
    </row>
    <row r="52" spans="1:5" ht="12.75">
      <c r="A52" s="34" t="s">
        <v>50</v>
      </c>
      <c r="E52" s="35" t="s">
        <v>291</v>
      </c>
    </row>
    <row r="53" spans="1:5" ht="12.75">
      <c r="A53" s="36" t="s">
        <v>52</v>
      </c>
      <c r="E53" s="37" t="s">
        <v>292</v>
      </c>
    </row>
    <row r="54" spans="1:18" ht="12.75" customHeight="1">
      <c r="A54" s="6" t="s">
        <v>43</v>
      </c>
      <c s="6"/>
      <c s="41" t="s">
        <v>40</v>
      </c>
      <c s="6"/>
      <c s="27" t="s">
        <v>143</v>
      </c>
      <c s="6"/>
      <c s="6"/>
      <c s="6"/>
      <c s="42">
        <f>0+Q54</f>
      </c>
      <c r="O54">
        <f>0+R54</f>
      </c>
      <c r="Q54">
        <f>0+I55+I58</f>
      </c>
      <c>
        <f>0+O55+O58</f>
      </c>
    </row>
    <row r="55" spans="1:16" ht="12.75">
      <c r="A55" s="25" t="s">
        <v>45</v>
      </c>
      <c s="29" t="s">
        <v>91</v>
      </c>
      <c s="29" t="s">
        <v>293</v>
      </c>
      <c s="25" t="s">
        <v>47</v>
      </c>
      <c s="30" t="s">
        <v>294</v>
      </c>
      <c s="31" t="s">
        <v>146</v>
      </c>
      <c s="32">
        <v>21.94</v>
      </c>
      <c s="33">
        <v>0</v>
      </c>
      <c s="33">
        <f>ROUND(ROUND(H55,2)*ROUND(G55,3),2)</f>
      </c>
      <c r="O55">
        <f>(I55*21)/100</f>
      </c>
      <c t="s">
        <v>23</v>
      </c>
    </row>
    <row r="56" spans="1:5" ht="12.75">
      <c r="A56" s="34" t="s">
        <v>50</v>
      </c>
      <c r="E56" s="35" t="s">
        <v>47</v>
      </c>
    </row>
    <row r="57" spans="1:5" ht="51">
      <c r="A57" s="38" t="s">
        <v>52</v>
      </c>
      <c r="E57" s="37" t="s">
        <v>295</v>
      </c>
    </row>
    <row r="58" spans="1:16" ht="12.75">
      <c r="A58" s="25" t="s">
        <v>45</v>
      </c>
      <c s="29" t="s">
        <v>93</v>
      </c>
      <c s="29" t="s">
        <v>251</v>
      </c>
      <c s="25" t="s">
        <v>47</v>
      </c>
      <c s="30" t="s">
        <v>252</v>
      </c>
      <c s="31" t="s">
        <v>146</v>
      </c>
      <c s="32">
        <v>21.94</v>
      </c>
      <c s="33">
        <v>0</v>
      </c>
      <c s="33">
        <f>ROUND(ROUND(H58,2)*ROUND(G58,3),2)</f>
      </c>
      <c r="O58">
        <f>(I58*21)/100</f>
      </c>
      <c t="s">
        <v>23</v>
      </c>
    </row>
    <row r="59" spans="1:5" ht="12.75">
      <c r="A59" s="34" t="s">
        <v>50</v>
      </c>
      <c r="E59" s="35" t="s">
        <v>47</v>
      </c>
    </row>
    <row r="60" spans="1:5" ht="51">
      <c r="A60" s="36" t="s">
        <v>52</v>
      </c>
      <c r="E60" s="37" t="s">
        <v>295</v>
      </c>
    </row>
  </sheetData>
  <mergeCells count="11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5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0+O8+O12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296</v>
      </c>
      <c s="39">
        <f>0+I8+I12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296</v>
      </c>
      <c s="6"/>
      <c s="18" t="s">
        <v>297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23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27</v>
      </c>
      <c s="19"/>
      <c s="27" t="s">
        <v>44</v>
      </c>
      <c s="19"/>
      <c s="19"/>
      <c s="19"/>
      <c s="28">
        <f>0+Q8</f>
      </c>
      <c r="O8">
        <f>0+R8</f>
      </c>
      <c r="Q8">
        <f>0+I9</f>
      </c>
      <c>
        <f>0+O9</f>
      </c>
    </row>
    <row r="9" spans="1:16" ht="12.75">
      <c r="A9" s="25" t="s">
        <v>45</v>
      </c>
      <c s="29" t="s">
        <v>29</v>
      </c>
      <c s="29" t="s">
        <v>298</v>
      </c>
      <c s="25" t="s">
        <v>47</v>
      </c>
      <c s="30" t="s">
        <v>299</v>
      </c>
      <c s="31" t="s">
        <v>49</v>
      </c>
      <c s="32">
        <v>1</v>
      </c>
      <c s="33">
        <v>0</v>
      </c>
      <c s="33">
        <f>ROUND(ROUND(H9,2)*ROUND(G9,3),2)</f>
      </c>
      <c r="O9">
        <f>(I9*21)/100</f>
      </c>
      <c t="s">
        <v>23</v>
      </c>
    </row>
    <row r="10" spans="1:5" ht="178.5">
      <c r="A10" s="34" t="s">
        <v>50</v>
      </c>
      <c r="E10" s="35" t="s">
        <v>300</v>
      </c>
    </row>
    <row r="11" spans="1:5" ht="12.75">
      <c r="A11" s="36" t="s">
        <v>52</v>
      </c>
      <c r="E11" s="37" t="s">
        <v>47</v>
      </c>
    </row>
    <row r="12" spans="1:18" ht="12.75" customHeight="1">
      <c r="A12" s="6" t="s">
        <v>43</v>
      </c>
      <c s="6"/>
      <c s="41" t="s">
        <v>35</v>
      </c>
      <c s="6"/>
      <c s="27" t="s">
        <v>176</v>
      </c>
      <c s="6"/>
      <c s="6"/>
      <c s="6"/>
      <c s="42">
        <f>0+Q12</f>
      </c>
      <c r="O12">
        <f>0+R12</f>
      </c>
      <c r="Q12">
        <f>0+I13</f>
      </c>
      <c>
        <f>0+O13</f>
      </c>
    </row>
    <row r="13" spans="1:16" ht="12.75">
      <c r="A13" s="25" t="s">
        <v>45</v>
      </c>
      <c s="29" t="s">
        <v>23</v>
      </c>
      <c s="29" t="s">
        <v>301</v>
      </c>
      <c s="25" t="s">
        <v>47</v>
      </c>
      <c s="30" t="s">
        <v>302</v>
      </c>
      <c s="31" t="s">
        <v>205</v>
      </c>
      <c s="32">
        <v>3520</v>
      </c>
      <c s="33">
        <v>0</v>
      </c>
      <c s="33">
        <f>ROUND(ROUND(H13,2)*ROUND(G13,3),2)</f>
      </c>
      <c r="O13">
        <f>(I13*21)/100</f>
      </c>
      <c t="s">
        <v>23</v>
      </c>
    </row>
    <row r="14" spans="1:5" ht="38.25">
      <c r="A14" s="34" t="s">
        <v>50</v>
      </c>
      <c r="E14" s="35" t="s">
        <v>303</v>
      </c>
    </row>
    <row r="15" spans="1:5" ht="12.75">
      <c r="A15" s="36" t="s">
        <v>52</v>
      </c>
      <c r="E15" s="37" t="s">
        <v>304</v>
      </c>
    </row>
  </sheetData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84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0+O8+O21+O46+O62+O84+O109+O125+O141+O151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305</v>
      </c>
      <c s="39">
        <f>0+I8+I21+I46+I62+I84+I109+I125+I141+I151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305</v>
      </c>
      <c s="6"/>
      <c s="18" t="s">
        <v>306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23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27</v>
      </c>
      <c s="19"/>
      <c s="27" t="s">
        <v>44</v>
      </c>
      <c s="19"/>
      <c s="19"/>
      <c s="19"/>
      <c s="28">
        <f>0+Q8</f>
      </c>
      <c r="O8">
        <f>0+R8</f>
      </c>
      <c r="Q8">
        <f>0+I9+I12+I15+I18</f>
      </c>
      <c>
        <f>0+O9+O12+O15+O18</f>
      </c>
    </row>
    <row r="9" spans="1:16" ht="25.5">
      <c r="A9" s="25" t="s">
        <v>45</v>
      </c>
      <c s="29" t="s">
        <v>29</v>
      </c>
      <c s="29" t="s">
        <v>119</v>
      </c>
      <c s="25" t="s">
        <v>47</v>
      </c>
      <c s="30" t="s">
        <v>120</v>
      </c>
      <c s="31" t="s">
        <v>121</v>
      </c>
      <c s="32">
        <v>24</v>
      </c>
      <c s="33">
        <v>0</v>
      </c>
      <c s="33">
        <f>ROUND(ROUND(H9,2)*ROUND(G9,3),2)</f>
      </c>
      <c r="O9">
        <f>(I9*21)/100</f>
      </c>
      <c t="s">
        <v>23</v>
      </c>
    </row>
    <row r="10" spans="1:5" ht="12.75">
      <c r="A10" s="34" t="s">
        <v>50</v>
      </c>
      <c r="E10" s="35" t="s">
        <v>47</v>
      </c>
    </row>
    <row r="11" spans="1:5" ht="12.75">
      <c r="A11" s="38" t="s">
        <v>52</v>
      </c>
      <c r="E11" s="37" t="s">
        <v>307</v>
      </c>
    </row>
    <row r="12" spans="1:16" ht="12.75">
      <c r="A12" s="25" t="s">
        <v>45</v>
      </c>
      <c s="29" t="s">
        <v>23</v>
      </c>
      <c s="29" t="s">
        <v>308</v>
      </c>
      <c s="25" t="s">
        <v>47</v>
      </c>
      <c s="30" t="s">
        <v>309</v>
      </c>
      <c s="31" t="s">
        <v>73</v>
      </c>
      <c s="32">
        <v>1</v>
      </c>
      <c s="33">
        <v>0</v>
      </c>
      <c s="33">
        <f>ROUND(ROUND(H12,2)*ROUND(G12,3),2)</f>
      </c>
      <c r="O12">
        <f>(I12*21)/100</f>
      </c>
      <c t="s">
        <v>23</v>
      </c>
    </row>
    <row r="13" spans="1:5" ht="12.75">
      <c r="A13" s="34" t="s">
        <v>50</v>
      </c>
      <c r="E13" s="35" t="s">
        <v>47</v>
      </c>
    </row>
    <row r="14" spans="1:5" ht="12.75">
      <c r="A14" s="38" t="s">
        <v>52</v>
      </c>
      <c r="E14" s="37" t="s">
        <v>47</v>
      </c>
    </row>
    <row r="15" spans="1:16" ht="12.75">
      <c r="A15" s="25" t="s">
        <v>45</v>
      </c>
      <c s="29" t="s">
        <v>22</v>
      </c>
      <c s="29" t="s">
        <v>94</v>
      </c>
      <c s="25" t="s">
        <v>47</v>
      </c>
      <c s="30" t="s">
        <v>95</v>
      </c>
      <c s="31" t="s">
        <v>49</v>
      </c>
      <c s="32">
        <v>1</v>
      </c>
      <c s="33">
        <v>0</v>
      </c>
      <c s="33">
        <f>ROUND(ROUND(H15,2)*ROUND(G15,3),2)</f>
      </c>
      <c r="O15">
        <f>(I15*21)/100</f>
      </c>
      <c t="s">
        <v>23</v>
      </c>
    </row>
    <row r="16" spans="1:5" ht="12.75">
      <c r="A16" s="34" t="s">
        <v>50</v>
      </c>
      <c r="E16" s="35" t="s">
        <v>310</v>
      </c>
    </row>
    <row r="17" spans="1:5" ht="12.75">
      <c r="A17" s="38" t="s">
        <v>52</v>
      </c>
      <c r="E17" s="37" t="s">
        <v>47</v>
      </c>
    </row>
    <row r="18" spans="1:16" ht="12.75">
      <c r="A18" s="25" t="s">
        <v>45</v>
      </c>
      <c s="29" t="s">
        <v>33</v>
      </c>
      <c s="29" t="s">
        <v>311</v>
      </c>
      <c s="25" t="s">
        <v>47</v>
      </c>
      <c s="30" t="s">
        <v>312</v>
      </c>
      <c s="31" t="s">
        <v>73</v>
      </c>
      <c s="32">
        <v>1</v>
      </c>
      <c s="33">
        <v>0</v>
      </c>
      <c s="33">
        <f>ROUND(ROUND(H18,2)*ROUND(G18,3),2)</f>
      </c>
      <c r="O18">
        <f>(I18*21)/100</f>
      </c>
      <c t="s">
        <v>23</v>
      </c>
    </row>
    <row r="19" spans="1:5" ht="12.75">
      <c r="A19" s="34" t="s">
        <v>50</v>
      </c>
      <c r="E19" s="35" t="s">
        <v>313</v>
      </c>
    </row>
    <row r="20" spans="1:5" ht="12.75">
      <c r="A20" s="36" t="s">
        <v>52</v>
      </c>
      <c r="E20" s="37" t="s">
        <v>47</v>
      </c>
    </row>
    <row r="21" spans="1:18" ht="12.75" customHeight="1">
      <c r="A21" s="6" t="s">
        <v>43</v>
      </c>
      <c s="6"/>
      <c s="41" t="s">
        <v>29</v>
      </c>
      <c s="6"/>
      <c s="27" t="s">
        <v>130</v>
      </c>
      <c s="6"/>
      <c s="6"/>
      <c s="6"/>
      <c s="42">
        <f>0+Q21</f>
      </c>
      <c r="O21">
        <f>0+R21</f>
      </c>
      <c r="Q21">
        <f>0+I22+I25+I28+I31+I34+I37+I40+I43</f>
      </c>
      <c>
        <f>0+O22+O25+O28+O31+O34+O37+O40+O43</f>
      </c>
    </row>
    <row r="22" spans="1:16" ht="12.75">
      <c r="A22" s="25" t="s">
        <v>45</v>
      </c>
      <c s="29" t="s">
        <v>35</v>
      </c>
      <c s="29" t="s">
        <v>314</v>
      </c>
      <c s="25" t="s">
        <v>47</v>
      </c>
      <c s="30" t="s">
        <v>315</v>
      </c>
      <c s="31" t="s">
        <v>146</v>
      </c>
      <c s="32">
        <v>25</v>
      </c>
      <c s="33">
        <v>0</v>
      </c>
      <c s="33">
        <f>ROUND(ROUND(H22,2)*ROUND(G22,3),2)</f>
      </c>
      <c r="O22">
        <f>(I22*21)/100</f>
      </c>
      <c t="s">
        <v>23</v>
      </c>
    </row>
    <row r="23" spans="1:5" ht="12.75">
      <c r="A23" s="34" t="s">
        <v>50</v>
      </c>
      <c r="E23" s="35" t="s">
        <v>47</v>
      </c>
    </row>
    <row r="24" spans="1:5" ht="12.75">
      <c r="A24" s="38" t="s">
        <v>52</v>
      </c>
      <c r="E24" s="37" t="s">
        <v>171</v>
      </c>
    </row>
    <row r="25" spans="1:16" ht="12.75">
      <c r="A25" s="25" t="s">
        <v>45</v>
      </c>
      <c s="29" t="s">
        <v>37</v>
      </c>
      <c s="29" t="s">
        <v>316</v>
      </c>
      <c s="25" t="s">
        <v>47</v>
      </c>
      <c s="30" t="s">
        <v>317</v>
      </c>
      <c s="31" t="s">
        <v>133</v>
      </c>
      <c s="32">
        <v>12</v>
      </c>
      <c s="33">
        <v>0</v>
      </c>
      <c s="33">
        <f>ROUND(ROUND(H25,2)*ROUND(G25,3),2)</f>
      </c>
      <c r="O25">
        <f>(I25*21)/100</f>
      </c>
      <c t="s">
        <v>23</v>
      </c>
    </row>
    <row r="26" spans="1:5" ht="12.75">
      <c r="A26" s="34" t="s">
        <v>50</v>
      </c>
      <c r="E26" s="35" t="s">
        <v>318</v>
      </c>
    </row>
    <row r="27" spans="1:5" ht="12.75">
      <c r="A27" s="38" t="s">
        <v>52</v>
      </c>
      <c r="E27" s="37" t="s">
        <v>319</v>
      </c>
    </row>
    <row r="28" spans="1:16" ht="12.75">
      <c r="A28" s="25" t="s">
        <v>197</v>
      </c>
      <c s="29" t="s">
        <v>66</v>
      </c>
      <c s="29" t="s">
        <v>201</v>
      </c>
      <c s="25" t="s">
        <v>47</v>
      </c>
      <c s="30" t="s">
        <v>202</v>
      </c>
      <c s="31" t="s">
        <v>133</v>
      </c>
      <c s="32">
        <v>12</v>
      </c>
      <c s="33">
        <v>0</v>
      </c>
      <c s="33">
        <f>ROUND(ROUND(H28,2)*ROUND(G28,3),2)</f>
      </c>
      <c r="O28">
        <f>(I28*21)/100</f>
      </c>
      <c t="s">
        <v>23</v>
      </c>
    </row>
    <row r="29" spans="1:5" ht="12.75">
      <c r="A29" s="34" t="s">
        <v>50</v>
      </c>
      <c r="E29" s="35" t="s">
        <v>47</v>
      </c>
    </row>
    <row r="30" spans="1:5" ht="12.75">
      <c r="A30" s="38" t="s">
        <v>52</v>
      </c>
      <c r="E30" s="37" t="s">
        <v>47</v>
      </c>
    </row>
    <row r="31" spans="1:16" ht="12.75">
      <c r="A31" s="25" t="s">
        <v>45</v>
      </c>
      <c s="29" t="s">
        <v>70</v>
      </c>
      <c s="29" t="s">
        <v>198</v>
      </c>
      <c s="25" t="s">
        <v>47</v>
      </c>
      <c s="30" t="s">
        <v>199</v>
      </c>
      <c s="31" t="s">
        <v>133</v>
      </c>
      <c s="32">
        <v>180.718</v>
      </c>
      <c s="33">
        <v>0</v>
      </c>
      <c s="33">
        <f>ROUND(ROUND(H31,2)*ROUND(G31,3),2)</f>
      </c>
      <c r="O31">
        <f>(I31*21)/100</f>
      </c>
      <c t="s">
        <v>23</v>
      </c>
    </row>
    <row r="32" spans="1:5" ht="12.75">
      <c r="A32" s="34" t="s">
        <v>50</v>
      </c>
      <c r="E32" s="35" t="s">
        <v>320</v>
      </c>
    </row>
    <row r="33" spans="1:5" ht="12.75">
      <c r="A33" s="38" t="s">
        <v>52</v>
      </c>
      <c r="E33" s="37" t="s">
        <v>321</v>
      </c>
    </row>
    <row r="34" spans="1:16" ht="12.75">
      <c r="A34" s="25" t="s">
        <v>45</v>
      </c>
      <c s="29" t="s">
        <v>40</v>
      </c>
      <c s="29" t="s">
        <v>139</v>
      </c>
      <c s="25" t="s">
        <v>47</v>
      </c>
      <c s="30" t="s">
        <v>140</v>
      </c>
      <c s="31" t="s">
        <v>133</v>
      </c>
      <c s="32">
        <v>0</v>
      </c>
      <c s="33">
        <v>0</v>
      </c>
      <c s="33">
        <f>ROUND(ROUND(H34,2)*ROUND(G34,3),2)</f>
      </c>
      <c r="O34">
        <f>(I34*21)/100</f>
      </c>
      <c t="s">
        <v>23</v>
      </c>
    </row>
    <row r="35" spans="1:5" ht="25.5">
      <c r="A35" s="34" t="s">
        <v>50</v>
      </c>
      <c r="E35" s="35" t="s">
        <v>322</v>
      </c>
    </row>
    <row r="36" spans="1:5" ht="12.75">
      <c r="A36" s="38" t="s">
        <v>52</v>
      </c>
      <c r="E36" s="37" t="s">
        <v>47</v>
      </c>
    </row>
    <row r="37" spans="1:16" ht="12.75">
      <c r="A37" s="25" t="s">
        <v>197</v>
      </c>
      <c s="29" t="s">
        <v>42</v>
      </c>
      <c s="29" t="s">
        <v>201</v>
      </c>
      <c s="25" t="s">
        <v>59</v>
      </c>
      <c s="30" t="s">
        <v>202</v>
      </c>
      <c s="31" t="s">
        <v>133</v>
      </c>
      <c s="32">
        <v>0</v>
      </c>
      <c s="33">
        <v>0</v>
      </c>
      <c s="33">
        <f>ROUND(ROUND(H37,2)*ROUND(G37,3),2)</f>
      </c>
      <c r="O37">
        <f>(I37*21)/100</f>
      </c>
      <c t="s">
        <v>23</v>
      </c>
    </row>
    <row r="38" spans="1:5" ht="12.75">
      <c r="A38" s="34" t="s">
        <v>50</v>
      </c>
      <c r="E38" s="35" t="s">
        <v>47</v>
      </c>
    </row>
    <row r="39" spans="1:5" ht="12.75">
      <c r="A39" s="38" t="s">
        <v>52</v>
      </c>
      <c r="E39" s="37" t="s">
        <v>47</v>
      </c>
    </row>
    <row r="40" spans="1:16" ht="12.75">
      <c r="A40" s="25" t="s">
        <v>45</v>
      </c>
      <c s="29" t="s">
        <v>78</v>
      </c>
      <c s="29" t="s">
        <v>323</v>
      </c>
      <c s="25" t="s">
        <v>47</v>
      </c>
      <c s="30" t="s">
        <v>324</v>
      </c>
      <c s="31" t="s">
        <v>133</v>
      </c>
      <c s="32">
        <v>180.718</v>
      </c>
      <c s="33">
        <v>0</v>
      </c>
      <c s="33">
        <f>ROUND(ROUND(H40,2)*ROUND(G40,3),2)</f>
      </c>
      <c r="O40">
        <f>(I40*21)/100</f>
      </c>
      <c t="s">
        <v>23</v>
      </c>
    </row>
    <row r="41" spans="1:5" ht="12.75">
      <c r="A41" s="34" t="s">
        <v>50</v>
      </c>
      <c r="E41" s="35" t="s">
        <v>325</v>
      </c>
    </row>
    <row r="42" spans="1:5" ht="76.5">
      <c r="A42" s="38" t="s">
        <v>52</v>
      </c>
      <c r="E42" s="37" t="s">
        <v>326</v>
      </c>
    </row>
    <row r="43" spans="1:16" ht="12.75">
      <c r="A43" s="25" t="s">
        <v>45</v>
      </c>
      <c s="29" t="s">
        <v>80</v>
      </c>
      <c s="29" t="s">
        <v>327</v>
      </c>
      <c s="25" t="s">
        <v>47</v>
      </c>
      <c s="30" t="s">
        <v>328</v>
      </c>
      <c s="31" t="s">
        <v>133</v>
      </c>
      <c s="32">
        <v>12</v>
      </c>
      <c s="33">
        <v>0</v>
      </c>
      <c s="33">
        <f>ROUND(ROUND(H43,2)*ROUND(G43,3),2)</f>
      </c>
      <c r="O43">
        <f>(I43*21)/100</f>
      </c>
      <c t="s">
        <v>23</v>
      </c>
    </row>
    <row r="44" spans="1:5" ht="12.75">
      <c r="A44" s="34" t="s">
        <v>50</v>
      </c>
      <c r="E44" s="35" t="s">
        <v>329</v>
      </c>
    </row>
    <row r="45" spans="1:5" ht="12.75">
      <c r="A45" s="36" t="s">
        <v>52</v>
      </c>
      <c r="E45" s="37" t="s">
        <v>319</v>
      </c>
    </row>
    <row r="46" spans="1:18" ht="12.75" customHeight="1">
      <c r="A46" s="6" t="s">
        <v>43</v>
      </c>
      <c s="6"/>
      <c s="41" t="s">
        <v>23</v>
      </c>
      <c s="6"/>
      <c s="27" t="s">
        <v>330</v>
      </c>
      <c s="6"/>
      <c s="6"/>
      <c s="6"/>
      <c s="42">
        <f>0+Q46</f>
      </c>
      <c r="O46">
        <f>0+R46</f>
      </c>
      <c r="Q46">
        <f>0+I47+I50+I53+I56+I59</f>
      </c>
      <c>
        <f>0+O47+O50+O53+O56+O59</f>
      </c>
    </row>
    <row r="47" spans="1:16" ht="12.75">
      <c r="A47" s="25" t="s">
        <v>45</v>
      </c>
      <c s="29" t="s">
        <v>84</v>
      </c>
      <c s="29" t="s">
        <v>331</v>
      </c>
      <c s="25" t="s">
        <v>47</v>
      </c>
      <c s="30" t="s">
        <v>332</v>
      </c>
      <c s="31" t="s">
        <v>133</v>
      </c>
      <c s="32">
        <v>1.152</v>
      </c>
      <c s="33">
        <v>0</v>
      </c>
      <c s="33">
        <f>ROUND(ROUND(H47,2)*ROUND(G47,3),2)</f>
      </c>
      <c r="O47">
        <f>(I47*21)/100</f>
      </c>
      <c t="s">
        <v>23</v>
      </c>
    </row>
    <row r="48" spans="1:5" ht="12.75">
      <c r="A48" s="34" t="s">
        <v>50</v>
      </c>
      <c r="E48" s="35" t="s">
        <v>333</v>
      </c>
    </row>
    <row r="49" spans="1:5" ht="51">
      <c r="A49" s="38" t="s">
        <v>52</v>
      </c>
      <c r="E49" s="37" t="s">
        <v>334</v>
      </c>
    </row>
    <row r="50" spans="1:16" ht="12.75">
      <c r="A50" s="25" t="s">
        <v>45</v>
      </c>
      <c s="29" t="s">
        <v>87</v>
      </c>
      <c s="29" t="s">
        <v>335</v>
      </c>
      <c s="25" t="s">
        <v>47</v>
      </c>
      <c s="30" t="s">
        <v>336</v>
      </c>
      <c s="31" t="s">
        <v>146</v>
      </c>
      <c s="32">
        <v>224</v>
      </c>
      <c s="33">
        <v>0</v>
      </c>
      <c s="33">
        <f>ROUND(ROUND(H50,2)*ROUND(G50,3),2)</f>
      </c>
      <c r="O50">
        <f>(I50*21)/100</f>
      </c>
      <c t="s">
        <v>23</v>
      </c>
    </row>
    <row r="51" spans="1:5" ht="12.75">
      <c r="A51" s="34" t="s">
        <v>50</v>
      </c>
      <c r="E51" s="35" t="s">
        <v>337</v>
      </c>
    </row>
    <row r="52" spans="1:5" ht="51">
      <c r="A52" s="38" t="s">
        <v>52</v>
      </c>
      <c r="E52" s="37" t="s">
        <v>338</v>
      </c>
    </row>
    <row r="53" spans="1:16" ht="25.5">
      <c r="A53" s="25" t="s">
        <v>45</v>
      </c>
      <c s="29" t="s">
        <v>91</v>
      </c>
      <c s="29" t="s">
        <v>339</v>
      </c>
      <c s="25" t="s">
        <v>47</v>
      </c>
      <c s="30" t="s">
        <v>340</v>
      </c>
      <c s="31" t="s">
        <v>146</v>
      </c>
      <c s="32">
        <v>179.2</v>
      </c>
      <c s="33">
        <v>0</v>
      </c>
      <c s="33">
        <f>ROUND(ROUND(H53,2)*ROUND(G53,3),2)</f>
      </c>
      <c r="O53">
        <f>(I53*21)/100</f>
      </c>
      <c t="s">
        <v>23</v>
      </c>
    </row>
    <row r="54" spans="1:5" ht="12.75">
      <c r="A54" s="34" t="s">
        <v>50</v>
      </c>
      <c r="E54" s="35" t="s">
        <v>341</v>
      </c>
    </row>
    <row r="55" spans="1:5" ht="51">
      <c r="A55" s="38" t="s">
        <v>52</v>
      </c>
      <c r="E55" s="37" t="s">
        <v>342</v>
      </c>
    </row>
    <row r="56" spans="1:16" ht="25.5">
      <c r="A56" s="25" t="s">
        <v>45</v>
      </c>
      <c s="29" t="s">
        <v>93</v>
      </c>
      <c s="29" t="s">
        <v>343</v>
      </c>
      <c s="25" t="s">
        <v>47</v>
      </c>
      <c s="30" t="s">
        <v>344</v>
      </c>
      <c s="31" t="s">
        <v>146</v>
      </c>
      <c s="32">
        <v>44.8</v>
      </c>
      <c s="33">
        <v>0</v>
      </c>
      <c s="33">
        <f>ROUND(ROUND(H56,2)*ROUND(G56,3),2)</f>
      </c>
      <c r="O56">
        <f>(I56*21)/100</f>
      </c>
      <c t="s">
        <v>23</v>
      </c>
    </row>
    <row r="57" spans="1:5" ht="12.75">
      <c r="A57" s="34" t="s">
        <v>50</v>
      </c>
      <c r="E57" s="35" t="s">
        <v>345</v>
      </c>
    </row>
    <row r="58" spans="1:5" ht="51">
      <c r="A58" s="38" t="s">
        <v>52</v>
      </c>
      <c r="E58" s="37" t="s">
        <v>346</v>
      </c>
    </row>
    <row r="59" spans="1:16" ht="12.75">
      <c r="A59" s="25" t="s">
        <v>45</v>
      </c>
      <c s="29" t="s">
        <v>97</v>
      </c>
      <c s="29" t="s">
        <v>347</v>
      </c>
      <c s="25" t="s">
        <v>47</v>
      </c>
      <c s="30" t="s">
        <v>348</v>
      </c>
      <c s="31" t="s">
        <v>205</v>
      </c>
      <c s="32">
        <v>65.28</v>
      </c>
      <c s="33">
        <v>0</v>
      </c>
      <c s="33">
        <f>ROUND(ROUND(H59,2)*ROUND(G59,3),2)</f>
      </c>
      <c r="O59">
        <f>(I59*21)/100</f>
      </c>
      <c t="s">
        <v>23</v>
      </c>
    </row>
    <row r="60" spans="1:5" ht="12.75">
      <c r="A60" s="34" t="s">
        <v>50</v>
      </c>
      <c r="E60" s="35" t="s">
        <v>349</v>
      </c>
    </row>
    <row r="61" spans="1:5" ht="12.75">
      <c r="A61" s="36" t="s">
        <v>52</v>
      </c>
      <c r="E61" s="37" t="s">
        <v>350</v>
      </c>
    </row>
    <row r="62" spans="1:18" ht="12.75" customHeight="1">
      <c r="A62" s="6" t="s">
        <v>43</v>
      </c>
      <c s="6"/>
      <c s="41" t="s">
        <v>22</v>
      </c>
      <c s="6"/>
      <c s="27" t="s">
        <v>351</v>
      </c>
      <c s="6"/>
      <c s="6"/>
      <c s="6"/>
      <c s="42">
        <f>0+Q62</f>
      </c>
      <c r="O62">
        <f>0+R62</f>
      </c>
      <c r="Q62">
        <f>0+I63+I66+I69+I72+I75+I78+I81</f>
      </c>
      <c>
        <f>0+O63+O66+O69+O72+O75+O78+O81</f>
      </c>
    </row>
    <row r="63" spans="1:16" ht="12.75">
      <c r="A63" s="25" t="s">
        <v>45</v>
      </c>
      <c s="29" t="s">
        <v>101</v>
      </c>
      <c s="29" t="s">
        <v>352</v>
      </c>
      <c s="25" t="s">
        <v>47</v>
      </c>
      <c s="30" t="s">
        <v>353</v>
      </c>
      <c s="31" t="s">
        <v>354</v>
      </c>
      <c s="32">
        <v>984</v>
      </c>
      <c s="33">
        <v>0</v>
      </c>
      <c s="33">
        <f>ROUND(ROUND(H63,2)*ROUND(G63,3),2)</f>
      </c>
      <c r="O63">
        <f>(I63*21)/100</f>
      </c>
      <c t="s">
        <v>23</v>
      </c>
    </row>
    <row r="64" spans="1:5" ht="12.75">
      <c r="A64" s="34" t="s">
        <v>50</v>
      </c>
      <c r="E64" s="35" t="s">
        <v>355</v>
      </c>
    </row>
    <row r="65" spans="1:5" ht="12.75">
      <c r="A65" s="38" t="s">
        <v>52</v>
      </c>
      <c r="E65" s="37" t="s">
        <v>356</v>
      </c>
    </row>
    <row r="66" spans="1:16" ht="12.75">
      <c r="A66" s="25" t="s">
        <v>45</v>
      </c>
      <c s="29" t="s">
        <v>103</v>
      </c>
      <c s="29" t="s">
        <v>357</v>
      </c>
      <c s="25" t="s">
        <v>47</v>
      </c>
      <c s="30" t="s">
        <v>358</v>
      </c>
      <c s="31" t="s">
        <v>133</v>
      </c>
      <c s="32">
        <v>12.722</v>
      </c>
      <c s="33">
        <v>0</v>
      </c>
      <c s="33">
        <f>ROUND(ROUND(H66,2)*ROUND(G66,3),2)</f>
      </c>
      <c r="O66">
        <f>(I66*21)/100</f>
      </c>
      <c t="s">
        <v>23</v>
      </c>
    </row>
    <row r="67" spans="1:5" ht="12.75">
      <c r="A67" s="34" t="s">
        <v>50</v>
      </c>
      <c r="E67" s="35" t="s">
        <v>47</v>
      </c>
    </row>
    <row r="68" spans="1:5" ht="12.75">
      <c r="A68" s="38" t="s">
        <v>52</v>
      </c>
      <c r="E68" s="37" t="s">
        <v>359</v>
      </c>
    </row>
    <row r="69" spans="1:16" ht="12.75">
      <c r="A69" s="25" t="s">
        <v>45</v>
      </c>
      <c s="29" t="s">
        <v>106</v>
      </c>
      <c s="29" t="s">
        <v>360</v>
      </c>
      <c s="25" t="s">
        <v>47</v>
      </c>
      <c s="30" t="s">
        <v>361</v>
      </c>
      <c s="31" t="s">
        <v>121</v>
      </c>
      <c s="32">
        <v>2.036</v>
      </c>
      <c s="33">
        <v>0</v>
      </c>
      <c s="33">
        <f>ROUND(ROUND(H69,2)*ROUND(G69,3),2)</f>
      </c>
      <c r="O69">
        <f>(I69*21)/100</f>
      </c>
      <c t="s">
        <v>23</v>
      </c>
    </row>
    <row r="70" spans="1:5" ht="12.75">
      <c r="A70" s="34" t="s">
        <v>50</v>
      </c>
      <c r="E70" s="35" t="s">
        <v>362</v>
      </c>
    </row>
    <row r="71" spans="1:5" ht="12.75">
      <c r="A71" s="38" t="s">
        <v>52</v>
      </c>
      <c r="E71" s="37" t="s">
        <v>363</v>
      </c>
    </row>
    <row r="72" spans="1:16" ht="12.75">
      <c r="A72" s="25" t="s">
        <v>45</v>
      </c>
      <c s="29" t="s">
        <v>110</v>
      </c>
      <c s="29" t="s">
        <v>364</v>
      </c>
      <c s="25" t="s">
        <v>47</v>
      </c>
      <c s="30" t="s">
        <v>365</v>
      </c>
      <c s="31" t="s">
        <v>133</v>
      </c>
      <c s="32">
        <v>42.688</v>
      </c>
      <c s="33">
        <v>0</v>
      </c>
      <c s="33">
        <f>ROUND(ROUND(H72,2)*ROUND(G72,3),2)</f>
      </c>
      <c r="O72">
        <f>(I72*21)/100</f>
      </c>
      <c t="s">
        <v>23</v>
      </c>
    </row>
    <row r="73" spans="1:5" ht="12.75">
      <c r="A73" s="34" t="s">
        <v>50</v>
      </c>
      <c r="E73" s="35" t="s">
        <v>47</v>
      </c>
    </row>
    <row r="74" spans="1:5" ht="63.75">
      <c r="A74" s="38" t="s">
        <v>52</v>
      </c>
      <c r="E74" s="37" t="s">
        <v>366</v>
      </c>
    </row>
    <row r="75" spans="1:16" ht="12.75">
      <c r="A75" s="25" t="s">
        <v>45</v>
      </c>
      <c s="29" t="s">
        <v>113</v>
      </c>
      <c s="29" t="s">
        <v>367</v>
      </c>
      <c s="25" t="s">
        <v>47</v>
      </c>
      <c s="30" t="s">
        <v>368</v>
      </c>
      <c s="31" t="s">
        <v>121</v>
      </c>
      <c s="32">
        <v>7.684</v>
      </c>
      <c s="33">
        <v>0</v>
      </c>
      <c s="33">
        <f>ROUND(ROUND(H75,2)*ROUND(G75,3),2)</f>
      </c>
      <c r="O75">
        <f>(I75*21)/100</f>
      </c>
      <c t="s">
        <v>23</v>
      </c>
    </row>
    <row r="76" spans="1:5" ht="12.75">
      <c r="A76" s="34" t="s">
        <v>50</v>
      </c>
      <c r="E76" s="35" t="s">
        <v>369</v>
      </c>
    </row>
    <row r="77" spans="1:5" ht="12.75">
      <c r="A77" s="38" t="s">
        <v>52</v>
      </c>
      <c r="E77" s="37" t="s">
        <v>370</v>
      </c>
    </row>
    <row r="78" spans="1:16" ht="12.75">
      <c r="A78" s="25" t="s">
        <v>45</v>
      </c>
      <c s="29" t="s">
        <v>258</v>
      </c>
      <c s="29" t="s">
        <v>371</v>
      </c>
      <c s="25" t="s">
        <v>47</v>
      </c>
      <c s="30" t="s">
        <v>372</v>
      </c>
      <c s="31" t="s">
        <v>133</v>
      </c>
      <c s="32">
        <v>72.357</v>
      </c>
      <c s="33">
        <v>0</v>
      </c>
      <c s="33">
        <f>ROUND(ROUND(H78,2)*ROUND(G78,3),2)</f>
      </c>
      <c r="O78">
        <f>(I78*21)/100</f>
      </c>
      <c t="s">
        <v>23</v>
      </c>
    </row>
    <row r="79" spans="1:5" ht="12.75">
      <c r="A79" s="34" t="s">
        <v>50</v>
      </c>
      <c r="E79" s="35" t="s">
        <v>47</v>
      </c>
    </row>
    <row r="80" spans="1:5" ht="25.5">
      <c r="A80" s="38" t="s">
        <v>52</v>
      </c>
      <c r="E80" s="37" t="s">
        <v>373</v>
      </c>
    </row>
    <row r="81" spans="1:16" ht="12.75">
      <c r="A81" s="25" t="s">
        <v>45</v>
      </c>
      <c s="29" t="s">
        <v>374</v>
      </c>
      <c s="29" t="s">
        <v>375</v>
      </c>
      <c s="25" t="s">
        <v>47</v>
      </c>
      <c s="30" t="s">
        <v>376</v>
      </c>
      <c s="31" t="s">
        <v>121</v>
      </c>
      <c s="32">
        <v>14.471</v>
      </c>
      <c s="33">
        <v>0</v>
      </c>
      <c s="33">
        <f>ROUND(ROUND(H81,2)*ROUND(G81,3),2)</f>
      </c>
      <c r="O81">
        <f>(I81*21)/100</f>
      </c>
      <c t="s">
        <v>23</v>
      </c>
    </row>
    <row r="82" spans="1:5" ht="12.75">
      <c r="A82" s="34" t="s">
        <v>50</v>
      </c>
      <c r="E82" s="35" t="s">
        <v>377</v>
      </c>
    </row>
    <row r="83" spans="1:5" ht="12.75">
      <c r="A83" s="36" t="s">
        <v>52</v>
      </c>
      <c r="E83" s="37" t="s">
        <v>378</v>
      </c>
    </row>
    <row r="84" spans="1:18" ht="12.75" customHeight="1">
      <c r="A84" s="6" t="s">
        <v>43</v>
      </c>
      <c s="6"/>
      <c s="41" t="s">
        <v>33</v>
      </c>
      <c s="6"/>
      <c s="27" t="s">
        <v>379</v>
      </c>
      <c s="6"/>
      <c s="6"/>
      <c s="6"/>
      <c s="42">
        <f>0+Q84</f>
      </c>
      <c r="O84">
        <f>0+R84</f>
      </c>
      <c r="Q84">
        <f>0+I85+I88+I91+I94+I97+I100+I103+I106</f>
      </c>
      <c>
        <f>0+O85+O88+O91+O94+O97+O100+O103+O106</f>
      </c>
    </row>
    <row r="85" spans="1:16" ht="12.75">
      <c r="A85" s="25" t="s">
        <v>45</v>
      </c>
      <c s="29" t="s">
        <v>380</v>
      </c>
      <c s="29" t="s">
        <v>381</v>
      </c>
      <c s="25" t="s">
        <v>47</v>
      </c>
      <c s="30" t="s">
        <v>382</v>
      </c>
      <c s="31" t="s">
        <v>133</v>
      </c>
      <c s="32">
        <v>20.61</v>
      </c>
      <c s="33">
        <v>0</v>
      </c>
      <c s="33">
        <f>ROUND(ROUND(H85,2)*ROUND(G85,3),2)</f>
      </c>
      <c r="O85">
        <f>(I85*21)/100</f>
      </c>
      <c t="s">
        <v>23</v>
      </c>
    </row>
    <row r="86" spans="1:5" ht="12.75">
      <c r="A86" s="34" t="s">
        <v>50</v>
      </c>
      <c r="E86" s="35" t="s">
        <v>47</v>
      </c>
    </row>
    <row r="87" spans="1:5" ht="63.75">
      <c r="A87" s="38" t="s">
        <v>52</v>
      </c>
      <c r="E87" s="37" t="s">
        <v>383</v>
      </c>
    </row>
    <row r="88" spans="1:16" ht="12.75">
      <c r="A88" s="25" t="s">
        <v>45</v>
      </c>
      <c s="29" t="s">
        <v>384</v>
      </c>
      <c s="29" t="s">
        <v>385</v>
      </c>
      <c s="25" t="s">
        <v>47</v>
      </c>
      <c s="30" t="s">
        <v>386</v>
      </c>
      <c s="31" t="s">
        <v>133</v>
      </c>
      <c s="32">
        <v>21.966</v>
      </c>
      <c s="33">
        <v>0</v>
      </c>
      <c s="33">
        <f>ROUND(ROUND(H88,2)*ROUND(G88,3),2)</f>
      </c>
      <c r="O88">
        <f>(I88*21)/100</f>
      </c>
      <c t="s">
        <v>23</v>
      </c>
    </row>
    <row r="89" spans="1:5" ht="12.75">
      <c r="A89" s="34" t="s">
        <v>50</v>
      </c>
      <c r="E89" s="35" t="s">
        <v>387</v>
      </c>
    </row>
    <row r="90" spans="1:5" ht="114.75">
      <c r="A90" s="38" t="s">
        <v>52</v>
      </c>
      <c r="E90" s="37" t="s">
        <v>388</v>
      </c>
    </row>
    <row r="91" spans="1:16" ht="12.75">
      <c r="A91" s="25" t="s">
        <v>45</v>
      </c>
      <c s="29" t="s">
        <v>389</v>
      </c>
      <c s="29" t="s">
        <v>390</v>
      </c>
      <c s="25" t="s">
        <v>47</v>
      </c>
      <c s="30" t="s">
        <v>391</v>
      </c>
      <c s="31" t="s">
        <v>133</v>
      </c>
      <c s="32">
        <v>42.432</v>
      </c>
      <c s="33">
        <v>0</v>
      </c>
      <c s="33">
        <f>ROUND(ROUND(H91,2)*ROUND(G91,3),2)</f>
      </c>
      <c r="O91">
        <f>(I91*21)/100</f>
      </c>
      <c t="s">
        <v>23</v>
      </c>
    </row>
    <row r="92" spans="1:5" ht="12.75">
      <c r="A92" s="34" t="s">
        <v>50</v>
      </c>
      <c r="E92" s="35" t="s">
        <v>392</v>
      </c>
    </row>
    <row r="93" spans="1:5" ht="102">
      <c r="A93" s="38" t="s">
        <v>52</v>
      </c>
      <c r="E93" s="37" t="s">
        <v>393</v>
      </c>
    </row>
    <row r="94" spans="1:16" ht="12.75">
      <c r="A94" s="25" t="s">
        <v>45</v>
      </c>
      <c s="29" t="s">
        <v>394</v>
      </c>
      <c s="29" t="s">
        <v>395</v>
      </c>
      <c s="25" t="s">
        <v>47</v>
      </c>
      <c s="30" t="s">
        <v>396</v>
      </c>
      <c s="31" t="s">
        <v>133</v>
      </c>
      <c s="32">
        <v>178.566</v>
      </c>
      <c s="33">
        <v>0</v>
      </c>
      <c s="33">
        <f>ROUND(ROUND(H94,2)*ROUND(G94,3),2)</f>
      </c>
      <c r="O94">
        <f>(I94*21)/100</f>
      </c>
      <c t="s">
        <v>23</v>
      </c>
    </row>
    <row r="95" spans="1:5" ht="12.75">
      <c r="A95" s="34" t="s">
        <v>50</v>
      </c>
      <c r="E95" s="35" t="s">
        <v>397</v>
      </c>
    </row>
    <row r="96" spans="1:5" ht="63.75">
      <c r="A96" s="38" t="s">
        <v>52</v>
      </c>
      <c r="E96" s="37" t="s">
        <v>398</v>
      </c>
    </row>
    <row r="97" spans="1:16" ht="12.75">
      <c r="A97" s="25" t="s">
        <v>45</v>
      </c>
      <c s="29" t="s">
        <v>399</v>
      </c>
      <c s="29" t="s">
        <v>400</v>
      </c>
      <c s="25" t="s">
        <v>47</v>
      </c>
      <c s="30" t="s">
        <v>401</v>
      </c>
      <c s="31" t="s">
        <v>133</v>
      </c>
      <c s="32">
        <v>6.72</v>
      </c>
      <c s="33">
        <v>0</v>
      </c>
      <c s="33">
        <f>ROUND(ROUND(H97,2)*ROUND(G97,3),2)</f>
      </c>
      <c r="O97">
        <f>(I97*21)/100</f>
      </c>
      <c t="s">
        <v>23</v>
      </c>
    </row>
    <row r="98" spans="1:5" ht="12.75">
      <c r="A98" s="34" t="s">
        <v>50</v>
      </c>
      <c r="E98" s="35" t="s">
        <v>402</v>
      </c>
    </row>
    <row r="99" spans="1:5" ht="89.25">
      <c r="A99" s="38" t="s">
        <v>52</v>
      </c>
      <c r="E99" s="37" t="s">
        <v>403</v>
      </c>
    </row>
    <row r="100" spans="1:16" ht="12.75">
      <c r="A100" s="25" t="s">
        <v>45</v>
      </c>
      <c s="29" t="s">
        <v>404</v>
      </c>
      <c s="29" t="s">
        <v>405</v>
      </c>
      <c s="25" t="s">
        <v>47</v>
      </c>
      <c s="30" t="s">
        <v>406</v>
      </c>
      <c s="31" t="s">
        <v>133</v>
      </c>
      <c s="32">
        <v>21.647</v>
      </c>
      <c s="33">
        <v>0</v>
      </c>
      <c s="33">
        <f>ROUND(ROUND(H100,2)*ROUND(G100,3),2)</f>
      </c>
      <c r="O100">
        <f>(I100*21)/100</f>
      </c>
      <c t="s">
        <v>23</v>
      </c>
    </row>
    <row r="101" spans="1:5" ht="12.75">
      <c r="A101" s="34" t="s">
        <v>50</v>
      </c>
      <c r="E101" s="35" t="s">
        <v>407</v>
      </c>
    </row>
    <row r="102" spans="1:5" ht="89.25">
      <c r="A102" s="38" t="s">
        <v>52</v>
      </c>
      <c r="E102" s="37" t="s">
        <v>408</v>
      </c>
    </row>
    <row r="103" spans="1:16" ht="12.75">
      <c r="A103" s="25" t="s">
        <v>45</v>
      </c>
      <c s="29" t="s">
        <v>409</v>
      </c>
      <c s="29" t="s">
        <v>410</v>
      </c>
      <c s="25" t="s">
        <v>47</v>
      </c>
      <c s="30" t="s">
        <v>411</v>
      </c>
      <c s="31" t="s">
        <v>133</v>
      </c>
      <c s="32">
        <v>3.07</v>
      </c>
      <c s="33">
        <v>0</v>
      </c>
      <c s="33">
        <f>ROUND(ROUND(H103,2)*ROUND(G103,3),2)</f>
      </c>
      <c r="O103">
        <f>(I103*21)/100</f>
      </c>
      <c t="s">
        <v>23</v>
      </c>
    </row>
    <row r="104" spans="1:5" ht="12.75">
      <c r="A104" s="34" t="s">
        <v>50</v>
      </c>
      <c r="E104" s="35" t="s">
        <v>412</v>
      </c>
    </row>
    <row r="105" spans="1:5" ht="51">
      <c r="A105" s="38" t="s">
        <v>52</v>
      </c>
      <c r="E105" s="37" t="s">
        <v>413</v>
      </c>
    </row>
    <row r="106" spans="1:16" ht="12.75">
      <c r="A106" s="25" t="s">
        <v>45</v>
      </c>
      <c s="29" t="s">
        <v>414</v>
      </c>
      <c s="29" t="s">
        <v>415</v>
      </c>
      <c s="25" t="s">
        <v>47</v>
      </c>
      <c s="30" t="s">
        <v>416</v>
      </c>
      <c s="31" t="s">
        <v>133</v>
      </c>
      <c s="32">
        <v>7.38</v>
      </c>
      <c s="33">
        <v>0</v>
      </c>
      <c s="33">
        <f>ROUND(ROUND(H106,2)*ROUND(G106,3),2)</f>
      </c>
      <c r="O106">
        <f>(I106*21)/100</f>
      </c>
      <c t="s">
        <v>23</v>
      </c>
    </row>
    <row r="107" spans="1:5" ht="12.75">
      <c r="A107" s="34" t="s">
        <v>50</v>
      </c>
      <c r="E107" s="35" t="s">
        <v>47</v>
      </c>
    </row>
    <row r="108" spans="1:5" ht="12.75">
      <c r="A108" s="36" t="s">
        <v>52</v>
      </c>
      <c r="E108" s="37" t="s">
        <v>417</v>
      </c>
    </row>
    <row r="109" spans="1:18" ht="12.75" customHeight="1">
      <c r="A109" s="6" t="s">
        <v>43</v>
      </c>
      <c s="6"/>
      <c s="41" t="s">
        <v>35</v>
      </c>
      <c s="6"/>
      <c s="27" t="s">
        <v>176</v>
      </c>
      <c s="6"/>
      <c s="6"/>
      <c s="6"/>
      <c s="42">
        <f>0+Q109</f>
      </c>
      <c r="O109">
        <f>0+R109</f>
      </c>
      <c r="Q109">
        <f>0+I110+I113+I116+I119+I122</f>
      </c>
      <c>
        <f>0+O110+O113+O116+O119+O122</f>
      </c>
    </row>
    <row r="110" spans="1:16" ht="12.75">
      <c r="A110" s="25" t="s">
        <v>45</v>
      </c>
      <c s="29" t="s">
        <v>418</v>
      </c>
      <c s="29" t="s">
        <v>219</v>
      </c>
      <c s="25" t="s">
        <v>47</v>
      </c>
      <c s="30" t="s">
        <v>220</v>
      </c>
      <c s="31" t="s">
        <v>205</v>
      </c>
      <c s="32">
        <v>87.1</v>
      </c>
      <c s="33">
        <v>0</v>
      </c>
      <c s="33">
        <f>ROUND(ROUND(H110,2)*ROUND(G110,3),2)</f>
      </c>
      <c r="O110">
        <f>(I110*21)/100</f>
      </c>
      <c t="s">
        <v>23</v>
      </c>
    </row>
    <row r="111" spans="1:5" ht="12.75">
      <c r="A111" s="34" t="s">
        <v>50</v>
      </c>
      <c r="E111" s="35" t="s">
        <v>221</v>
      </c>
    </row>
    <row r="112" spans="1:5" ht="12.75">
      <c r="A112" s="38" t="s">
        <v>52</v>
      </c>
      <c r="E112" s="37" t="s">
        <v>419</v>
      </c>
    </row>
    <row r="113" spans="1:16" ht="12.75">
      <c r="A113" s="25" t="s">
        <v>45</v>
      </c>
      <c s="29" t="s">
        <v>420</v>
      </c>
      <c s="29" t="s">
        <v>223</v>
      </c>
      <c s="25" t="s">
        <v>47</v>
      </c>
      <c s="30" t="s">
        <v>224</v>
      </c>
      <c s="31" t="s">
        <v>205</v>
      </c>
      <c s="32">
        <v>43.55</v>
      </c>
      <c s="33">
        <v>0</v>
      </c>
      <c s="33">
        <f>ROUND(ROUND(H113,2)*ROUND(G113,3),2)</f>
      </c>
      <c r="O113">
        <f>(I113*21)/100</f>
      </c>
      <c t="s">
        <v>23</v>
      </c>
    </row>
    <row r="114" spans="1:5" ht="12.75">
      <c r="A114" s="34" t="s">
        <v>50</v>
      </c>
      <c r="E114" s="35" t="s">
        <v>225</v>
      </c>
    </row>
    <row r="115" spans="1:5" ht="12.75">
      <c r="A115" s="38" t="s">
        <v>52</v>
      </c>
      <c r="E115" s="37" t="s">
        <v>421</v>
      </c>
    </row>
    <row r="116" spans="1:16" ht="12.75">
      <c r="A116" s="25" t="s">
        <v>45</v>
      </c>
      <c s="29" t="s">
        <v>422</v>
      </c>
      <c s="29" t="s">
        <v>423</v>
      </c>
      <c s="25" t="s">
        <v>47</v>
      </c>
      <c s="30" t="s">
        <v>424</v>
      </c>
      <c s="31" t="s">
        <v>205</v>
      </c>
      <c s="32">
        <v>43.55</v>
      </c>
      <c s="33">
        <v>0</v>
      </c>
      <c s="33">
        <f>ROUND(ROUND(H116,2)*ROUND(G116,3),2)</f>
      </c>
      <c r="O116">
        <f>(I116*21)/100</f>
      </c>
      <c t="s">
        <v>23</v>
      </c>
    </row>
    <row r="117" spans="1:5" ht="12.75">
      <c r="A117" s="34" t="s">
        <v>50</v>
      </c>
      <c r="E117" s="35" t="s">
        <v>425</v>
      </c>
    </row>
    <row r="118" spans="1:5" ht="12.75">
      <c r="A118" s="38" t="s">
        <v>52</v>
      </c>
      <c r="E118" s="37" t="s">
        <v>421</v>
      </c>
    </row>
    <row r="119" spans="1:16" ht="12.75">
      <c r="A119" s="25" t="s">
        <v>45</v>
      </c>
      <c s="29" t="s">
        <v>426</v>
      </c>
      <c s="29" t="s">
        <v>427</v>
      </c>
      <c s="25" t="s">
        <v>47</v>
      </c>
      <c s="30" t="s">
        <v>428</v>
      </c>
      <c s="31" t="s">
        <v>205</v>
      </c>
      <c s="32">
        <v>43.55</v>
      </c>
      <c s="33">
        <v>0</v>
      </c>
      <c s="33">
        <f>ROUND(ROUND(H119,2)*ROUND(G119,3),2)</f>
      </c>
      <c r="O119">
        <f>(I119*21)/100</f>
      </c>
      <c t="s">
        <v>23</v>
      </c>
    </row>
    <row r="120" spans="1:5" ht="12.75">
      <c r="A120" s="34" t="s">
        <v>50</v>
      </c>
      <c r="E120" s="35" t="s">
        <v>47</v>
      </c>
    </row>
    <row r="121" spans="1:5" ht="12.75">
      <c r="A121" s="38" t="s">
        <v>52</v>
      </c>
      <c r="E121" s="37" t="s">
        <v>421</v>
      </c>
    </row>
    <row r="122" spans="1:16" ht="12.75">
      <c r="A122" s="25" t="s">
        <v>45</v>
      </c>
      <c s="29" t="s">
        <v>429</v>
      </c>
      <c s="29" t="s">
        <v>430</v>
      </c>
      <c s="25" t="s">
        <v>47</v>
      </c>
      <c s="30" t="s">
        <v>431</v>
      </c>
      <c s="31" t="s">
        <v>205</v>
      </c>
      <c s="32">
        <v>1.594</v>
      </c>
      <c s="33">
        <v>0</v>
      </c>
      <c s="33">
        <f>ROUND(ROUND(H122,2)*ROUND(G122,3),2)</f>
      </c>
      <c r="O122">
        <f>(I122*21)/100</f>
      </c>
      <c t="s">
        <v>23</v>
      </c>
    </row>
    <row r="123" spans="1:5" ht="12.75">
      <c r="A123" s="34" t="s">
        <v>50</v>
      </c>
      <c r="E123" s="35" t="s">
        <v>47</v>
      </c>
    </row>
    <row r="124" spans="1:5" ht="12.75">
      <c r="A124" s="36" t="s">
        <v>52</v>
      </c>
      <c r="E124" s="37" t="s">
        <v>432</v>
      </c>
    </row>
    <row r="125" spans="1:18" ht="12.75" customHeight="1">
      <c r="A125" s="6" t="s">
        <v>43</v>
      </c>
      <c s="6"/>
      <c s="41" t="s">
        <v>66</v>
      </c>
      <c s="6"/>
      <c s="27" t="s">
        <v>433</v>
      </c>
      <c s="6"/>
      <c s="6"/>
      <c s="6"/>
      <c s="42">
        <f>0+Q125</f>
      </c>
      <c r="O125">
        <f>0+R125</f>
      </c>
      <c r="Q125">
        <f>0+I126+I129+I132+I135+I138</f>
      </c>
      <c>
        <f>0+O126+O129+O132+O135+O138</f>
      </c>
    </row>
    <row r="126" spans="1:16" ht="25.5">
      <c r="A126" s="25" t="s">
        <v>45</v>
      </c>
      <c s="29" t="s">
        <v>434</v>
      </c>
      <c s="29" t="s">
        <v>435</v>
      </c>
      <c s="25" t="s">
        <v>47</v>
      </c>
      <c s="30" t="s">
        <v>436</v>
      </c>
      <c s="31" t="s">
        <v>205</v>
      </c>
      <c s="32">
        <v>91.39</v>
      </c>
      <c s="33">
        <v>0</v>
      </c>
      <c s="33">
        <f>ROUND(ROUND(H126,2)*ROUND(G126,3),2)</f>
      </c>
      <c r="O126">
        <f>(I126*21)/100</f>
      </c>
      <c t="s">
        <v>23</v>
      </c>
    </row>
    <row r="127" spans="1:5" ht="25.5">
      <c r="A127" s="34" t="s">
        <v>50</v>
      </c>
      <c r="E127" s="35" t="s">
        <v>437</v>
      </c>
    </row>
    <row r="128" spans="1:5" ht="51">
      <c r="A128" s="38" t="s">
        <v>52</v>
      </c>
      <c r="E128" s="37" t="s">
        <v>438</v>
      </c>
    </row>
    <row r="129" spans="1:16" ht="12.75">
      <c r="A129" s="25" t="s">
        <v>45</v>
      </c>
      <c s="29" t="s">
        <v>439</v>
      </c>
      <c s="29" t="s">
        <v>440</v>
      </c>
      <c s="25" t="s">
        <v>47</v>
      </c>
      <c s="30" t="s">
        <v>441</v>
      </c>
      <c s="31" t="s">
        <v>205</v>
      </c>
      <c s="32">
        <v>10.72</v>
      </c>
      <c s="33">
        <v>0</v>
      </c>
      <c s="33">
        <f>ROUND(ROUND(H129,2)*ROUND(G129,3),2)</f>
      </c>
      <c r="O129">
        <f>(I129*21)/100</f>
      </c>
      <c t="s">
        <v>23</v>
      </c>
    </row>
    <row r="130" spans="1:5" ht="12.75">
      <c r="A130" s="34" t="s">
        <v>50</v>
      </c>
      <c r="E130" s="35" t="s">
        <v>442</v>
      </c>
    </row>
    <row r="131" spans="1:5" ht="12.75">
      <c r="A131" s="38" t="s">
        <v>52</v>
      </c>
      <c r="E131" s="37" t="s">
        <v>443</v>
      </c>
    </row>
    <row r="132" spans="1:16" ht="12.75">
      <c r="A132" s="25" t="s">
        <v>45</v>
      </c>
      <c s="29" t="s">
        <v>444</v>
      </c>
      <c s="29" t="s">
        <v>445</v>
      </c>
      <c s="25" t="s">
        <v>47</v>
      </c>
      <c s="30" t="s">
        <v>446</v>
      </c>
      <c s="31" t="s">
        <v>205</v>
      </c>
      <c s="32">
        <v>48.082</v>
      </c>
      <c s="33">
        <v>0</v>
      </c>
      <c s="33">
        <f>ROUND(ROUND(H132,2)*ROUND(G132,3),2)</f>
      </c>
      <c r="O132">
        <f>(I132*21)/100</f>
      </c>
      <c t="s">
        <v>23</v>
      </c>
    </row>
    <row r="133" spans="1:5" ht="12.75">
      <c r="A133" s="34" t="s">
        <v>50</v>
      </c>
      <c r="E133" s="35" t="s">
        <v>447</v>
      </c>
    </row>
    <row r="134" spans="1:5" ht="12.75">
      <c r="A134" s="38" t="s">
        <v>52</v>
      </c>
      <c r="E134" s="37" t="s">
        <v>448</v>
      </c>
    </row>
    <row r="135" spans="1:16" ht="12.75">
      <c r="A135" s="25" t="s">
        <v>45</v>
      </c>
      <c s="29" t="s">
        <v>449</v>
      </c>
      <c s="29" t="s">
        <v>450</v>
      </c>
      <c s="25" t="s">
        <v>47</v>
      </c>
      <c s="30" t="s">
        <v>451</v>
      </c>
      <c s="31" t="s">
        <v>205</v>
      </c>
      <c s="32">
        <v>8.71</v>
      </c>
      <c s="33">
        <v>0</v>
      </c>
      <c s="33">
        <f>ROUND(ROUND(H135,2)*ROUND(G135,3),2)</f>
      </c>
      <c r="O135">
        <f>(I135*21)/100</f>
      </c>
      <c t="s">
        <v>23</v>
      </c>
    </row>
    <row r="136" spans="1:5" ht="12.75">
      <c r="A136" s="34" t="s">
        <v>50</v>
      </c>
      <c r="E136" s="35" t="s">
        <v>452</v>
      </c>
    </row>
    <row r="137" spans="1:5" ht="12.75">
      <c r="A137" s="38" t="s">
        <v>52</v>
      </c>
      <c r="E137" s="37" t="s">
        <v>453</v>
      </c>
    </row>
    <row r="138" spans="1:16" ht="12.75">
      <c r="A138" s="25" t="s">
        <v>45</v>
      </c>
      <c s="29" t="s">
        <v>454</v>
      </c>
      <c s="29" t="s">
        <v>455</v>
      </c>
      <c s="25" t="s">
        <v>47</v>
      </c>
      <c s="30" t="s">
        <v>456</v>
      </c>
      <c s="31" t="s">
        <v>205</v>
      </c>
      <c s="32">
        <v>10.8</v>
      </c>
      <c s="33">
        <v>0</v>
      </c>
      <c s="33">
        <f>ROUND(ROUND(H138,2)*ROUND(G138,3),2)</f>
      </c>
      <c r="O138">
        <f>(I138*21)/100</f>
      </c>
      <c t="s">
        <v>23</v>
      </c>
    </row>
    <row r="139" spans="1:5" ht="12.75">
      <c r="A139" s="34" t="s">
        <v>50</v>
      </c>
      <c r="E139" s="35" t="s">
        <v>457</v>
      </c>
    </row>
    <row r="140" spans="1:5" ht="12.75">
      <c r="A140" s="36" t="s">
        <v>52</v>
      </c>
      <c r="E140" s="37" t="s">
        <v>458</v>
      </c>
    </row>
    <row r="141" spans="1:18" ht="12.75" customHeight="1">
      <c r="A141" s="6" t="s">
        <v>43</v>
      </c>
      <c s="6"/>
      <c s="41" t="s">
        <v>70</v>
      </c>
      <c s="6"/>
      <c s="27" t="s">
        <v>232</v>
      </c>
      <c s="6"/>
      <c s="6"/>
      <c s="6"/>
      <c s="42">
        <f>0+Q141</f>
      </c>
      <c r="O141">
        <f>0+R141</f>
      </c>
      <c r="Q141">
        <f>0+I142+I145+I148</f>
      </c>
      <c>
        <f>0+O142+O145+O148</f>
      </c>
    </row>
    <row r="142" spans="1:16" ht="12.75">
      <c r="A142" s="25" t="s">
        <v>45</v>
      </c>
      <c s="29" t="s">
        <v>459</v>
      </c>
      <c s="29" t="s">
        <v>460</v>
      </c>
      <c s="25" t="s">
        <v>47</v>
      </c>
      <c s="30" t="s">
        <v>461</v>
      </c>
      <c s="31" t="s">
        <v>146</v>
      </c>
      <c s="32">
        <v>0.6</v>
      </c>
      <c s="33">
        <v>0</v>
      </c>
      <c s="33">
        <f>ROUND(ROUND(H142,2)*ROUND(G142,3),2)</f>
      </c>
      <c r="O142">
        <f>(I142*21)/100</f>
      </c>
      <c t="s">
        <v>23</v>
      </c>
    </row>
    <row r="143" spans="1:5" ht="12.75">
      <c r="A143" s="34" t="s">
        <v>50</v>
      </c>
      <c r="E143" s="35" t="s">
        <v>462</v>
      </c>
    </row>
    <row r="144" spans="1:5" ht="12.75">
      <c r="A144" s="38" t="s">
        <v>52</v>
      </c>
      <c r="E144" s="37" t="s">
        <v>463</v>
      </c>
    </row>
    <row r="145" spans="1:16" ht="12.75">
      <c r="A145" s="25" t="s">
        <v>45</v>
      </c>
      <c s="29" t="s">
        <v>464</v>
      </c>
      <c s="29" t="s">
        <v>465</v>
      </c>
      <c s="25" t="s">
        <v>47</v>
      </c>
      <c s="30" t="s">
        <v>466</v>
      </c>
      <c s="31" t="s">
        <v>146</v>
      </c>
      <c s="32">
        <v>35.6</v>
      </c>
      <c s="33">
        <v>0</v>
      </c>
      <c s="33">
        <f>ROUND(ROUND(H145,2)*ROUND(G145,3),2)</f>
      </c>
      <c r="O145">
        <f>(I145*21)/100</f>
      </c>
      <c t="s">
        <v>23</v>
      </c>
    </row>
    <row r="146" spans="1:5" ht="12.75">
      <c r="A146" s="34" t="s">
        <v>50</v>
      </c>
      <c r="E146" s="35" t="s">
        <v>47</v>
      </c>
    </row>
    <row r="147" spans="1:5" ht="51">
      <c r="A147" s="38" t="s">
        <v>52</v>
      </c>
      <c r="E147" s="37" t="s">
        <v>467</v>
      </c>
    </row>
    <row r="148" spans="1:16" ht="12.75">
      <c r="A148" s="25" t="s">
        <v>45</v>
      </c>
      <c s="29" t="s">
        <v>468</v>
      </c>
      <c s="29" t="s">
        <v>469</v>
      </c>
      <c s="25" t="s">
        <v>47</v>
      </c>
      <c s="30" t="s">
        <v>470</v>
      </c>
      <c s="31" t="s">
        <v>146</v>
      </c>
      <c s="32">
        <v>1.2</v>
      </c>
      <c s="33">
        <v>0</v>
      </c>
      <c s="33">
        <f>ROUND(ROUND(H148,2)*ROUND(G148,3),2)</f>
      </c>
      <c r="O148">
        <f>(I148*21)/100</f>
      </c>
      <c t="s">
        <v>23</v>
      </c>
    </row>
    <row r="149" spans="1:5" ht="25.5">
      <c r="A149" s="34" t="s">
        <v>50</v>
      </c>
      <c r="E149" s="35" t="s">
        <v>471</v>
      </c>
    </row>
    <row r="150" spans="1:5" ht="12.75">
      <c r="A150" s="36" t="s">
        <v>52</v>
      </c>
      <c r="E150" s="37" t="s">
        <v>472</v>
      </c>
    </row>
    <row r="151" spans="1:18" ht="12.75" customHeight="1">
      <c r="A151" s="6" t="s">
        <v>43</v>
      </c>
      <c s="6"/>
      <c s="41" t="s">
        <v>40</v>
      </c>
      <c s="6"/>
      <c s="27" t="s">
        <v>143</v>
      </c>
      <c s="6"/>
      <c s="6"/>
      <c s="6"/>
      <c s="42">
        <f>0+Q151</f>
      </c>
      <c r="O151">
        <f>0+R151</f>
      </c>
      <c r="Q151">
        <f>0+I152+I155+I158+I161+I164+I167+I170+I173+I176+I179+I182</f>
      </c>
      <c>
        <f>0+O152+O155+O158+O161+O164+O167+O170+O173+O176+O179+O182</f>
      </c>
    </row>
    <row r="152" spans="1:16" ht="12.75">
      <c r="A152" s="25" t="s">
        <v>45</v>
      </c>
      <c s="29" t="s">
        <v>473</v>
      </c>
      <c s="29" t="s">
        <v>474</v>
      </c>
      <c s="25" t="s">
        <v>47</v>
      </c>
      <c s="30" t="s">
        <v>475</v>
      </c>
      <c s="31" t="s">
        <v>146</v>
      </c>
      <c s="32">
        <v>18</v>
      </c>
      <c s="33">
        <v>0</v>
      </c>
      <c s="33">
        <f>ROUND(ROUND(H152,2)*ROUND(G152,3),2)</f>
      </c>
      <c r="O152">
        <f>(I152*21)/100</f>
      </c>
      <c t="s">
        <v>23</v>
      </c>
    </row>
    <row r="153" spans="1:5" ht="12.75">
      <c r="A153" s="34" t="s">
        <v>50</v>
      </c>
      <c r="E153" s="35" t="s">
        <v>476</v>
      </c>
    </row>
    <row r="154" spans="1:5" ht="12.75">
      <c r="A154" s="38" t="s">
        <v>52</v>
      </c>
      <c r="E154" s="37" t="s">
        <v>477</v>
      </c>
    </row>
    <row r="155" spans="1:16" ht="12.75">
      <c r="A155" s="25" t="s">
        <v>45</v>
      </c>
      <c s="29" t="s">
        <v>478</v>
      </c>
      <c s="29" t="s">
        <v>479</v>
      </c>
      <c s="25" t="s">
        <v>47</v>
      </c>
      <c s="30" t="s">
        <v>480</v>
      </c>
      <c s="31" t="s">
        <v>146</v>
      </c>
      <c s="32">
        <v>18</v>
      </c>
      <c s="33">
        <v>0</v>
      </c>
      <c s="33">
        <f>ROUND(ROUND(H155,2)*ROUND(G155,3),2)</f>
      </c>
      <c r="O155">
        <f>(I155*21)/100</f>
      </c>
      <c t="s">
        <v>23</v>
      </c>
    </row>
    <row r="156" spans="1:5" ht="12.75">
      <c r="A156" s="34" t="s">
        <v>50</v>
      </c>
      <c r="E156" s="35" t="s">
        <v>476</v>
      </c>
    </row>
    <row r="157" spans="1:5" ht="12.75">
      <c r="A157" s="38" t="s">
        <v>52</v>
      </c>
      <c r="E157" s="37" t="s">
        <v>481</v>
      </c>
    </row>
    <row r="158" spans="1:16" ht="12.75">
      <c r="A158" s="25" t="s">
        <v>45</v>
      </c>
      <c s="29" t="s">
        <v>482</v>
      </c>
      <c s="29" t="s">
        <v>483</v>
      </c>
      <c s="25" t="s">
        <v>47</v>
      </c>
      <c s="30" t="s">
        <v>484</v>
      </c>
      <c s="31" t="s">
        <v>73</v>
      </c>
      <c s="32">
        <v>18</v>
      </c>
      <c s="33">
        <v>0</v>
      </c>
      <c s="33">
        <f>ROUND(ROUND(H158,2)*ROUND(G158,3),2)</f>
      </c>
      <c r="O158">
        <f>(I158*21)/100</f>
      </c>
      <c t="s">
        <v>23</v>
      </c>
    </row>
    <row r="159" spans="1:5" ht="12.75">
      <c r="A159" s="34" t="s">
        <v>50</v>
      </c>
      <c r="E159" s="35" t="s">
        <v>485</v>
      </c>
    </row>
    <row r="160" spans="1:5" ht="76.5">
      <c r="A160" s="38" t="s">
        <v>52</v>
      </c>
      <c r="E160" s="37" t="s">
        <v>486</v>
      </c>
    </row>
    <row r="161" spans="1:16" ht="12.75">
      <c r="A161" s="25" t="s">
        <v>45</v>
      </c>
      <c s="29" t="s">
        <v>487</v>
      </c>
      <c s="29" t="s">
        <v>488</v>
      </c>
      <c s="25" t="s">
        <v>47</v>
      </c>
      <c s="30" t="s">
        <v>489</v>
      </c>
      <c s="31" t="s">
        <v>73</v>
      </c>
      <c s="32">
        <v>2</v>
      </c>
      <c s="33">
        <v>0</v>
      </c>
      <c s="33">
        <f>ROUND(ROUND(H161,2)*ROUND(G161,3),2)</f>
      </c>
      <c r="O161">
        <f>(I161*21)/100</f>
      </c>
      <c t="s">
        <v>23</v>
      </c>
    </row>
    <row r="162" spans="1:5" ht="12.75">
      <c r="A162" s="34" t="s">
        <v>50</v>
      </c>
      <c r="E162" s="35" t="s">
        <v>490</v>
      </c>
    </row>
    <row r="163" spans="1:5" ht="12.75">
      <c r="A163" s="38" t="s">
        <v>52</v>
      </c>
      <c r="E163" s="37" t="s">
        <v>491</v>
      </c>
    </row>
    <row r="164" spans="1:16" ht="12.75">
      <c r="A164" s="25" t="s">
        <v>45</v>
      </c>
      <c s="29" t="s">
        <v>492</v>
      </c>
      <c s="29" t="s">
        <v>493</v>
      </c>
      <c s="25" t="s">
        <v>47</v>
      </c>
      <c s="30" t="s">
        <v>494</v>
      </c>
      <c s="31" t="s">
        <v>73</v>
      </c>
      <c s="32">
        <v>1</v>
      </c>
      <c s="33">
        <v>0</v>
      </c>
      <c s="33">
        <f>ROUND(ROUND(H164,2)*ROUND(G164,3),2)</f>
      </c>
      <c r="O164">
        <f>(I164*21)/100</f>
      </c>
      <c t="s">
        <v>23</v>
      </c>
    </row>
    <row r="165" spans="1:5" ht="38.25">
      <c r="A165" s="34" t="s">
        <v>50</v>
      </c>
      <c r="E165" s="35" t="s">
        <v>495</v>
      </c>
    </row>
    <row r="166" spans="1:5" ht="12.75">
      <c r="A166" s="38" t="s">
        <v>52</v>
      </c>
      <c r="E166" s="37" t="s">
        <v>47</v>
      </c>
    </row>
    <row r="167" spans="1:16" ht="12.75">
      <c r="A167" s="25" t="s">
        <v>45</v>
      </c>
      <c s="29" t="s">
        <v>496</v>
      </c>
      <c s="29" t="s">
        <v>497</v>
      </c>
      <c s="25" t="s">
        <v>47</v>
      </c>
      <c s="30" t="s">
        <v>498</v>
      </c>
      <c s="31" t="s">
        <v>146</v>
      </c>
      <c s="32">
        <v>3.02</v>
      </c>
      <c s="33">
        <v>0</v>
      </c>
      <c s="33">
        <f>ROUND(ROUND(H167,2)*ROUND(G167,3),2)</f>
      </c>
      <c r="O167">
        <f>(I167*21)/100</f>
      </c>
      <c t="s">
        <v>23</v>
      </c>
    </row>
    <row r="168" spans="1:5" ht="12.75">
      <c r="A168" s="34" t="s">
        <v>50</v>
      </c>
      <c r="E168" s="35" t="s">
        <v>499</v>
      </c>
    </row>
    <row r="169" spans="1:5" ht="12.75">
      <c r="A169" s="38" t="s">
        <v>52</v>
      </c>
      <c r="E169" s="37" t="s">
        <v>500</v>
      </c>
    </row>
    <row r="170" spans="1:16" ht="12.75">
      <c r="A170" s="25" t="s">
        <v>45</v>
      </c>
      <c s="29" t="s">
        <v>501</v>
      </c>
      <c s="29" t="s">
        <v>502</v>
      </c>
      <c s="25" t="s">
        <v>47</v>
      </c>
      <c s="30" t="s">
        <v>503</v>
      </c>
      <c s="31" t="s">
        <v>146</v>
      </c>
      <c s="32">
        <v>2.5</v>
      </c>
      <c s="33">
        <v>0</v>
      </c>
      <c s="33">
        <f>ROUND(ROUND(H170,2)*ROUND(G170,3),2)</f>
      </c>
      <c r="O170">
        <f>(I170*21)/100</f>
      </c>
      <c t="s">
        <v>23</v>
      </c>
    </row>
    <row r="171" spans="1:5" ht="12.75">
      <c r="A171" s="34" t="s">
        <v>50</v>
      </c>
      <c r="E171" s="35" t="s">
        <v>499</v>
      </c>
    </row>
    <row r="172" spans="1:5" ht="12.75">
      <c r="A172" s="38" t="s">
        <v>52</v>
      </c>
      <c r="E172" s="37" t="s">
        <v>504</v>
      </c>
    </row>
    <row r="173" spans="1:16" ht="12.75">
      <c r="A173" s="25" t="s">
        <v>45</v>
      </c>
      <c s="29" t="s">
        <v>505</v>
      </c>
      <c s="29" t="s">
        <v>293</v>
      </c>
      <c s="25" t="s">
        <v>47</v>
      </c>
      <c s="30" t="s">
        <v>294</v>
      </c>
      <c s="31" t="s">
        <v>146</v>
      </c>
      <c s="32">
        <v>13</v>
      </c>
      <c s="33">
        <v>0</v>
      </c>
      <c s="33">
        <f>ROUND(ROUND(H173,2)*ROUND(G173,3),2)</f>
      </c>
      <c r="O173">
        <f>(I173*21)/100</f>
      </c>
      <c t="s">
        <v>23</v>
      </c>
    </row>
    <row r="174" spans="1:5" ht="12.75">
      <c r="A174" s="34" t="s">
        <v>50</v>
      </c>
      <c r="E174" s="35" t="s">
        <v>47</v>
      </c>
    </row>
    <row r="175" spans="1:5" ht="12.75">
      <c r="A175" s="38" t="s">
        <v>52</v>
      </c>
      <c r="E175" s="37" t="s">
        <v>506</v>
      </c>
    </row>
    <row r="176" spans="1:16" ht="12.75">
      <c r="A176" s="25" t="s">
        <v>45</v>
      </c>
      <c s="29" t="s">
        <v>507</v>
      </c>
      <c s="29" t="s">
        <v>251</v>
      </c>
      <c s="25" t="s">
        <v>47</v>
      </c>
      <c s="30" t="s">
        <v>252</v>
      </c>
      <c s="31" t="s">
        <v>146</v>
      </c>
      <c s="32">
        <v>72</v>
      </c>
      <c s="33">
        <v>0</v>
      </c>
      <c s="33">
        <f>ROUND(ROUND(H176,2)*ROUND(G176,3),2)</f>
      </c>
      <c r="O176">
        <f>(I176*21)/100</f>
      </c>
      <c t="s">
        <v>23</v>
      </c>
    </row>
    <row r="177" spans="1:5" ht="12.75">
      <c r="A177" s="34" t="s">
        <v>50</v>
      </c>
      <c r="E177" s="35" t="s">
        <v>47</v>
      </c>
    </row>
    <row r="178" spans="1:5" ht="12.75">
      <c r="A178" s="38" t="s">
        <v>52</v>
      </c>
      <c r="E178" s="37" t="s">
        <v>508</v>
      </c>
    </row>
    <row r="179" spans="1:16" ht="12.75">
      <c r="A179" s="25" t="s">
        <v>45</v>
      </c>
      <c s="29" t="s">
        <v>509</v>
      </c>
      <c s="29" t="s">
        <v>510</v>
      </c>
      <c s="25" t="s">
        <v>47</v>
      </c>
      <c s="30" t="s">
        <v>511</v>
      </c>
      <c s="31" t="s">
        <v>146</v>
      </c>
      <c s="32">
        <v>13</v>
      </c>
      <c s="33">
        <v>0</v>
      </c>
      <c s="33">
        <f>ROUND(ROUND(H179,2)*ROUND(G179,3),2)</f>
      </c>
      <c r="O179">
        <f>(I179*21)/100</f>
      </c>
      <c t="s">
        <v>23</v>
      </c>
    </row>
    <row r="180" spans="1:5" ht="12.75">
      <c r="A180" s="34" t="s">
        <v>50</v>
      </c>
      <c r="E180" s="35" t="s">
        <v>47</v>
      </c>
    </row>
    <row r="181" spans="1:5" ht="12.75">
      <c r="A181" s="38" t="s">
        <v>52</v>
      </c>
      <c r="E181" s="37" t="s">
        <v>506</v>
      </c>
    </row>
    <row r="182" spans="1:16" ht="25.5">
      <c r="A182" s="25" t="s">
        <v>45</v>
      </c>
      <c s="29" t="s">
        <v>512</v>
      </c>
      <c s="29" t="s">
        <v>513</v>
      </c>
      <c s="25" t="s">
        <v>47</v>
      </c>
      <c s="30" t="s">
        <v>514</v>
      </c>
      <c s="31" t="s">
        <v>205</v>
      </c>
      <c s="32">
        <v>37.5</v>
      </c>
      <c s="33">
        <v>0</v>
      </c>
      <c s="33">
        <f>ROUND(ROUND(H182,2)*ROUND(G182,3),2)</f>
      </c>
      <c r="O182">
        <f>(I182*21)/100</f>
      </c>
      <c t="s">
        <v>23</v>
      </c>
    </row>
    <row r="183" spans="1:5" ht="12.75">
      <c r="A183" s="34" t="s">
        <v>50</v>
      </c>
      <c r="E183" s="35" t="s">
        <v>515</v>
      </c>
    </row>
    <row r="184" spans="1:5" ht="63.75">
      <c r="A184" s="36" t="s">
        <v>52</v>
      </c>
      <c r="E184" s="37" t="s">
        <v>516</v>
      </c>
    </row>
  </sheetData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6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0+O8+O12+O16+O29+O36+O40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517</v>
      </c>
      <c s="39">
        <f>0+I8+I12+I16+I29+I36+I40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517</v>
      </c>
      <c s="6"/>
      <c s="18" t="s">
        <v>518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23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27</v>
      </c>
      <c s="19"/>
      <c s="27" t="s">
        <v>44</v>
      </c>
      <c s="19"/>
      <c s="19"/>
      <c s="19"/>
      <c s="28">
        <f>0+Q8</f>
      </c>
      <c r="O8">
        <f>0+R8</f>
      </c>
      <c r="Q8">
        <f>0+I9</f>
      </c>
      <c>
        <f>0+O9</f>
      </c>
    </row>
    <row r="9" spans="1:16" ht="12.75">
      <c r="A9" s="25" t="s">
        <v>45</v>
      </c>
      <c s="29" t="s">
        <v>29</v>
      </c>
      <c s="29" t="s">
        <v>308</v>
      </c>
      <c s="25" t="s">
        <v>47</v>
      </c>
      <c s="30" t="s">
        <v>309</v>
      </c>
      <c s="31" t="s">
        <v>73</v>
      </c>
      <c s="32">
        <v>1</v>
      </c>
      <c s="33">
        <v>0</v>
      </c>
      <c s="33">
        <f>ROUND(ROUND(H9,2)*ROUND(G9,3),2)</f>
      </c>
      <c r="O9">
        <f>(I9*21)/100</f>
      </c>
      <c t="s">
        <v>23</v>
      </c>
    </row>
    <row r="10" spans="1:5" ht="12.75">
      <c r="A10" s="34" t="s">
        <v>50</v>
      </c>
      <c r="E10" s="35" t="s">
        <v>47</v>
      </c>
    </row>
    <row r="11" spans="1:5" ht="12.75">
      <c r="A11" s="36" t="s">
        <v>52</v>
      </c>
      <c r="E11" s="37" t="s">
        <v>47</v>
      </c>
    </row>
    <row r="12" spans="1:18" ht="12.75" customHeight="1">
      <c r="A12" s="6" t="s">
        <v>43</v>
      </c>
      <c s="6"/>
      <c s="41" t="s">
        <v>23</v>
      </c>
      <c s="6"/>
      <c s="27" t="s">
        <v>330</v>
      </c>
      <c s="6"/>
      <c s="6"/>
      <c s="6"/>
      <c s="42">
        <f>0+Q12</f>
      </c>
      <c r="O12">
        <f>0+R12</f>
      </c>
      <c r="Q12">
        <f>0+I13</f>
      </c>
      <c>
        <f>0+O13</f>
      </c>
    </row>
    <row r="13" spans="1:16" ht="12.75">
      <c r="A13" s="25" t="s">
        <v>45</v>
      </c>
      <c s="29" t="s">
        <v>23</v>
      </c>
      <c s="29" t="s">
        <v>519</v>
      </c>
      <c s="25" t="s">
        <v>47</v>
      </c>
      <c s="30" t="s">
        <v>520</v>
      </c>
      <c s="31" t="s">
        <v>205</v>
      </c>
      <c s="32">
        <v>50.518</v>
      </c>
      <c s="33">
        <v>0</v>
      </c>
      <c s="33">
        <f>ROUND(ROUND(H13,2)*ROUND(G13,3),2)</f>
      </c>
      <c r="O13">
        <f>(I13*21)/100</f>
      </c>
      <c t="s">
        <v>23</v>
      </c>
    </row>
    <row r="14" spans="1:5" ht="12.75">
      <c r="A14" s="34" t="s">
        <v>50</v>
      </c>
      <c r="E14" s="35" t="s">
        <v>521</v>
      </c>
    </row>
    <row r="15" spans="1:5" ht="12.75">
      <c r="A15" s="36" t="s">
        <v>52</v>
      </c>
      <c r="E15" s="37" t="s">
        <v>522</v>
      </c>
    </row>
    <row r="16" spans="1:18" ht="12.75" customHeight="1">
      <c r="A16" s="6" t="s">
        <v>43</v>
      </c>
      <c s="6"/>
      <c s="41" t="s">
        <v>33</v>
      </c>
      <c s="6"/>
      <c s="27" t="s">
        <v>379</v>
      </c>
      <c s="6"/>
      <c s="6"/>
      <c s="6"/>
      <c s="42">
        <f>0+Q16</f>
      </c>
      <c r="O16">
        <f>0+R16</f>
      </c>
      <c r="Q16">
        <f>0+I17+I20+I23+I26</f>
      </c>
      <c>
        <f>0+O17+O20+O23+O26</f>
      </c>
    </row>
    <row r="17" spans="1:16" ht="12.75">
      <c r="A17" s="25" t="s">
        <v>45</v>
      </c>
      <c s="29" t="s">
        <v>22</v>
      </c>
      <c s="29" t="s">
        <v>523</v>
      </c>
      <c s="25" t="s">
        <v>47</v>
      </c>
      <c s="30" t="s">
        <v>524</v>
      </c>
      <c s="31" t="s">
        <v>133</v>
      </c>
      <c s="32">
        <v>23.333</v>
      </c>
      <c s="33">
        <v>0</v>
      </c>
      <c s="33">
        <f>ROUND(ROUND(H17,2)*ROUND(G17,3),2)</f>
      </c>
      <c r="O17">
        <f>(I17*21)/100</f>
      </c>
      <c t="s">
        <v>23</v>
      </c>
    </row>
    <row r="18" spans="1:5" ht="12.75">
      <c r="A18" s="34" t="s">
        <v>50</v>
      </c>
      <c r="E18" s="35" t="s">
        <v>47</v>
      </c>
    </row>
    <row r="19" spans="1:5" ht="114.75">
      <c r="A19" s="38" t="s">
        <v>52</v>
      </c>
      <c r="E19" s="37" t="s">
        <v>525</v>
      </c>
    </row>
    <row r="20" spans="1:16" ht="12.75">
      <c r="A20" s="25" t="s">
        <v>45</v>
      </c>
      <c s="29" t="s">
        <v>33</v>
      </c>
      <c s="29" t="s">
        <v>526</v>
      </c>
      <c s="25" t="s">
        <v>47</v>
      </c>
      <c s="30" t="s">
        <v>527</v>
      </c>
      <c s="31" t="s">
        <v>121</v>
      </c>
      <c s="32">
        <v>0.309</v>
      </c>
      <c s="33">
        <v>0</v>
      </c>
      <c s="33">
        <f>ROUND(ROUND(H20,2)*ROUND(G20,3),2)</f>
      </c>
      <c r="O20">
        <f>(I20*21)/100</f>
      </c>
      <c t="s">
        <v>23</v>
      </c>
    </row>
    <row r="21" spans="1:5" ht="12.75">
      <c r="A21" s="34" t="s">
        <v>50</v>
      </c>
      <c r="E21" s="35" t="s">
        <v>528</v>
      </c>
    </row>
    <row r="22" spans="1:5" ht="76.5">
      <c r="A22" s="38" t="s">
        <v>52</v>
      </c>
      <c r="E22" s="37" t="s">
        <v>529</v>
      </c>
    </row>
    <row r="23" spans="1:16" ht="12.75">
      <c r="A23" s="25" t="s">
        <v>45</v>
      </c>
      <c s="29" t="s">
        <v>35</v>
      </c>
      <c s="29" t="s">
        <v>530</v>
      </c>
      <c s="25" t="s">
        <v>47</v>
      </c>
      <c s="30" t="s">
        <v>531</v>
      </c>
      <c s="31" t="s">
        <v>133</v>
      </c>
      <c s="32">
        <v>55.826</v>
      </c>
      <c s="33">
        <v>0</v>
      </c>
      <c s="33">
        <f>ROUND(ROUND(H23,2)*ROUND(G23,3),2)</f>
      </c>
      <c r="O23">
        <f>(I23*21)/100</f>
      </c>
      <c t="s">
        <v>23</v>
      </c>
    </row>
    <row r="24" spans="1:5" ht="12.75">
      <c r="A24" s="34" t="s">
        <v>50</v>
      </c>
      <c r="E24" s="35" t="s">
        <v>532</v>
      </c>
    </row>
    <row r="25" spans="1:5" ht="25.5">
      <c r="A25" s="38" t="s">
        <v>52</v>
      </c>
      <c r="E25" s="37" t="s">
        <v>533</v>
      </c>
    </row>
    <row r="26" spans="1:16" ht="12.75">
      <c r="A26" s="25" t="s">
        <v>45</v>
      </c>
      <c s="29" t="s">
        <v>37</v>
      </c>
      <c s="29" t="s">
        <v>405</v>
      </c>
      <c s="25" t="s">
        <v>47</v>
      </c>
      <c s="30" t="s">
        <v>406</v>
      </c>
      <c s="31" t="s">
        <v>133</v>
      </c>
      <c s="32">
        <v>1.59</v>
      </c>
      <c s="33">
        <v>0</v>
      </c>
      <c s="33">
        <f>ROUND(ROUND(H26,2)*ROUND(G26,3),2)</f>
      </c>
      <c r="O26">
        <f>(I26*21)/100</f>
      </c>
      <c t="s">
        <v>23</v>
      </c>
    </row>
    <row r="27" spans="1:5" ht="12.75">
      <c r="A27" s="34" t="s">
        <v>50</v>
      </c>
      <c r="E27" s="35" t="s">
        <v>47</v>
      </c>
    </row>
    <row r="28" spans="1:5" ht="63.75">
      <c r="A28" s="36" t="s">
        <v>52</v>
      </c>
      <c r="E28" s="37" t="s">
        <v>534</v>
      </c>
    </row>
    <row r="29" spans="1:18" ht="12.75" customHeight="1">
      <c r="A29" s="6" t="s">
        <v>43</v>
      </c>
      <c s="6"/>
      <c s="41" t="s">
        <v>66</v>
      </c>
      <c s="6"/>
      <c s="27" t="s">
        <v>433</v>
      </c>
      <c s="6"/>
      <c s="6"/>
      <c s="6"/>
      <c s="42">
        <f>0+Q29</f>
      </c>
      <c r="O29">
        <f>0+R29</f>
      </c>
      <c r="Q29">
        <f>0+I30+I33</f>
      </c>
      <c>
        <f>0+O30+O33</f>
      </c>
    </row>
    <row r="30" spans="1:16" ht="12.75">
      <c r="A30" s="25" t="s">
        <v>45</v>
      </c>
      <c s="29" t="s">
        <v>66</v>
      </c>
      <c s="29" t="s">
        <v>535</v>
      </c>
      <c s="25" t="s">
        <v>47</v>
      </c>
      <c s="30" t="s">
        <v>536</v>
      </c>
      <c s="31" t="s">
        <v>205</v>
      </c>
      <c s="32">
        <v>46.284</v>
      </c>
      <c s="33">
        <v>0</v>
      </c>
      <c s="33">
        <f>ROUND(ROUND(H30,2)*ROUND(G30,3),2)</f>
      </c>
      <c r="O30">
        <f>(I30*21)/100</f>
      </c>
      <c t="s">
        <v>23</v>
      </c>
    </row>
    <row r="31" spans="1:5" ht="12.75">
      <c r="A31" s="34" t="s">
        <v>50</v>
      </c>
      <c r="E31" s="35" t="s">
        <v>537</v>
      </c>
    </row>
    <row r="32" spans="1:5" ht="12.75">
      <c r="A32" s="38" t="s">
        <v>52</v>
      </c>
      <c r="E32" s="37" t="s">
        <v>538</v>
      </c>
    </row>
    <row r="33" spans="1:16" ht="12.75">
      <c r="A33" s="25" t="s">
        <v>45</v>
      </c>
      <c s="29" t="s">
        <v>70</v>
      </c>
      <c s="29" t="s">
        <v>445</v>
      </c>
      <c s="25" t="s">
        <v>47</v>
      </c>
      <c s="30" t="s">
        <v>446</v>
      </c>
      <c s="31" t="s">
        <v>205</v>
      </c>
      <c s="32">
        <v>53.226</v>
      </c>
      <c s="33">
        <v>0</v>
      </c>
      <c s="33">
        <f>ROUND(ROUND(H33,2)*ROUND(G33,3),2)</f>
      </c>
      <c r="O33">
        <f>(I33*21)/100</f>
      </c>
      <c t="s">
        <v>23</v>
      </c>
    </row>
    <row r="34" spans="1:5" ht="12.75">
      <c r="A34" s="34" t="s">
        <v>50</v>
      </c>
      <c r="E34" s="35" t="s">
        <v>539</v>
      </c>
    </row>
    <row r="35" spans="1:5" ht="12.75">
      <c r="A35" s="36" t="s">
        <v>52</v>
      </c>
      <c r="E35" s="37" t="s">
        <v>540</v>
      </c>
    </row>
    <row r="36" spans="1:18" ht="12.75" customHeight="1">
      <c r="A36" s="6" t="s">
        <v>43</v>
      </c>
      <c s="6"/>
      <c s="41" t="s">
        <v>70</v>
      </c>
      <c s="6"/>
      <c s="27" t="s">
        <v>232</v>
      </c>
      <c s="6"/>
      <c s="6"/>
      <c s="6"/>
      <c s="42">
        <f>0+Q36</f>
      </c>
      <c r="O36">
        <f>0+R36</f>
      </c>
      <c r="Q36">
        <f>0+I37</f>
      </c>
      <c>
        <f>0+O37</f>
      </c>
    </row>
    <row r="37" spans="1:16" ht="12.75">
      <c r="A37" s="25" t="s">
        <v>45</v>
      </c>
      <c s="29" t="s">
        <v>40</v>
      </c>
      <c s="29" t="s">
        <v>541</v>
      </c>
      <c s="25" t="s">
        <v>47</v>
      </c>
      <c s="30" t="s">
        <v>542</v>
      </c>
      <c s="31" t="s">
        <v>133</v>
      </c>
      <c s="32">
        <v>18.304</v>
      </c>
      <c s="33">
        <v>0</v>
      </c>
      <c s="33">
        <f>ROUND(ROUND(H37,2)*ROUND(G37,3),2)</f>
      </c>
      <c r="O37">
        <f>(I37*21)/100</f>
      </c>
      <c t="s">
        <v>23</v>
      </c>
    </row>
    <row r="38" spans="1:5" ht="12.75">
      <c r="A38" s="34" t="s">
        <v>50</v>
      </c>
      <c r="E38" s="35" t="s">
        <v>543</v>
      </c>
    </row>
    <row r="39" spans="1:5" ht="25.5">
      <c r="A39" s="36" t="s">
        <v>52</v>
      </c>
      <c r="E39" s="37" t="s">
        <v>544</v>
      </c>
    </row>
    <row r="40" spans="1:18" ht="12.75" customHeight="1">
      <c r="A40" s="6" t="s">
        <v>43</v>
      </c>
      <c s="6"/>
      <c s="41" t="s">
        <v>40</v>
      </c>
      <c s="6"/>
      <c s="27" t="s">
        <v>143</v>
      </c>
      <c s="6"/>
      <c s="6"/>
      <c s="6"/>
      <c s="42">
        <f>0+Q40</f>
      </c>
      <c r="O40">
        <f>0+R40</f>
      </c>
      <c r="Q40">
        <f>0+I41+I44</f>
      </c>
      <c>
        <f>0+O41+O44</f>
      </c>
    </row>
    <row r="41" spans="1:16" ht="12.75">
      <c r="A41" s="25" t="s">
        <v>45</v>
      </c>
      <c s="29" t="s">
        <v>42</v>
      </c>
      <c s="29" t="s">
        <v>493</v>
      </c>
      <c s="25" t="s">
        <v>47</v>
      </c>
      <c s="30" t="s">
        <v>494</v>
      </c>
      <c s="31" t="s">
        <v>73</v>
      </c>
      <c s="32">
        <v>1</v>
      </c>
      <c s="33">
        <v>0</v>
      </c>
      <c s="33">
        <f>ROUND(ROUND(H41,2)*ROUND(G41,3),2)</f>
      </c>
      <c r="O41">
        <f>(I41*21)/100</f>
      </c>
      <c t="s">
        <v>23</v>
      </c>
    </row>
    <row r="42" spans="1:5" ht="38.25">
      <c r="A42" s="34" t="s">
        <v>50</v>
      </c>
      <c r="E42" s="35" t="s">
        <v>495</v>
      </c>
    </row>
    <row r="43" spans="1:5" ht="12.75">
      <c r="A43" s="38" t="s">
        <v>52</v>
      </c>
      <c r="E43" s="37" t="s">
        <v>47</v>
      </c>
    </row>
    <row r="44" spans="1:16" ht="12.75">
      <c r="A44" s="25" t="s">
        <v>45</v>
      </c>
      <c s="29" t="s">
        <v>78</v>
      </c>
      <c s="29" t="s">
        <v>545</v>
      </c>
      <c s="25" t="s">
        <v>47</v>
      </c>
      <c s="30" t="s">
        <v>546</v>
      </c>
      <c s="31" t="s">
        <v>146</v>
      </c>
      <c s="32">
        <v>15</v>
      </c>
      <c s="33">
        <v>0</v>
      </c>
      <c s="33">
        <f>ROUND(ROUND(H44,2)*ROUND(G44,3),2)</f>
      </c>
      <c r="O44">
        <f>(I44*21)/100</f>
      </c>
      <c t="s">
        <v>23</v>
      </c>
    </row>
    <row r="45" spans="1:5" ht="12.75">
      <c r="A45" s="34" t="s">
        <v>50</v>
      </c>
      <c r="E45" s="35" t="s">
        <v>547</v>
      </c>
    </row>
    <row r="46" spans="1:5" ht="12.75">
      <c r="A46" s="36" t="s">
        <v>52</v>
      </c>
      <c r="E46" s="37" t="s">
        <v>548</v>
      </c>
    </row>
  </sheetData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11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0+O8+O12+O37+O50+O69+O85+O89+O99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549</v>
      </c>
      <c s="39">
        <f>0+I8+I12+I37+I50+I69+I85+I89+I99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549</v>
      </c>
      <c s="6"/>
      <c s="18" t="s">
        <v>550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23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27</v>
      </c>
      <c s="19"/>
      <c s="27" t="s">
        <v>44</v>
      </c>
      <c s="19"/>
      <c s="19"/>
      <c s="19"/>
      <c s="28">
        <f>0+Q8</f>
      </c>
      <c r="O8">
        <f>0+R8</f>
      </c>
      <c r="Q8">
        <f>0+I9</f>
      </c>
      <c>
        <f>0+O9</f>
      </c>
    </row>
    <row r="9" spans="1:16" ht="25.5">
      <c r="A9" s="25" t="s">
        <v>45</v>
      </c>
      <c s="29" t="s">
        <v>29</v>
      </c>
      <c s="29" t="s">
        <v>119</v>
      </c>
      <c s="25" t="s">
        <v>47</v>
      </c>
      <c s="30" t="s">
        <v>120</v>
      </c>
      <c s="31" t="s">
        <v>121</v>
      </c>
      <c s="32">
        <v>5039.431</v>
      </c>
      <c s="33">
        <v>0</v>
      </c>
      <c s="33">
        <f>ROUND(ROUND(H9,2)*ROUND(G9,3),2)</f>
      </c>
      <c r="O9">
        <f>(I9*21)/100</f>
      </c>
      <c t="s">
        <v>23</v>
      </c>
    </row>
    <row r="10" spans="1:5" ht="12.75">
      <c r="A10" s="34" t="s">
        <v>50</v>
      </c>
      <c r="E10" s="35" t="s">
        <v>47</v>
      </c>
    </row>
    <row r="11" spans="1:5" ht="216.75">
      <c r="A11" s="36" t="s">
        <v>52</v>
      </c>
      <c r="E11" s="37" t="s">
        <v>551</v>
      </c>
    </row>
    <row r="12" spans="1:18" ht="12.75" customHeight="1">
      <c r="A12" s="6" t="s">
        <v>43</v>
      </c>
      <c s="6"/>
      <c s="41" t="s">
        <v>29</v>
      </c>
      <c s="6"/>
      <c s="27" t="s">
        <v>130</v>
      </c>
      <c s="6"/>
      <c s="6"/>
      <c s="6"/>
      <c s="42">
        <f>0+Q12</f>
      </c>
      <c r="O12">
        <f>0+R12</f>
      </c>
      <c r="Q12">
        <f>0+I13+I16+I19+I22+I25+I28+I31+I34</f>
      </c>
      <c>
        <f>0+O13+O16+O19+O22+O25+O28+O31+O34</f>
      </c>
    </row>
    <row r="13" spans="1:16" ht="12.75">
      <c r="A13" s="25" t="s">
        <v>45</v>
      </c>
      <c s="29" t="s">
        <v>23</v>
      </c>
      <c s="29" t="s">
        <v>552</v>
      </c>
      <c s="25" t="s">
        <v>47</v>
      </c>
      <c s="30" t="s">
        <v>553</v>
      </c>
      <c s="31" t="s">
        <v>205</v>
      </c>
      <c s="32">
        <v>5</v>
      </c>
      <c s="33">
        <v>0</v>
      </c>
      <c s="33">
        <f>ROUND(ROUND(H13,2)*ROUND(G13,3),2)</f>
      </c>
      <c r="O13">
        <f>(I13*21)/100</f>
      </c>
      <c t="s">
        <v>23</v>
      </c>
    </row>
    <row r="14" spans="1:5" ht="12.75">
      <c r="A14" s="34" t="s">
        <v>50</v>
      </c>
      <c r="E14" s="35" t="s">
        <v>147</v>
      </c>
    </row>
    <row r="15" spans="1:5" ht="38.25">
      <c r="A15" s="38" t="s">
        <v>52</v>
      </c>
      <c r="E15" s="37" t="s">
        <v>554</v>
      </c>
    </row>
    <row r="16" spans="1:16" ht="12.75">
      <c r="A16" s="25" t="s">
        <v>45</v>
      </c>
      <c s="29" t="s">
        <v>22</v>
      </c>
      <c s="29" t="s">
        <v>555</v>
      </c>
      <c s="25" t="s">
        <v>47</v>
      </c>
      <c s="30" t="s">
        <v>556</v>
      </c>
      <c s="31" t="s">
        <v>73</v>
      </c>
      <c s="32">
        <v>17</v>
      </c>
      <c s="33">
        <v>0</v>
      </c>
      <c s="33">
        <f>ROUND(ROUND(H16,2)*ROUND(G16,3),2)</f>
      </c>
      <c r="O16">
        <f>(I16*21)/100</f>
      </c>
      <c t="s">
        <v>23</v>
      </c>
    </row>
    <row r="17" spans="1:5" ht="12.75">
      <c r="A17" s="34" t="s">
        <v>50</v>
      </c>
      <c r="E17" s="35" t="s">
        <v>557</v>
      </c>
    </row>
    <row r="18" spans="1:5" ht="51">
      <c r="A18" s="38" t="s">
        <v>52</v>
      </c>
      <c r="E18" s="37" t="s">
        <v>558</v>
      </c>
    </row>
    <row r="19" spans="1:16" ht="12.75">
      <c r="A19" s="25" t="s">
        <v>45</v>
      </c>
      <c s="29" t="s">
        <v>33</v>
      </c>
      <c s="29" t="s">
        <v>198</v>
      </c>
      <c s="25" t="s">
        <v>47</v>
      </c>
      <c s="30" t="s">
        <v>199</v>
      </c>
      <c s="31" t="s">
        <v>133</v>
      </c>
      <c s="32">
        <v>2330.322</v>
      </c>
      <c s="33">
        <v>0</v>
      </c>
      <c s="33">
        <f>ROUND(ROUND(H19,2)*ROUND(G19,3),2)</f>
      </c>
      <c r="O19">
        <f>(I19*21)/100</f>
      </c>
      <c t="s">
        <v>23</v>
      </c>
    </row>
    <row r="20" spans="1:5" ht="12.75">
      <c r="A20" s="34" t="s">
        <v>50</v>
      </c>
      <c r="E20" s="35" t="s">
        <v>320</v>
      </c>
    </row>
    <row r="21" spans="1:5" ht="12.75">
      <c r="A21" s="38" t="s">
        <v>52</v>
      </c>
      <c r="E21" s="37" t="s">
        <v>559</v>
      </c>
    </row>
    <row r="22" spans="1:16" ht="12.75">
      <c r="A22" s="25" t="s">
        <v>45</v>
      </c>
      <c s="29" t="s">
        <v>35</v>
      </c>
      <c s="29" t="s">
        <v>139</v>
      </c>
      <c s="25" t="s">
        <v>47</v>
      </c>
      <c s="30" t="s">
        <v>140</v>
      </c>
      <c s="31" t="s">
        <v>133</v>
      </c>
      <c s="32">
        <v>5030.756</v>
      </c>
      <c s="33">
        <v>0</v>
      </c>
      <c s="33">
        <f>ROUND(ROUND(H22,2)*ROUND(G22,3),2)</f>
      </c>
      <c r="O22">
        <f>(I22*21)/100</f>
      </c>
      <c t="s">
        <v>23</v>
      </c>
    </row>
    <row r="23" spans="1:5" ht="12.75">
      <c r="A23" s="34" t="s">
        <v>50</v>
      </c>
      <c r="E23" s="35" t="s">
        <v>560</v>
      </c>
    </row>
    <row r="24" spans="1:5" ht="102">
      <c r="A24" s="38" t="s">
        <v>52</v>
      </c>
      <c r="E24" s="37" t="s">
        <v>561</v>
      </c>
    </row>
    <row r="25" spans="1:16" ht="12.75">
      <c r="A25" s="25" t="s">
        <v>197</v>
      </c>
      <c s="29" t="s">
        <v>37</v>
      </c>
      <c s="29" t="s">
        <v>201</v>
      </c>
      <c s="25" t="s">
        <v>59</v>
      </c>
      <c s="30" t="s">
        <v>202</v>
      </c>
      <c s="31" t="s">
        <v>133</v>
      </c>
      <c s="32">
        <v>5030.756</v>
      </c>
      <c s="33">
        <v>0</v>
      </c>
      <c s="33">
        <f>ROUND(ROUND(H25,2)*ROUND(G25,3),2)</f>
      </c>
      <c r="O25">
        <f>(I25*21)/100</f>
      </c>
      <c t="s">
        <v>23</v>
      </c>
    </row>
    <row r="26" spans="1:5" ht="12.75">
      <c r="A26" s="34" t="s">
        <v>50</v>
      </c>
      <c r="E26" s="35" t="s">
        <v>47</v>
      </c>
    </row>
    <row r="27" spans="1:5" ht="12.75">
      <c r="A27" s="38" t="s">
        <v>52</v>
      </c>
      <c r="E27" s="37" t="s">
        <v>47</v>
      </c>
    </row>
    <row r="28" spans="1:16" ht="12.75">
      <c r="A28" s="25" t="s">
        <v>45</v>
      </c>
      <c s="29" t="s">
        <v>66</v>
      </c>
      <c s="29" t="s">
        <v>562</v>
      </c>
      <c s="25" t="s">
        <v>47</v>
      </c>
      <c s="30" t="s">
        <v>563</v>
      </c>
      <c s="31" t="s">
        <v>133</v>
      </c>
      <c s="32">
        <v>96.29</v>
      </c>
      <c s="33">
        <v>0</v>
      </c>
      <c s="33">
        <f>ROUND(ROUND(H28,2)*ROUND(G28,3),2)</f>
      </c>
      <c r="O28">
        <f>(I28*21)/100</f>
      </c>
      <c t="s">
        <v>23</v>
      </c>
    </row>
    <row r="29" spans="1:5" ht="12.75">
      <c r="A29" s="34" t="s">
        <v>50</v>
      </c>
      <c r="E29" s="35" t="s">
        <v>47</v>
      </c>
    </row>
    <row r="30" spans="1:5" ht="76.5">
      <c r="A30" s="38" t="s">
        <v>52</v>
      </c>
      <c r="E30" s="37" t="s">
        <v>564</v>
      </c>
    </row>
    <row r="31" spans="1:16" ht="12.75">
      <c r="A31" s="25" t="s">
        <v>45</v>
      </c>
      <c s="29" t="s">
        <v>70</v>
      </c>
      <c s="29" t="s">
        <v>323</v>
      </c>
      <c s="25" t="s">
        <v>47</v>
      </c>
      <c s="30" t="s">
        <v>324</v>
      </c>
      <c s="31" t="s">
        <v>133</v>
      </c>
      <c s="32">
        <v>2330.322</v>
      </c>
      <c s="33">
        <v>0</v>
      </c>
      <c s="33">
        <f>ROUND(ROUND(H31,2)*ROUND(G31,3),2)</f>
      </c>
      <c r="O31">
        <f>(I31*21)/100</f>
      </c>
      <c t="s">
        <v>23</v>
      </c>
    </row>
    <row r="32" spans="1:5" ht="12.75">
      <c r="A32" s="34" t="s">
        <v>50</v>
      </c>
      <c r="E32" s="35" t="s">
        <v>320</v>
      </c>
    </row>
    <row r="33" spans="1:5" ht="204">
      <c r="A33" s="38" t="s">
        <v>52</v>
      </c>
      <c r="E33" s="37" t="s">
        <v>565</v>
      </c>
    </row>
    <row r="34" spans="1:16" ht="25.5">
      <c r="A34" s="25" t="s">
        <v>45</v>
      </c>
      <c s="29" t="s">
        <v>40</v>
      </c>
      <c s="29" t="s">
        <v>566</v>
      </c>
      <c s="25" t="s">
        <v>47</v>
      </c>
      <c s="30" t="s">
        <v>567</v>
      </c>
      <c s="31" t="s">
        <v>73</v>
      </c>
      <c s="32">
        <v>134</v>
      </c>
      <c s="33">
        <v>0</v>
      </c>
      <c s="33">
        <f>ROUND(ROUND(H34,2)*ROUND(G34,3),2)</f>
      </c>
      <c r="O34">
        <f>(I34*21)/100</f>
      </c>
      <c t="s">
        <v>23</v>
      </c>
    </row>
    <row r="35" spans="1:5" ht="12.75">
      <c r="A35" s="34" t="s">
        <v>50</v>
      </c>
      <c r="E35" s="35" t="s">
        <v>568</v>
      </c>
    </row>
    <row r="36" spans="1:5" ht="12.75">
      <c r="A36" s="36" t="s">
        <v>52</v>
      </c>
      <c r="E36" s="37" t="s">
        <v>569</v>
      </c>
    </row>
    <row r="37" spans="1:18" ht="12.75" customHeight="1">
      <c r="A37" s="6" t="s">
        <v>43</v>
      </c>
      <c s="6"/>
      <c s="41" t="s">
        <v>23</v>
      </c>
      <c s="6"/>
      <c s="27" t="s">
        <v>330</v>
      </c>
      <c s="6"/>
      <c s="6"/>
      <c s="6"/>
      <c s="42">
        <f>0+Q37</f>
      </c>
      <c r="O37">
        <f>0+R37</f>
      </c>
      <c r="Q37">
        <f>0+I38+I41+I44+I47</f>
      </c>
      <c>
        <f>0+O38+O41+O44+O47</f>
      </c>
    </row>
    <row r="38" spans="1:16" ht="12.75">
      <c r="A38" s="25" t="s">
        <v>45</v>
      </c>
      <c s="29" t="s">
        <v>42</v>
      </c>
      <c s="29" t="s">
        <v>331</v>
      </c>
      <c s="25" t="s">
        <v>47</v>
      </c>
      <c s="30" t="s">
        <v>332</v>
      </c>
      <c s="31" t="s">
        <v>133</v>
      </c>
      <c s="32">
        <v>14.865</v>
      </c>
      <c s="33">
        <v>0</v>
      </c>
      <c s="33">
        <f>ROUND(ROUND(H38,2)*ROUND(G38,3),2)</f>
      </c>
      <c r="O38">
        <f>(I38*21)/100</f>
      </c>
      <c t="s">
        <v>23</v>
      </c>
    </row>
    <row r="39" spans="1:5" ht="12.75">
      <c r="A39" s="34" t="s">
        <v>50</v>
      </c>
      <c r="E39" s="35" t="s">
        <v>333</v>
      </c>
    </row>
    <row r="40" spans="1:5" ht="12.75">
      <c r="A40" s="38" t="s">
        <v>52</v>
      </c>
      <c r="E40" s="37" t="s">
        <v>570</v>
      </c>
    </row>
    <row r="41" spans="1:16" ht="12.75">
      <c r="A41" s="25" t="s">
        <v>45</v>
      </c>
      <c s="29" t="s">
        <v>78</v>
      </c>
      <c s="29" t="s">
        <v>571</v>
      </c>
      <c s="25" t="s">
        <v>47</v>
      </c>
      <c s="30" t="s">
        <v>572</v>
      </c>
      <c s="31" t="s">
        <v>205</v>
      </c>
      <c s="32">
        <v>91</v>
      </c>
      <c s="33">
        <v>0</v>
      </c>
      <c s="33">
        <f>ROUND(ROUND(H41,2)*ROUND(G41,3),2)</f>
      </c>
      <c r="O41">
        <f>(I41*21)/100</f>
      </c>
      <c t="s">
        <v>23</v>
      </c>
    </row>
    <row r="42" spans="1:5" ht="12.75">
      <c r="A42" s="34" t="s">
        <v>50</v>
      </c>
      <c r="E42" s="35" t="s">
        <v>573</v>
      </c>
    </row>
    <row r="43" spans="1:5" ht="76.5">
      <c r="A43" s="38" t="s">
        <v>52</v>
      </c>
      <c r="E43" s="37" t="s">
        <v>574</v>
      </c>
    </row>
    <row r="44" spans="1:16" ht="12.75">
      <c r="A44" s="25" t="s">
        <v>45</v>
      </c>
      <c s="29" t="s">
        <v>80</v>
      </c>
      <c s="29" t="s">
        <v>575</v>
      </c>
      <c s="25" t="s">
        <v>47</v>
      </c>
      <c s="30" t="s">
        <v>576</v>
      </c>
      <c s="31" t="s">
        <v>205</v>
      </c>
      <c s="32">
        <v>211.025</v>
      </c>
      <c s="33">
        <v>0</v>
      </c>
      <c s="33">
        <f>ROUND(ROUND(H44,2)*ROUND(G44,3),2)</f>
      </c>
      <c r="O44">
        <f>(I44*21)/100</f>
      </c>
      <c t="s">
        <v>23</v>
      </c>
    </row>
    <row r="45" spans="1:5" ht="12.75">
      <c r="A45" s="34" t="s">
        <v>50</v>
      </c>
      <c r="E45" s="35" t="s">
        <v>577</v>
      </c>
    </row>
    <row r="46" spans="1:5" ht="12.75">
      <c r="A46" s="38" t="s">
        <v>52</v>
      </c>
      <c r="E46" s="37" t="s">
        <v>578</v>
      </c>
    </row>
    <row r="47" spans="1:16" ht="12.75">
      <c r="A47" s="25" t="s">
        <v>45</v>
      </c>
      <c s="29" t="s">
        <v>84</v>
      </c>
      <c s="29" t="s">
        <v>347</v>
      </c>
      <c s="25" t="s">
        <v>47</v>
      </c>
      <c s="30" t="s">
        <v>348</v>
      </c>
      <c s="31" t="s">
        <v>205</v>
      </c>
      <c s="32">
        <v>666.053</v>
      </c>
      <c s="33">
        <v>0</v>
      </c>
      <c s="33">
        <f>ROUND(ROUND(H47,2)*ROUND(G47,3),2)</f>
      </c>
      <c r="O47">
        <f>(I47*21)/100</f>
      </c>
      <c t="s">
        <v>23</v>
      </c>
    </row>
    <row r="48" spans="1:5" ht="12.75">
      <c r="A48" s="34" t="s">
        <v>50</v>
      </c>
      <c r="E48" s="35" t="s">
        <v>349</v>
      </c>
    </row>
    <row r="49" spans="1:5" ht="51">
      <c r="A49" s="36" t="s">
        <v>52</v>
      </c>
      <c r="E49" s="37" t="s">
        <v>579</v>
      </c>
    </row>
    <row r="50" spans="1:18" ht="12.75" customHeight="1">
      <c r="A50" s="6" t="s">
        <v>43</v>
      </c>
      <c s="6"/>
      <c s="41" t="s">
        <v>22</v>
      </c>
      <c s="6"/>
      <c s="27" t="s">
        <v>351</v>
      </c>
      <c s="6"/>
      <c s="6"/>
      <c s="6"/>
      <c s="42">
        <f>0+Q50</f>
      </c>
      <c r="O50">
        <f>0+R50</f>
      </c>
      <c r="Q50">
        <f>0+I51+I54+I57+I60+I63+I66</f>
      </c>
      <c>
        <f>0+O51+O54+O57+O60+O63+O66</f>
      </c>
    </row>
    <row r="51" spans="1:16" ht="12.75">
      <c r="A51" s="25" t="s">
        <v>45</v>
      </c>
      <c s="29" t="s">
        <v>87</v>
      </c>
      <c s="29" t="s">
        <v>352</v>
      </c>
      <c s="25" t="s">
        <v>47</v>
      </c>
      <c s="30" t="s">
        <v>353</v>
      </c>
      <c s="31" t="s">
        <v>354</v>
      </c>
      <c s="32">
        <v>984</v>
      </c>
      <c s="33">
        <v>0</v>
      </c>
      <c s="33">
        <f>ROUND(ROUND(H51,2)*ROUND(G51,3),2)</f>
      </c>
      <c r="O51">
        <f>(I51*21)/100</f>
      </c>
      <c t="s">
        <v>23</v>
      </c>
    </row>
    <row r="52" spans="1:5" ht="12.75">
      <c r="A52" s="34" t="s">
        <v>50</v>
      </c>
      <c r="E52" s="35" t="s">
        <v>355</v>
      </c>
    </row>
    <row r="53" spans="1:5" ht="12.75">
      <c r="A53" s="38" t="s">
        <v>52</v>
      </c>
      <c r="E53" s="37" t="s">
        <v>356</v>
      </c>
    </row>
    <row r="54" spans="1:16" ht="12.75">
      <c r="A54" s="25" t="s">
        <v>45</v>
      </c>
      <c s="29" t="s">
        <v>91</v>
      </c>
      <c s="29" t="s">
        <v>357</v>
      </c>
      <c s="25" t="s">
        <v>47</v>
      </c>
      <c s="30" t="s">
        <v>358</v>
      </c>
      <c s="31" t="s">
        <v>133</v>
      </c>
      <c s="32">
        <v>53.71</v>
      </c>
      <c s="33">
        <v>0</v>
      </c>
      <c s="33">
        <f>ROUND(ROUND(H54,2)*ROUND(G54,3),2)</f>
      </c>
      <c r="O54">
        <f>(I54*21)/100</f>
      </c>
      <c t="s">
        <v>23</v>
      </c>
    </row>
    <row r="55" spans="1:5" ht="12.75">
      <c r="A55" s="34" t="s">
        <v>50</v>
      </c>
      <c r="E55" s="35" t="s">
        <v>47</v>
      </c>
    </row>
    <row r="56" spans="1:5" ht="63.75">
      <c r="A56" s="38" t="s">
        <v>52</v>
      </c>
      <c r="E56" s="37" t="s">
        <v>580</v>
      </c>
    </row>
    <row r="57" spans="1:16" ht="12.75">
      <c r="A57" s="25" t="s">
        <v>45</v>
      </c>
      <c s="29" t="s">
        <v>93</v>
      </c>
      <c s="29" t="s">
        <v>360</v>
      </c>
      <c s="25" t="s">
        <v>47</v>
      </c>
      <c s="30" t="s">
        <v>361</v>
      </c>
      <c s="31" t="s">
        <v>121</v>
      </c>
      <c s="32">
        <v>8.594</v>
      </c>
      <c s="33">
        <v>0</v>
      </c>
      <c s="33">
        <f>ROUND(ROUND(H57,2)*ROUND(G57,3),2)</f>
      </c>
      <c r="O57">
        <f>(I57*21)/100</f>
      </c>
      <c t="s">
        <v>23</v>
      </c>
    </row>
    <row r="58" spans="1:5" ht="12.75">
      <c r="A58" s="34" t="s">
        <v>50</v>
      </c>
      <c r="E58" s="35" t="s">
        <v>362</v>
      </c>
    </row>
    <row r="59" spans="1:5" ht="12.75">
      <c r="A59" s="38" t="s">
        <v>52</v>
      </c>
      <c r="E59" s="37" t="s">
        <v>581</v>
      </c>
    </row>
    <row r="60" spans="1:16" ht="25.5">
      <c r="A60" s="25" t="s">
        <v>45</v>
      </c>
      <c s="29" t="s">
        <v>97</v>
      </c>
      <c s="29" t="s">
        <v>582</v>
      </c>
      <c s="25" t="s">
        <v>47</v>
      </c>
      <c s="30" t="s">
        <v>583</v>
      </c>
      <c s="31" t="s">
        <v>133</v>
      </c>
      <c s="32">
        <v>125.125</v>
      </c>
      <c s="33">
        <v>0</v>
      </c>
      <c s="33">
        <f>ROUND(ROUND(H60,2)*ROUND(G60,3),2)</f>
      </c>
      <c r="O60">
        <f>(I60*21)/100</f>
      </c>
      <c t="s">
        <v>23</v>
      </c>
    </row>
    <row r="61" spans="1:5" ht="12.75">
      <c r="A61" s="34" t="s">
        <v>50</v>
      </c>
      <c r="E61" s="35" t="s">
        <v>47</v>
      </c>
    </row>
    <row r="62" spans="1:5" ht="12.75">
      <c r="A62" s="38" t="s">
        <v>52</v>
      </c>
      <c r="E62" s="37" t="s">
        <v>584</v>
      </c>
    </row>
    <row r="63" spans="1:16" ht="12.75">
      <c r="A63" s="25" t="s">
        <v>45</v>
      </c>
      <c s="29" t="s">
        <v>101</v>
      </c>
      <c s="29" t="s">
        <v>585</v>
      </c>
      <c s="25" t="s">
        <v>47</v>
      </c>
      <c s="30" t="s">
        <v>586</v>
      </c>
      <c s="31" t="s">
        <v>133</v>
      </c>
      <c s="32">
        <v>878.796</v>
      </c>
      <c s="33">
        <v>0</v>
      </c>
      <c s="33">
        <f>ROUND(ROUND(H63,2)*ROUND(G63,3),2)</f>
      </c>
      <c r="O63">
        <f>(I63*21)/100</f>
      </c>
      <c t="s">
        <v>23</v>
      </c>
    </row>
    <row r="64" spans="1:5" ht="12.75">
      <c r="A64" s="34" t="s">
        <v>50</v>
      </c>
      <c r="E64" s="35" t="s">
        <v>587</v>
      </c>
    </row>
    <row r="65" spans="1:5" ht="51">
      <c r="A65" s="38" t="s">
        <v>52</v>
      </c>
      <c r="E65" s="37" t="s">
        <v>588</v>
      </c>
    </row>
    <row r="66" spans="1:16" ht="12.75">
      <c r="A66" s="25" t="s">
        <v>45</v>
      </c>
      <c s="29" t="s">
        <v>103</v>
      </c>
      <c s="29" t="s">
        <v>589</v>
      </c>
      <c s="25" t="s">
        <v>47</v>
      </c>
      <c s="30" t="s">
        <v>590</v>
      </c>
      <c s="31" t="s">
        <v>121</v>
      </c>
      <c s="32">
        <v>158.183</v>
      </c>
      <c s="33">
        <v>0</v>
      </c>
      <c s="33">
        <f>ROUND(ROUND(H66,2)*ROUND(G66,3),2)</f>
      </c>
      <c r="O66">
        <f>(I66*21)/100</f>
      </c>
      <c t="s">
        <v>23</v>
      </c>
    </row>
    <row r="67" spans="1:5" ht="12.75">
      <c r="A67" s="34" t="s">
        <v>50</v>
      </c>
      <c r="E67" s="35" t="s">
        <v>369</v>
      </c>
    </row>
    <row r="68" spans="1:5" ht="12.75">
      <c r="A68" s="36" t="s">
        <v>52</v>
      </c>
      <c r="E68" s="37" t="s">
        <v>591</v>
      </c>
    </row>
    <row r="69" spans="1:18" ht="12.75" customHeight="1">
      <c r="A69" s="6" t="s">
        <v>43</v>
      </c>
      <c s="6"/>
      <c s="41" t="s">
        <v>33</v>
      </c>
      <c s="6"/>
      <c s="27" t="s">
        <v>379</v>
      </c>
      <c s="6"/>
      <c s="6"/>
      <c s="6"/>
      <c s="42">
        <f>0+Q69</f>
      </c>
      <c r="O69">
        <f>0+R69</f>
      </c>
      <c r="Q69">
        <f>0+I70+I73+I76+I79+I82</f>
      </c>
      <c>
        <f>0+O70+O73+O76+O79+O82</f>
      </c>
    </row>
    <row r="70" spans="1:16" ht="12.75">
      <c r="A70" s="25" t="s">
        <v>45</v>
      </c>
      <c s="29" t="s">
        <v>106</v>
      </c>
      <c s="29" t="s">
        <v>592</v>
      </c>
      <c s="25" t="s">
        <v>47</v>
      </c>
      <c s="30" t="s">
        <v>593</v>
      </c>
      <c s="31" t="s">
        <v>133</v>
      </c>
      <c s="32">
        <v>126.9</v>
      </c>
      <c s="33">
        <v>0</v>
      </c>
      <c s="33">
        <f>ROUND(ROUND(H70,2)*ROUND(G70,3),2)</f>
      </c>
      <c r="O70">
        <f>(I70*21)/100</f>
      </c>
      <c t="s">
        <v>23</v>
      </c>
    </row>
    <row r="71" spans="1:5" ht="25.5">
      <c r="A71" s="34" t="s">
        <v>50</v>
      </c>
      <c r="E71" s="35" t="s">
        <v>594</v>
      </c>
    </row>
    <row r="72" spans="1:5" ht="12.75">
      <c r="A72" s="38" t="s">
        <v>52</v>
      </c>
      <c r="E72" s="37" t="s">
        <v>595</v>
      </c>
    </row>
    <row r="73" spans="1:16" ht="12.75">
      <c r="A73" s="25" t="s">
        <v>45</v>
      </c>
      <c s="29" t="s">
        <v>110</v>
      </c>
      <c s="29" t="s">
        <v>596</v>
      </c>
      <c s="25" t="s">
        <v>47</v>
      </c>
      <c s="30" t="s">
        <v>597</v>
      </c>
      <c s="31" t="s">
        <v>133</v>
      </c>
      <c s="32">
        <v>53.228</v>
      </c>
      <c s="33">
        <v>0</v>
      </c>
      <c s="33">
        <f>ROUND(ROUND(H73,2)*ROUND(G73,3),2)</f>
      </c>
      <c r="O73">
        <f>(I73*21)/100</f>
      </c>
      <c t="s">
        <v>23</v>
      </c>
    </row>
    <row r="74" spans="1:5" ht="12.75">
      <c r="A74" s="34" t="s">
        <v>50</v>
      </c>
      <c r="E74" s="35" t="s">
        <v>598</v>
      </c>
    </row>
    <row r="75" spans="1:5" ht="63.75">
      <c r="A75" s="38" t="s">
        <v>52</v>
      </c>
      <c r="E75" s="37" t="s">
        <v>599</v>
      </c>
    </row>
    <row r="76" spans="1:16" ht="12.75">
      <c r="A76" s="25" t="s">
        <v>45</v>
      </c>
      <c s="29" t="s">
        <v>113</v>
      </c>
      <c s="29" t="s">
        <v>600</v>
      </c>
      <c s="25" t="s">
        <v>47</v>
      </c>
      <c s="30" t="s">
        <v>601</v>
      </c>
      <c s="31" t="s">
        <v>133</v>
      </c>
      <c s="32">
        <v>27.3</v>
      </c>
      <c s="33">
        <v>0</v>
      </c>
      <c s="33">
        <f>ROUND(ROUND(H76,2)*ROUND(G76,3),2)</f>
      </c>
      <c r="O76">
        <f>(I76*21)/100</f>
      </c>
      <c t="s">
        <v>23</v>
      </c>
    </row>
    <row r="77" spans="1:5" ht="12.75">
      <c r="A77" s="34" t="s">
        <v>50</v>
      </c>
      <c r="E77" s="35" t="s">
        <v>602</v>
      </c>
    </row>
    <row r="78" spans="1:5" ht="25.5">
      <c r="A78" s="38" t="s">
        <v>52</v>
      </c>
      <c r="E78" s="37" t="s">
        <v>603</v>
      </c>
    </row>
    <row r="79" spans="1:16" ht="12.75">
      <c r="A79" s="25" t="s">
        <v>45</v>
      </c>
      <c s="29" t="s">
        <v>258</v>
      </c>
      <c s="29" t="s">
        <v>390</v>
      </c>
      <c s="25" t="s">
        <v>47</v>
      </c>
      <c s="30" t="s">
        <v>391</v>
      </c>
      <c s="31" t="s">
        <v>133</v>
      </c>
      <c s="32">
        <v>317.992</v>
      </c>
      <c s="33">
        <v>0</v>
      </c>
      <c s="33">
        <f>ROUND(ROUND(H79,2)*ROUND(G79,3),2)</f>
      </c>
      <c r="O79">
        <f>(I79*21)/100</f>
      </c>
      <c t="s">
        <v>23</v>
      </c>
    </row>
    <row r="80" spans="1:5" ht="12.75">
      <c r="A80" s="34" t="s">
        <v>50</v>
      </c>
      <c r="E80" s="35" t="s">
        <v>392</v>
      </c>
    </row>
    <row r="81" spans="1:5" ht="114.75">
      <c r="A81" s="38" t="s">
        <v>52</v>
      </c>
      <c r="E81" s="37" t="s">
        <v>604</v>
      </c>
    </row>
    <row r="82" spans="1:16" ht="12.75">
      <c r="A82" s="25" t="s">
        <v>45</v>
      </c>
      <c s="29" t="s">
        <v>374</v>
      </c>
      <c s="29" t="s">
        <v>605</v>
      </c>
      <c s="25" t="s">
        <v>47</v>
      </c>
      <c s="30" t="s">
        <v>606</v>
      </c>
      <c s="31" t="s">
        <v>133</v>
      </c>
      <c s="32">
        <v>7.732</v>
      </c>
      <c s="33">
        <v>0</v>
      </c>
      <c s="33">
        <f>ROUND(ROUND(H82,2)*ROUND(G82,3),2)</f>
      </c>
      <c r="O82">
        <f>(I82*21)/100</f>
      </c>
      <c t="s">
        <v>23</v>
      </c>
    </row>
    <row r="83" spans="1:5" ht="12.75">
      <c r="A83" s="34" t="s">
        <v>50</v>
      </c>
      <c r="E83" s="35" t="s">
        <v>607</v>
      </c>
    </row>
    <row r="84" spans="1:5" ht="25.5">
      <c r="A84" s="36" t="s">
        <v>52</v>
      </c>
      <c r="E84" s="37" t="s">
        <v>608</v>
      </c>
    </row>
    <row r="85" spans="1:18" ht="12.75" customHeight="1">
      <c r="A85" s="6" t="s">
        <v>43</v>
      </c>
      <c s="6"/>
      <c s="41" t="s">
        <v>66</v>
      </c>
      <c s="6"/>
      <c s="27" t="s">
        <v>433</v>
      </c>
      <c s="6"/>
      <c s="6"/>
      <c s="6"/>
      <c s="42">
        <f>0+Q85</f>
      </c>
      <c r="O85">
        <f>0+R85</f>
      </c>
      <c r="Q85">
        <f>0+I86</f>
      </c>
      <c>
        <f>0+O86</f>
      </c>
    </row>
    <row r="86" spans="1:16" ht="12.75">
      <c r="A86" s="25" t="s">
        <v>45</v>
      </c>
      <c s="29" t="s">
        <v>380</v>
      </c>
      <c s="29" t="s">
        <v>455</v>
      </c>
      <c s="25" t="s">
        <v>47</v>
      </c>
      <c s="30" t="s">
        <v>456</v>
      </c>
      <c s="31" t="s">
        <v>205</v>
      </c>
      <c s="32">
        <v>49.551</v>
      </c>
      <c s="33">
        <v>0</v>
      </c>
      <c s="33">
        <f>ROUND(ROUND(H86,2)*ROUND(G86,3),2)</f>
      </c>
      <c r="O86">
        <f>(I86*21)/100</f>
      </c>
      <c t="s">
        <v>23</v>
      </c>
    </row>
    <row r="87" spans="1:5" ht="12.75">
      <c r="A87" s="34" t="s">
        <v>50</v>
      </c>
      <c r="E87" s="35" t="s">
        <v>457</v>
      </c>
    </row>
    <row r="88" spans="1:5" ht="12.75">
      <c r="A88" s="36" t="s">
        <v>52</v>
      </c>
      <c r="E88" s="37" t="s">
        <v>609</v>
      </c>
    </row>
    <row r="89" spans="1:18" ht="12.75" customHeight="1">
      <c r="A89" s="6" t="s">
        <v>43</v>
      </c>
      <c s="6"/>
      <c s="41" t="s">
        <v>70</v>
      </c>
      <c s="6"/>
      <c s="27" t="s">
        <v>232</v>
      </c>
      <c s="6"/>
      <c s="6"/>
      <c s="6"/>
      <c s="42">
        <f>0+Q89</f>
      </c>
      <c r="O89">
        <f>0+R89</f>
      </c>
      <c r="Q89">
        <f>0+I90+I93+I96</f>
      </c>
      <c>
        <f>0+O90+O93+O96</f>
      </c>
    </row>
    <row r="90" spans="1:16" ht="12.75">
      <c r="A90" s="25" t="s">
        <v>45</v>
      </c>
      <c s="29" t="s">
        <v>384</v>
      </c>
      <c s="29" t="s">
        <v>465</v>
      </c>
      <c s="25" t="s">
        <v>47</v>
      </c>
      <c s="30" t="s">
        <v>466</v>
      </c>
      <c s="31" t="s">
        <v>146</v>
      </c>
      <c s="32">
        <v>222.2</v>
      </c>
      <c s="33">
        <v>0</v>
      </c>
      <c s="33">
        <f>ROUND(ROUND(H90,2)*ROUND(G90,3),2)</f>
      </c>
      <c r="O90">
        <f>(I90*21)/100</f>
      </c>
      <c t="s">
        <v>23</v>
      </c>
    </row>
    <row r="91" spans="1:5" ht="12.75">
      <c r="A91" s="34" t="s">
        <v>50</v>
      </c>
      <c r="E91" s="35" t="s">
        <v>47</v>
      </c>
    </row>
    <row r="92" spans="1:5" ht="76.5">
      <c r="A92" s="38" t="s">
        <v>52</v>
      </c>
      <c r="E92" s="37" t="s">
        <v>610</v>
      </c>
    </row>
    <row r="93" spans="1:16" ht="12.75">
      <c r="A93" s="25" t="s">
        <v>45</v>
      </c>
      <c s="29" t="s">
        <v>389</v>
      </c>
      <c s="29" t="s">
        <v>469</v>
      </c>
      <c s="25" t="s">
        <v>47</v>
      </c>
      <c s="30" t="s">
        <v>470</v>
      </c>
      <c s="31" t="s">
        <v>146</v>
      </c>
      <c s="32">
        <v>7.8</v>
      </c>
      <c s="33">
        <v>0</v>
      </c>
      <c s="33">
        <f>ROUND(ROUND(H93,2)*ROUND(G93,3),2)</f>
      </c>
      <c r="O93">
        <f>(I93*21)/100</f>
      </c>
      <c t="s">
        <v>23</v>
      </c>
    </row>
    <row r="94" spans="1:5" ht="25.5">
      <c r="A94" s="34" t="s">
        <v>50</v>
      </c>
      <c r="E94" s="35" t="s">
        <v>611</v>
      </c>
    </row>
    <row r="95" spans="1:5" ht="12.75">
      <c r="A95" s="38" t="s">
        <v>52</v>
      </c>
      <c r="E95" s="37" t="s">
        <v>612</v>
      </c>
    </row>
    <row r="96" spans="1:16" ht="12.75">
      <c r="A96" s="25" t="s">
        <v>45</v>
      </c>
      <c s="29" t="s">
        <v>394</v>
      </c>
      <c s="29" t="s">
        <v>613</v>
      </c>
      <c s="25" t="s">
        <v>47</v>
      </c>
      <c s="30" t="s">
        <v>614</v>
      </c>
      <c s="31" t="s">
        <v>146</v>
      </c>
      <c s="32">
        <v>164.2</v>
      </c>
      <c s="33">
        <v>0</v>
      </c>
      <c s="33">
        <f>ROUND(ROUND(H96,2)*ROUND(G96,3),2)</f>
      </c>
      <c r="O96">
        <f>(I96*21)/100</f>
      </c>
      <c t="s">
        <v>23</v>
      </c>
    </row>
    <row r="97" spans="1:5" ht="12.75">
      <c r="A97" s="34" t="s">
        <v>50</v>
      </c>
      <c r="E97" s="35" t="s">
        <v>615</v>
      </c>
    </row>
    <row r="98" spans="1:5" ht="51">
      <c r="A98" s="36" t="s">
        <v>52</v>
      </c>
      <c r="E98" s="37" t="s">
        <v>616</v>
      </c>
    </row>
    <row r="99" spans="1:18" ht="12.75" customHeight="1">
      <c r="A99" s="6" t="s">
        <v>43</v>
      </c>
      <c s="6"/>
      <c s="41" t="s">
        <v>40</v>
      </c>
      <c s="6"/>
      <c s="27" t="s">
        <v>143</v>
      </c>
      <c s="6"/>
      <c s="6"/>
      <c s="6"/>
      <c s="42">
        <f>0+Q99</f>
      </c>
      <c r="O99">
        <f>0+R99</f>
      </c>
      <c r="Q99">
        <f>0+I100+I103+I106+I109</f>
      </c>
      <c>
        <f>0+O100+O103+O106+O109</f>
      </c>
    </row>
    <row r="100" spans="1:16" ht="12.75">
      <c r="A100" s="25" t="s">
        <v>45</v>
      </c>
      <c s="29" t="s">
        <v>399</v>
      </c>
      <c s="29" t="s">
        <v>474</v>
      </c>
      <c s="25" t="s">
        <v>47</v>
      </c>
      <c s="30" t="s">
        <v>475</v>
      </c>
      <c s="31" t="s">
        <v>146</v>
      </c>
      <c s="32">
        <v>50.7</v>
      </c>
      <c s="33">
        <v>0</v>
      </c>
      <c s="33">
        <f>ROUND(ROUND(H100,2)*ROUND(G100,3),2)</f>
      </c>
      <c r="O100">
        <f>(I100*21)/100</f>
      </c>
      <c t="s">
        <v>23</v>
      </c>
    </row>
    <row r="101" spans="1:5" ht="12.75">
      <c r="A101" s="34" t="s">
        <v>50</v>
      </c>
      <c r="E101" s="35" t="s">
        <v>47</v>
      </c>
    </row>
    <row r="102" spans="1:5" ht="12.75">
      <c r="A102" s="38" t="s">
        <v>52</v>
      </c>
      <c r="E102" s="37" t="s">
        <v>617</v>
      </c>
    </row>
    <row r="103" spans="1:16" ht="12.75">
      <c r="A103" s="25" t="s">
        <v>45</v>
      </c>
      <c s="29" t="s">
        <v>404</v>
      </c>
      <c s="29" t="s">
        <v>479</v>
      </c>
      <c s="25" t="s">
        <v>47</v>
      </c>
      <c s="30" t="s">
        <v>480</v>
      </c>
      <c s="31" t="s">
        <v>146</v>
      </c>
      <c s="32">
        <v>113.5</v>
      </c>
      <c s="33">
        <v>0</v>
      </c>
      <c s="33">
        <f>ROUND(ROUND(H103,2)*ROUND(G103,3),2)</f>
      </c>
      <c r="O103">
        <f>(I103*21)/100</f>
      </c>
      <c t="s">
        <v>23</v>
      </c>
    </row>
    <row r="104" spans="1:5" ht="12.75">
      <c r="A104" s="34" t="s">
        <v>50</v>
      </c>
      <c r="E104" s="35" t="s">
        <v>476</v>
      </c>
    </row>
    <row r="105" spans="1:5" ht="12.75">
      <c r="A105" s="38" t="s">
        <v>52</v>
      </c>
      <c r="E105" s="37" t="s">
        <v>618</v>
      </c>
    </row>
    <row r="106" spans="1:16" ht="12.75">
      <c r="A106" s="25" t="s">
        <v>45</v>
      </c>
      <c s="29" t="s">
        <v>409</v>
      </c>
      <c s="29" t="s">
        <v>483</v>
      </c>
      <c s="25" t="s">
        <v>47</v>
      </c>
      <c s="30" t="s">
        <v>484</v>
      </c>
      <c s="31" t="s">
        <v>73</v>
      </c>
      <c s="32">
        <v>36</v>
      </c>
      <c s="33">
        <v>0</v>
      </c>
      <c s="33">
        <f>ROUND(ROUND(H106,2)*ROUND(G106,3),2)</f>
      </c>
      <c r="O106">
        <f>(I106*21)/100</f>
      </c>
      <c t="s">
        <v>23</v>
      </c>
    </row>
    <row r="107" spans="1:5" ht="38.25">
      <c r="A107" s="34" t="s">
        <v>50</v>
      </c>
      <c r="E107" s="35" t="s">
        <v>619</v>
      </c>
    </row>
    <row r="108" spans="1:5" ht="63.75">
      <c r="A108" s="38" t="s">
        <v>52</v>
      </c>
      <c r="E108" s="37" t="s">
        <v>620</v>
      </c>
    </row>
    <row r="109" spans="1:16" ht="25.5">
      <c r="A109" s="25" t="s">
        <v>45</v>
      </c>
      <c s="29" t="s">
        <v>414</v>
      </c>
      <c s="29" t="s">
        <v>513</v>
      </c>
      <c s="25" t="s">
        <v>47</v>
      </c>
      <c s="30" t="s">
        <v>514</v>
      </c>
      <c s="31" t="s">
        <v>205</v>
      </c>
      <c s="32">
        <v>247.755</v>
      </c>
      <c s="33">
        <v>0</v>
      </c>
      <c s="33">
        <f>ROUND(ROUND(H109,2)*ROUND(G109,3),2)</f>
      </c>
      <c r="O109">
        <f>(I109*21)/100</f>
      </c>
      <c t="s">
        <v>23</v>
      </c>
    </row>
    <row r="110" spans="1:5" ht="12.75">
      <c r="A110" s="34" t="s">
        <v>50</v>
      </c>
      <c r="E110" s="35" t="s">
        <v>515</v>
      </c>
    </row>
    <row r="111" spans="1:5" ht="63.75">
      <c r="A111" s="36" t="s">
        <v>52</v>
      </c>
      <c r="E111" s="37" t="s">
        <v>621</v>
      </c>
    </row>
  </sheetData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1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622</v>
      </c>
      <c s="39">
        <f>0+I8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622</v>
      </c>
      <c s="6"/>
      <c s="18" t="s">
        <v>623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23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27</v>
      </c>
      <c s="19"/>
      <c s="27" t="s">
        <v>44</v>
      </c>
      <c s="19"/>
      <c s="19"/>
      <c s="19"/>
      <c s="28">
        <f>0+Q8</f>
      </c>
      <c r="O8">
        <f>0+R8</f>
      </c>
      <c r="Q8">
        <f>0+I9</f>
      </c>
      <c>
        <f>0+O9</f>
      </c>
    </row>
    <row r="9" spans="1:16" ht="12.75">
      <c r="A9" s="25" t="s">
        <v>45</v>
      </c>
      <c s="29" t="s">
        <v>29</v>
      </c>
      <c s="29" t="s">
        <v>624</v>
      </c>
      <c s="25" t="s">
        <v>47</v>
      </c>
      <c s="30" t="s">
        <v>625</v>
      </c>
      <c s="31" t="s">
        <v>49</v>
      </c>
      <c s="32">
        <v>1</v>
      </c>
      <c s="33">
        <v>0</v>
      </c>
      <c s="33">
        <f>ROUND(ROUND(H9,2)*ROUND(G9,3),2)</f>
      </c>
      <c r="O9">
        <f>(I9*21)/100</f>
      </c>
      <c t="s">
        <v>23</v>
      </c>
    </row>
    <row r="10" spans="1:5" ht="12.75">
      <c r="A10" s="34" t="s">
        <v>50</v>
      </c>
      <c r="E10" s="35" t="s">
        <v>47</v>
      </c>
    </row>
    <row r="11" spans="1:5" ht="12.75">
      <c r="A11" s="36" t="s">
        <v>52</v>
      </c>
      <c r="E11" s="37" t="s">
        <v>47</v>
      </c>
    </row>
  </sheetData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8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0+O8+O15+O31+O35+O42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626</v>
      </c>
      <c s="39">
        <f>0+I8+I15+I31+I35+I42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626</v>
      </c>
      <c s="6"/>
      <c s="18" t="s">
        <v>627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23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27</v>
      </c>
      <c s="19"/>
      <c s="27" t="s">
        <v>44</v>
      </c>
      <c s="19"/>
      <c s="19"/>
      <c s="19"/>
      <c s="28">
        <f>0+Q8</f>
      </c>
      <c r="O8">
        <f>0+R8</f>
      </c>
      <c r="Q8">
        <f>0+I9+I12</f>
      </c>
      <c>
        <f>0+O9+O12</f>
      </c>
    </row>
    <row r="9" spans="1:16" ht="12.75">
      <c r="A9" s="25" t="s">
        <v>45</v>
      </c>
      <c s="29" t="s">
        <v>29</v>
      </c>
      <c s="29" t="s">
        <v>628</v>
      </c>
      <c s="25" t="s">
        <v>47</v>
      </c>
      <c s="30" t="s">
        <v>629</v>
      </c>
      <c s="31" t="s">
        <v>49</v>
      </c>
      <c s="32">
        <v>1</v>
      </c>
      <c s="33">
        <v>37000</v>
      </c>
      <c s="33">
        <f>ROUND(ROUND(H9,2)*ROUND(G9,3),2)</f>
      </c>
      <c r="O9">
        <f>(I9*21)/100</f>
      </c>
      <c t="s">
        <v>23</v>
      </c>
    </row>
    <row r="10" spans="1:5" ht="25.5">
      <c r="A10" s="34" t="s">
        <v>50</v>
      </c>
      <c r="E10" s="35" t="s">
        <v>630</v>
      </c>
    </row>
    <row r="11" spans="1:5" ht="12.75">
      <c r="A11" s="38" t="s">
        <v>52</v>
      </c>
      <c r="E11" s="37" t="s">
        <v>47</v>
      </c>
    </row>
    <row r="12" spans="1:16" ht="12.75">
      <c r="A12" s="25" t="s">
        <v>45</v>
      </c>
      <c s="29" t="s">
        <v>23</v>
      </c>
      <c s="29" t="s">
        <v>631</v>
      </c>
      <c s="25" t="s">
        <v>47</v>
      </c>
      <c s="30" t="s">
        <v>632</v>
      </c>
      <c s="31" t="s">
        <v>133</v>
      </c>
      <c s="32">
        <v>2.95</v>
      </c>
      <c s="33">
        <v>0</v>
      </c>
      <c s="33">
        <f>ROUND(ROUND(H12,2)*ROUND(G12,3),2)</f>
      </c>
      <c r="O12">
        <f>(I12*21)/100</f>
      </c>
      <c t="s">
        <v>23</v>
      </c>
    </row>
    <row r="13" spans="1:5" ht="12.75">
      <c r="A13" s="34" t="s">
        <v>50</v>
      </c>
      <c r="E13" s="35" t="s">
        <v>633</v>
      </c>
    </row>
    <row r="14" spans="1:5" ht="38.25">
      <c r="A14" s="36" t="s">
        <v>52</v>
      </c>
      <c r="E14" s="37" t="s">
        <v>634</v>
      </c>
    </row>
    <row r="15" spans="1:18" ht="12.75" customHeight="1">
      <c r="A15" s="6" t="s">
        <v>43</v>
      </c>
      <c s="6"/>
      <c s="41" t="s">
        <v>29</v>
      </c>
      <c s="6"/>
      <c s="27" t="s">
        <v>130</v>
      </c>
      <c s="6"/>
      <c s="6"/>
      <c s="6"/>
      <c s="42">
        <f>0+Q15</f>
      </c>
      <c r="O15">
        <f>0+R15</f>
      </c>
      <c r="Q15">
        <f>0+I16+I19+I22+I25+I28</f>
      </c>
      <c>
        <f>0+O16+O19+O22+O25+O28</f>
      </c>
    </row>
    <row r="16" spans="1:16" ht="12.75">
      <c r="A16" s="25" t="s">
        <v>45</v>
      </c>
      <c s="29" t="s">
        <v>22</v>
      </c>
      <c s="29" t="s">
        <v>198</v>
      </c>
      <c s="25" t="s">
        <v>47</v>
      </c>
      <c s="30" t="s">
        <v>199</v>
      </c>
      <c s="31" t="s">
        <v>133</v>
      </c>
      <c s="32">
        <v>5.8</v>
      </c>
      <c s="33">
        <v>0</v>
      </c>
      <c s="33">
        <f>ROUND(ROUND(H16,2)*ROUND(G16,3),2)</f>
      </c>
      <c r="O16">
        <f>(I16*21)/100</f>
      </c>
      <c t="s">
        <v>23</v>
      </c>
    </row>
    <row r="17" spans="1:5" ht="12.75">
      <c r="A17" s="34" t="s">
        <v>50</v>
      </c>
      <c r="E17" s="35" t="s">
        <v>635</v>
      </c>
    </row>
    <row r="18" spans="1:5" ht="38.25">
      <c r="A18" s="38" t="s">
        <v>52</v>
      </c>
      <c r="E18" s="37" t="s">
        <v>636</v>
      </c>
    </row>
    <row r="19" spans="1:16" ht="12.75">
      <c r="A19" s="25" t="s">
        <v>45</v>
      </c>
      <c s="29" t="s">
        <v>33</v>
      </c>
      <c s="29" t="s">
        <v>637</v>
      </c>
      <c s="25" t="s">
        <v>47</v>
      </c>
      <c s="30" t="s">
        <v>638</v>
      </c>
      <c s="31" t="s">
        <v>133</v>
      </c>
      <c s="32">
        <v>8.75</v>
      </c>
      <c s="33">
        <v>0</v>
      </c>
      <c s="33">
        <f>ROUND(ROUND(H19,2)*ROUND(G19,3),2)</f>
      </c>
      <c r="O19">
        <f>(I19*21)/100</f>
      </c>
      <c t="s">
        <v>23</v>
      </c>
    </row>
    <row r="20" spans="1:5" ht="12.75">
      <c r="A20" s="34" t="s">
        <v>50</v>
      </c>
      <c r="E20" s="35" t="s">
        <v>639</v>
      </c>
    </row>
    <row r="21" spans="1:5" ht="38.25">
      <c r="A21" s="38" t="s">
        <v>52</v>
      </c>
      <c r="E21" s="37" t="s">
        <v>640</v>
      </c>
    </row>
    <row r="22" spans="1:16" ht="12.75">
      <c r="A22" s="25" t="s">
        <v>45</v>
      </c>
      <c s="29" t="s">
        <v>35</v>
      </c>
      <c s="29" t="s">
        <v>201</v>
      </c>
      <c s="25" t="s">
        <v>47</v>
      </c>
      <c s="30" t="s">
        <v>202</v>
      </c>
      <c s="31" t="s">
        <v>133</v>
      </c>
      <c s="32">
        <v>5.8</v>
      </c>
      <c s="33">
        <v>0</v>
      </c>
      <c s="33">
        <f>ROUND(ROUND(H22,2)*ROUND(G22,3),2)</f>
      </c>
      <c r="O22">
        <f>(I22*21)/100</f>
      </c>
      <c t="s">
        <v>23</v>
      </c>
    </row>
    <row r="23" spans="1:5" ht="12.75">
      <c r="A23" s="34" t="s">
        <v>50</v>
      </c>
      <c r="E23" s="35" t="s">
        <v>633</v>
      </c>
    </row>
    <row r="24" spans="1:5" ht="38.25">
      <c r="A24" s="38" t="s">
        <v>52</v>
      </c>
      <c r="E24" s="37" t="s">
        <v>636</v>
      </c>
    </row>
    <row r="25" spans="1:16" ht="12.75">
      <c r="A25" s="25" t="s">
        <v>45</v>
      </c>
      <c s="29" t="s">
        <v>37</v>
      </c>
      <c s="29" t="s">
        <v>323</v>
      </c>
      <c s="25" t="s">
        <v>47</v>
      </c>
      <c s="30" t="s">
        <v>324</v>
      </c>
      <c s="31" t="s">
        <v>133</v>
      </c>
      <c s="32">
        <v>2.95</v>
      </c>
      <c s="33">
        <v>0</v>
      </c>
      <c s="33">
        <f>ROUND(ROUND(H25,2)*ROUND(G25,3),2)</f>
      </c>
      <c r="O25">
        <f>(I25*21)/100</f>
      </c>
      <c t="s">
        <v>23</v>
      </c>
    </row>
    <row r="26" spans="1:5" ht="12.75">
      <c r="A26" s="34" t="s">
        <v>50</v>
      </c>
      <c r="E26" s="35" t="s">
        <v>47</v>
      </c>
    </row>
    <row r="27" spans="1:5" ht="38.25">
      <c r="A27" s="38" t="s">
        <v>52</v>
      </c>
      <c r="E27" s="37" t="s">
        <v>641</v>
      </c>
    </row>
    <row r="28" spans="1:16" ht="12.75">
      <c r="A28" s="25" t="s">
        <v>45</v>
      </c>
      <c s="29" t="s">
        <v>66</v>
      </c>
      <c s="29" t="s">
        <v>642</v>
      </c>
      <c s="25" t="s">
        <v>47</v>
      </c>
      <c s="30" t="s">
        <v>643</v>
      </c>
      <c s="31" t="s">
        <v>133</v>
      </c>
      <c s="32">
        <v>0.7</v>
      </c>
      <c s="33">
        <v>0</v>
      </c>
      <c s="33">
        <f>ROUND(ROUND(H28,2)*ROUND(G28,3),2)</f>
      </c>
      <c r="O28">
        <f>(I28*21)/100</f>
      </c>
      <c t="s">
        <v>23</v>
      </c>
    </row>
    <row r="29" spans="1:5" ht="12.75">
      <c r="A29" s="34" t="s">
        <v>50</v>
      </c>
      <c r="E29" s="35" t="s">
        <v>644</v>
      </c>
    </row>
    <row r="30" spans="1:5" ht="12.75">
      <c r="A30" s="36" t="s">
        <v>52</v>
      </c>
      <c r="E30" s="37" t="s">
        <v>645</v>
      </c>
    </row>
    <row r="31" spans="1:18" ht="12.75" customHeight="1">
      <c r="A31" s="6" t="s">
        <v>43</v>
      </c>
      <c s="6"/>
      <c s="41" t="s">
        <v>33</v>
      </c>
      <c s="6"/>
      <c s="27" t="s">
        <v>379</v>
      </c>
      <c s="6"/>
      <c s="6"/>
      <c s="6"/>
      <c s="42">
        <f>0+Q31</f>
      </c>
      <c r="O31">
        <f>0+R31</f>
      </c>
      <c r="Q31">
        <f>0+I32</f>
      </c>
      <c>
        <f>0+O32</f>
      </c>
    </row>
    <row r="32" spans="1:16" ht="12.75">
      <c r="A32" s="25" t="s">
        <v>45</v>
      </c>
      <c s="29" t="s">
        <v>70</v>
      </c>
      <c s="29" t="s">
        <v>381</v>
      </c>
      <c s="25" t="s">
        <v>47</v>
      </c>
      <c s="30" t="s">
        <v>382</v>
      </c>
      <c s="31" t="s">
        <v>133</v>
      </c>
      <c s="32">
        <v>0.45</v>
      </c>
      <c s="33">
        <v>0</v>
      </c>
      <c s="33">
        <f>ROUND(ROUND(H32,2)*ROUND(G32,3),2)</f>
      </c>
      <c r="O32">
        <f>(I32*21)/100</f>
      </c>
      <c t="s">
        <v>23</v>
      </c>
    </row>
    <row r="33" spans="1:5" ht="12.75">
      <c r="A33" s="34" t="s">
        <v>50</v>
      </c>
      <c r="E33" s="35" t="s">
        <v>646</v>
      </c>
    </row>
    <row r="34" spans="1:5" ht="12.75">
      <c r="A34" s="36" t="s">
        <v>52</v>
      </c>
      <c r="E34" s="37" t="s">
        <v>647</v>
      </c>
    </row>
    <row r="35" spans="1:18" ht="12.75" customHeight="1">
      <c r="A35" s="6" t="s">
        <v>43</v>
      </c>
      <c s="6"/>
      <c s="41" t="s">
        <v>66</v>
      </c>
      <c s="6"/>
      <c s="27" t="s">
        <v>433</v>
      </c>
      <c s="6"/>
      <c s="6"/>
      <c s="6"/>
      <c s="42">
        <f>0+Q35</f>
      </c>
      <c r="O35">
        <f>0+R35</f>
      </c>
      <c r="Q35">
        <f>0+I36+I39</f>
      </c>
      <c>
        <f>0+O36+O39</f>
      </c>
    </row>
    <row r="36" spans="1:16" ht="12.75">
      <c r="A36" s="25" t="s">
        <v>45</v>
      </c>
      <c s="29" t="s">
        <v>40</v>
      </c>
      <c s="29" t="s">
        <v>648</v>
      </c>
      <c s="25" t="s">
        <v>47</v>
      </c>
      <c s="30" t="s">
        <v>649</v>
      </c>
      <c s="31" t="s">
        <v>146</v>
      </c>
      <c s="32">
        <v>25</v>
      </c>
      <c s="33">
        <v>0</v>
      </c>
      <c s="33">
        <f>ROUND(ROUND(H36,2)*ROUND(G36,3),2)</f>
      </c>
      <c r="O36">
        <f>(I36*21)/100</f>
      </c>
      <c t="s">
        <v>23</v>
      </c>
    </row>
    <row r="37" spans="1:5" ht="12.75">
      <c r="A37" s="34" t="s">
        <v>50</v>
      </c>
      <c r="E37" s="35" t="s">
        <v>650</v>
      </c>
    </row>
    <row r="38" spans="1:5" ht="12.75">
      <c r="A38" s="38" t="s">
        <v>52</v>
      </c>
      <c r="E38" s="37" t="s">
        <v>651</v>
      </c>
    </row>
    <row r="39" spans="1:16" ht="12.75">
      <c r="A39" s="25" t="s">
        <v>45</v>
      </c>
      <c s="29" t="s">
        <v>42</v>
      </c>
      <c s="29" t="s">
        <v>652</v>
      </c>
      <c s="25" t="s">
        <v>47</v>
      </c>
      <c s="30" t="s">
        <v>653</v>
      </c>
      <c s="31" t="s">
        <v>146</v>
      </c>
      <c s="32">
        <v>10</v>
      </c>
      <c s="33">
        <v>0</v>
      </c>
      <c s="33">
        <f>ROUND(ROUND(H39,2)*ROUND(G39,3),2)</f>
      </c>
      <c r="O39">
        <f>(I39*21)/100</f>
      </c>
      <c t="s">
        <v>23</v>
      </c>
    </row>
    <row r="40" spans="1:5" ht="12.75">
      <c r="A40" s="34" t="s">
        <v>50</v>
      </c>
      <c r="E40" s="35" t="s">
        <v>654</v>
      </c>
    </row>
    <row r="41" spans="1:5" ht="12.75">
      <c r="A41" s="36" t="s">
        <v>52</v>
      </c>
      <c r="E41" s="37" t="s">
        <v>47</v>
      </c>
    </row>
    <row r="42" spans="1:18" ht="12.75" customHeight="1">
      <c r="A42" s="6" t="s">
        <v>43</v>
      </c>
      <c s="6"/>
      <c s="41" t="s">
        <v>70</v>
      </c>
      <c s="6"/>
      <c s="27" t="s">
        <v>232</v>
      </c>
      <c s="6"/>
      <c s="6"/>
      <c s="6"/>
      <c s="42">
        <f>0+Q42</f>
      </c>
      <c r="O42">
        <f>0+R42</f>
      </c>
      <c r="Q42">
        <f>0+I43+I46</f>
      </c>
      <c>
        <f>0+O43+O46</f>
      </c>
    </row>
    <row r="43" spans="1:16" ht="12.75">
      <c r="A43" s="25" t="s">
        <v>45</v>
      </c>
      <c s="29" t="s">
        <v>78</v>
      </c>
      <c s="29" t="s">
        <v>655</v>
      </c>
      <c s="25" t="s">
        <v>47</v>
      </c>
      <c s="30" t="s">
        <v>656</v>
      </c>
      <c s="31" t="s">
        <v>146</v>
      </c>
      <c s="32">
        <v>30</v>
      </c>
      <c s="33">
        <v>0</v>
      </c>
      <c s="33">
        <f>ROUND(ROUND(H43,2)*ROUND(G43,3),2)</f>
      </c>
      <c r="O43">
        <f>(I43*21)/100</f>
      </c>
      <c t="s">
        <v>23</v>
      </c>
    </row>
    <row r="44" spans="1:5" ht="12.75">
      <c r="A44" s="34" t="s">
        <v>50</v>
      </c>
      <c r="E44" s="35" t="s">
        <v>657</v>
      </c>
    </row>
    <row r="45" spans="1:5" ht="12.75">
      <c r="A45" s="38" t="s">
        <v>52</v>
      </c>
      <c r="E45" s="37" t="s">
        <v>658</v>
      </c>
    </row>
    <row r="46" spans="1:16" ht="12.75">
      <c r="A46" s="25" t="s">
        <v>45</v>
      </c>
      <c s="29" t="s">
        <v>80</v>
      </c>
      <c s="29" t="s">
        <v>541</v>
      </c>
      <c s="25" t="s">
        <v>47</v>
      </c>
      <c s="30" t="s">
        <v>542</v>
      </c>
      <c s="31" t="s">
        <v>133</v>
      </c>
      <c s="32">
        <v>1.8</v>
      </c>
      <c s="33">
        <v>0</v>
      </c>
      <c s="33">
        <f>ROUND(ROUND(H46,2)*ROUND(G46,3),2)</f>
      </c>
      <c r="O46">
        <f>(I46*21)/100</f>
      </c>
      <c t="s">
        <v>23</v>
      </c>
    </row>
    <row r="47" spans="1:5" ht="12.75">
      <c r="A47" s="34" t="s">
        <v>50</v>
      </c>
      <c r="E47" s="35" t="s">
        <v>47</v>
      </c>
    </row>
    <row r="48" spans="1:5" ht="12.75">
      <c r="A48" s="36" t="s">
        <v>52</v>
      </c>
      <c r="E48" s="37" t="s">
        <v>659</v>
      </c>
    </row>
  </sheetData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  <cp:contentType/>
  <cp:contentStatus/>
</cp:coreProperties>
</file>