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Vestavba lůžkového vý..." sheetId="2" r:id="rId2"/>
    <sheet name="2 - Dodatek č.1-Vestavba ..." sheetId="3" r:id="rId3"/>
    <sheet name="3 - Vedlejší rozpočtové n..." sheetId="4" r:id="rId4"/>
    <sheet name="4 - Ostatní náklady -REZERVA" sheetId="5" r:id="rId5"/>
  </sheets>
  <definedNames>
    <definedName name="_xlnm.Print_Area" localSheetId="0">'Rekapitulace stavby'!$C$4:$AP$70,'Rekapitulace stavby'!$C$76:$AP$99</definedName>
    <definedName name="_xlnm.Print_Area" localSheetId="1">'1 - Vestavba lůžkového vý...'!$C$4:$Q$70,'1 - Vestavba lůžkového vý...'!$C$76:$Q$124,'1 - Vestavba lůžkového vý...'!$C$130:$Q$489</definedName>
    <definedName name="_xlnm.Print_Area" localSheetId="2">'2 - Dodatek č.1-Vestavba ...'!$C$4:$Q$70,'2 - Dodatek č.1-Vestavba ...'!$C$76:$Q$109,'2 - Dodatek č.1-Vestavba ...'!$C$115:$Q$217</definedName>
    <definedName name="_xlnm.Print_Area" localSheetId="3">'3 - Vedlejší rozpočtové n...'!$C$4:$Q$70,'3 - Vedlejší rozpočtové n...'!$C$76:$Q$104,'3 - Vedlejší rozpočtové n...'!$C$110:$Q$136</definedName>
    <definedName name="_xlnm.Print_Area" localSheetId="4">'4 - Ostatní náklady -REZERVA'!$C$4:$Q$70,'4 - Ostatní náklady -REZERVA'!$C$76:$Q$101,'4 - Ostatní náklady -REZERVA'!$C$107:$Q$127</definedName>
    <definedName name="_xlnm.Print_Titles" localSheetId="0">'Rekapitulace stavby'!$85:$85</definedName>
    <definedName name="_xlnm.Print_Titles" localSheetId="1">'1 - Vestavba lůžkového vý...'!$140:$140</definedName>
    <definedName name="_xlnm.Print_Titles" localSheetId="2">'2 - Dodatek č.1-Vestavba ...'!$125:$125</definedName>
    <definedName name="_xlnm.Print_Titles" localSheetId="3">'3 - Vedlejší rozpočtové n...'!$120:$120</definedName>
    <definedName name="_xlnm.Print_Titles" localSheetId="4">'4 - Ostatní náklady -REZERVA'!$117:$117</definedName>
  </definedNames>
  <calcPr fullCalcOnLoad="1"/>
</workbook>
</file>

<file path=xl/sharedStrings.xml><?xml version="1.0" encoding="utf-8"?>
<sst xmlns="http://schemas.openxmlformats.org/spreadsheetml/2006/main" count="5865" uniqueCount="1199">
  <si>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</si>
  <si>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</si>
  <si>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</si>
  <si>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</si>
  <si>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</si>
  <si>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</si>
  <si>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</si>
  <si>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</si>
  <si>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</si>
  <si>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</si>
  <si>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</si>
  <si>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</si>
  <si>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</si>
  <si>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</si>
  <si>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</si>
  <si>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</si>
  <si>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</si>
  <si>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861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</si>
  <si>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</si>
  <si>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</si>
  <si>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Vestavba lůžkového výtahu v Domově na zámku</t>
  </si>
  <si>
    <t>0,1</t>
  </si>
  <si>
    <t>JKSO:</t>
  </si>
  <si>
    <t/>
  </si>
  <si>
    <t>CC-CZ:</t>
  </si>
  <si>
    <t>Místo:</t>
  </si>
  <si>
    <t>Lysá nad Labem</t>
  </si>
  <si>
    <t>Datum:</t>
  </si>
  <si>
    <t>10. 9. 2016</t>
  </si>
  <si>
    <t>Objednatel:</t>
  </si>
  <si>
    <t>IČ:</t>
  </si>
  <si>
    <t>708910965</t>
  </si>
  <si>
    <t>Středočeský kraj,Zborovská 11,15011 Praha 5</t>
  </si>
  <si>
    <t>DIČ:</t>
  </si>
  <si>
    <t>CZ70891095</t>
  </si>
  <si>
    <t>Zhotovitel:</t>
  </si>
  <si>
    <t>Vyplň údaj</t>
  </si>
  <si>
    <t>Projektant:</t>
  </si>
  <si>
    <t>40230155</t>
  </si>
  <si>
    <t>AGORA,arch a staveb ateliel s.r.o. Liberec</t>
  </si>
  <si>
    <t>CZ40230155</t>
  </si>
  <si>
    <t>True</t>
  </si>
  <si>
    <t>Zpracovatel:</t>
  </si>
  <si>
    <t>Malec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</si>
  <si>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</si>
  <si>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</si>
  <si>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</si>
  <si>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</si>
  <si>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</si>
  <si>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</si>
  <si>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</si>
  <si>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</si>
  <si>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</si>
  <si>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</si>
  <si>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</si>
  <si>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</si>
  <si>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</si>
  <si>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</si>
  <si>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</si>
  <si>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</si>
  <si>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</si>
  <si>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</si>
  <si>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</si>
  <si>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</si>
  <si>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</si>
  <si>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</si>
  <si>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</si>
  <si>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</si>
  <si>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</si>
  <si>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</si>
  <si>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</si>
  <si>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</si>
  <si>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</si>
  <si>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</si>
  <si>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</si>
  <si>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</si>
  <si>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</si>
  <si>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</si>
  <si>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</si>
  <si>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</si>
  <si>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</si>
  <si>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</si>
  <si>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</si>
  <si>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</si>
  <si>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</si>
  <si>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</si>
  <si>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</si>
  <si>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{27e653ef-c380-46dd-821a-170342c47927}</t>
  </si>
  <si>
    <t>{00000000-0000-0000-0000-000000000000}</t>
  </si>
  <si>
    <t>/</t>
  </si>
  <si>
    <t>1</t>
  </si>
  <si>
    <t>Vestavba lůžkového výtahu</t>
  </si>
  <si>
    <t>{fd08bad0-6554-4777-8541-eaa91697c67b}</t>
  </si>
  <si>
    <t>2</t>
  </si>
  <si>
    <t>Dodatek č.1-Vestavba lůžk.výtahu-požární úpravy</t>
  </si>
  <si>
    <t>{6587319b-c79b-4700-a863-93a44d1855bf}</t>
  </si>
  <si>
    <t>3</t>
  </si>
  <si>
    <t>Vedlejší rozpočtové náklady</t>
  </si>
  <si>
    <t>{d6857e3a-59bf-47a2-9c12-a0ae4e7a3afa}</t>
  </si>
  <si>
    <t>4</t>
  </si>
  <si>
    <t>Ostatní náklady -REZERVA</t>
  </si>
  <si>
    <t>{30e40762-21f5-41df-abb1-c27c928b855c}</t>
  </si>
  <si>
    <t>2) Ostatní náklady ze souhrnného listu</t>
  </si>
  <si>
    <t>Procent. zadání
[% nákladů rozpočtu]</t>
  </si>
  <si>
    <t>Zařazení nákladů</t>
  </si>
  <si>
    <t>Rezerva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</si>
  <si>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</si>
  <si>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</si>
  <si>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</si>
  <si>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</si>
  <si>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</si>
  <si>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</si>
  <si>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</si>
  <si>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</si>
  <si>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</si>
  <si>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</si>
  <si>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</si>
  <si>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</si>
  <si>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1 - Vestavba lůžkového výtahu</t>
  </si>
  <si>
    <t>70891095</t>
  </si>
  <si>
    <t>Středočeský kraj,Krajský úřad ,Zborovská11,Praha 5</t>
  </si>
  <si>
    <t>402301155</t>
  </si>
  <si>
    <t>CZ402301155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</si>
  <si>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</si>
  <si>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</si>
  <si>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</si>
  <si>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</si>
  <si>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</si>
  <si>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</si>
  <si>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</si>
  <si>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 xml:space="preserve">D1 - 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</si>
  <si>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</si>
  <si>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</si>
  <si>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</si>
  <si>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</si>
  <si>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</si>
  <si>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</si>
  <si>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</si>
  <si>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</si>
  <si>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</si>
  <si>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</si>
  <si>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</si>
  <si>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</si>
  <si>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722 - Zdravotechnika - vnitřní vodovod</t>
  </si>
  <si>
    <t xml:space="preserve">    743 - Elektromontáže - hrubá montáž</t>
  </si>
  <si>
    <t xml:space="preserve">    748 - Elektromontáže - osvětlovací zařízení a svítidla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</si>
  <si>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</si>
  <si>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</si>
  <si>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</si>
  <si>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</si>
  <si>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</si>
  <si>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</si>
  <si>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784 - Dokončovací práce - malby a tapety</t>
  </si>
  <si>
    <t>M - M</t>
  </si>
  <si>
    <t xml:space="preserve">    M33 - Montáže dopravních zařízení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</si>
  <si>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</si>
  <si>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</si>
  <si>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</si>
  <si>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</si>
  <si>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</si>
  <si>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</si>
  <si>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</si>
  <si>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</si>
  <si>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</si>
  <si>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</si>
  <si>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</si>
  <si>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</si>
  <si>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</si>
  <si>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</si>
  <si>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</si>
  <si>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</si>
  <si>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</si>
  <si>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</si>
  <si>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</si>
  <si>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</si>
  <si>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</si>
  <si>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</si>
  <si>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</si>
  <si>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</si>
  <si>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</si>
  <si>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</si>
  <si>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133302011</t>
  </si>
  <si>
    <t>Hloubení šachet ručním nebo pneum nářadím v soudržných horninách tř. 4, plocha výkopu do 4 m2</t>
  </si>
  <si>
    <t>m3</t>
  </si>
  <si>
    <t>1189505876</t>
  </si>
  <si>
    <t>(4,5*1,2+2,1*1,3)*1,3+4,2*4,5*0,4</t>
  </si>
  <si>
    <t>VV</t>
  </si>
  <si>
    <t>161101101</t>
  </si>
  <si>
    <t>Svislé přemístění výkopku z horniny tř. 1 až 4 hl výkopu do 2,5 m</t>
  </si>
  <si>
    <t>1657385793</t>
  </si>
  <si>
    <t>162201211</t>
  </si>
  <si>
    <t>Vodorovné přemístění výkopku z horniny tř. 1 až 4 stavebním kolečkem do 10 m</t>
  </si>
  <si>
    <t>-176887193</t>
  </si>
  <si>
    <t>"výkop"18,129</t>
  </si>
  <si>
    <t>"zpětný zásyp"6,563</t>
  </si>
  <si>
    <t>Součet</t>
  </si>
  <si>
    <t>162201219</t>
  </si>
  <si>
    <t>Příplatek k vodorovnému přemístění výkopku z horniny tř. 1 až 4 stavebním kolečkem ZKD 10 m</t>
  </si>
  <si>
    <t>200825551</t>
  </si>
  <si>
    <t>5</t>
  </si>
  <si>
    <t>162601102</t>
  </si>
  <si>
    <t>Vodorovné přemístění do 5000 m výkopku/sypaniny z horniny tř. 1 až 4</t>
  </si>
  <si>
    <t>-524261546</t>
  </si>
  <si>
    <t>19,129-6,563</t>
  </si>
  <si>
    <t>6</t>
  </si>
  <si>
    <t>167101101</t>
  </si>
  <si>
    <t>Nakládání výkopku z hornin tř. 1 až 4 do 100 m3</t>
  </si>
  <si>
    <t>1299058860</t>
  </si>
  <si>
    <t>12,566</t>
  </si>
  <si>
    <t>7</t>
  </si>
  <si>
    <t>171201201</t>
  </si>
  <si>
    <t>Uložení sypaniny na skládky</t>
  </si>
  <si>
    <t>1509584537</t>
  </si>
  <si>
    <t>8</t>
  </si>
  <si>
    <t>171201211</t>
  </si>
  <si>
    <t>Poplatek za uložení odpadu ze sypaniny na skládce (skládkovné)</t>
  </si>
  <si>
    <t>t</t>
  </si>
  <si>
    <t>1443316791</t>
  </si>
  <si>
    <t>12,566*1,8</t>
  </si>
  <si>
    <t>9</t>
  </si>
  <si>
    <t>174101101</t>
  </si>
  <si>
    <t>Zásyp jam, šachet rýh nebo kolem objektů sypaninou se zhutněním</t>
  </si>
  <si>
    <t>1077431731</t>
  </si>
  <si>
    <t>0,7*1,5*(3,5+2,75)</t>
  </si>
  <si>
    <t>10</t>
  </si>
  <si>
    <t>271532212</t>
  </si>
  <si>
    <t>Podsyp pod základové konstrukce se zhutněním z hrubého kameniva frakce 16 až 32 mm</t>
  </si>
  <si>
    <t>-1535082428</t>
  </si>
  <si>
    <t>"výtah šachta-základ"3,5*3,25*0,4</t>
  </si>
  <si>
    <t>11</t>
  </si>
  <si>
    <t>273321411</t>
  </si>
  <si>
    <t>Základové desky ze ŽB tř. C 20/25</t>
  </si>
  <si>
    <t>-1568540080</t>
  </si>
  <si>
    <t>2,75*3*0,4</t>
  </si>
  <si>
    <t>12</t>
  </si>
  <si>
    <t>273351215</t>
  </si>
  <si>
    <t>Zřízení bednění stěn základových desek</t>
  </si>
  <si>
    <t>m2</t>
  </si>
  <si>
    <t>-249171232</t>
  </si>
  <si>
    <t>(2,75+3*0,4)*2</t>
  </si>
  <si>
    <t>13</t>
  </si>
  <si>
    <t>273351216</t>
  </si>
  <si>
    <t>Odstranění bednění stěn základových desek</t>
  </si>
  <si>
    <t>402652589</t>
  </si>
  <si>
    <t>14</t>
  </si>
  <si>
    <t>310238211</t>
  </si>
  <si>
    <t>Zazdívka otvorů pl do 1 m2 ve zdivu nadzákladovém cihlami pálenými na MVC</t>
  </si>
  <si>
    <t>76707150</t>
  </si>
  <si>
    <t>"nika 1NP"0,2</t>
  </si>
  <si>
    <t>311321511</t>
  </si>
  <si>
    <t>Nosná zeď ze ŽB tř. C 20/25 bez výztuže</t>
  </si>
  <si>
    <t>1795220041</t>
  </si>
  <si>
    <t>0,2*1,15*(2,75+2,8*2)</t>
  </si>
  <si>
    <t>16</t>
  </si>
  <si>
    <t>311351101</t>
  </si>
  <si>
    <t>Zřízení jednostranného bednění zdí nosných</t>
  </si>
  <si>
    <t>-265501682</t>
  </si>
  <si>
    <t>1,15*(2,8*2+2,35)</t>
  </si>
  <si>
    <t>17</t>
  </si>
  <si>
    <t>311351102</t>
  </si>
  <si>
    <t>Odstranění jednostranného bednění zdí nosných</t>
  </si>
  <si>
    <t>1307092132</t>
  </si>
  <si>
    <t>18</t>
  </si>
  <si>
    <t>311361821</t>
  </si>
  <si>
    <t>Výztuž nosných zdí betonářskou ocelí 10 505</t>
  </si>
  <si>
    <t>1279120948</t>
  </si>
  <si>
    <t>19</t>
  </si>
  <si>
    <t>411244253</t>
  </si>
  <si>
    <t>Klenby valené tl 290 mm z cihel dl 290 mm pevnosti P 15 rozpětí do 2 m</t>
  </si>
  <si>
    <t>951486241</t>
  </si>
  <si>
    <t>2*1</t>
  </si>
  <si>
    <t>20</t>
  </si>
  <si>
    <t>411354204</t>
  </si>
  <si>
    <t>Bednění stropů ztracené z hraněných trapézových vln v 40 mm plech lesklý tl 0,88 mm</t>
  </si>
  <si>
    <t>1516340015</t>
  </si>
  <si>
    <t>2,65*3,62</t>
  </si>
  <si>
    <t>411361821</t>
  </si>
  <si>
    <t>Výztuž stropů betonářskou ocelí 10 505</t>
  </si>
  <si>
    <t>558895961</t>
  </si>
  <si>
    <t>"D1.2.3"0,02482</t>
  </si>
  <si>
    <t>22</t>
  </si>
  <si>
    <t>413321515</t>
  </si>
  <si>
    <t>Nosníky ze ŽB tř. C 20/25</t>
  </si>
  <si>
    <t>-1684082381</t>
  </si>
  <si>
    <t>"trám stropu T1"0,25*0,3*(3+3,25)</t>
  </si>
  <si>
    <t>23</t>
  </si>
  <si>
    <t>413351107</t>
  </si>
  <si>
    <t>Zřízení bednění nosníků bez podpěrné konstrukce</t>
  </si>
  <si>
    <t>170223743</t>
  </si>
  <si>
    <t>(0,3+0,25*2)*(2,7+3)</t>
  </si>
  <si>
    <t>24</t>
  </si>
  <si>
    <t>413351108</t>
  </si>
  <si>
    <t>Odstranění bednění nosníků bez podpěrné konstrukce</t>
  </si>
  <si>
    <t>-1069995962</t>
  </si>
  <si>
    <t>25</t>
  </si>
  <si>
    <t>413351211</t>
  </si>
  <si>
    <t>Zřízení podpěrné konstrukce nosníků v do 4 m pro zatížení do 5 kPa</t>
  </si>
  <si>
    <t>-2137104666</t>
  </si>
  <si>
    <t>26</t>
  </si>
  <si>
    <t>413351212</t>
  </si>
  <si>
    <t>Odstranění podpěrné konstrukce nosníků v do 4 m pro zatížení do 5 kPa</t>
  </si>
  <si>
    <t>-369957339</t>
  </si>
  <si>
    <t>27</t>
  </si>
  <si>
    <t>413361821</t>
  </si>
  <si>
    <t>Výztuž nosníků, volných trámů nebo průvlaků volných trámů betonářskou ocelí 10 505</t>
  </si>
  <si>
    <t>438722640</t>
  </si>
  <si>
    <t>28</t>
  </si>
  <si>
    <t>612311111</t>
  </si>
  <si>
    <t>Vápenná omítka hrubá jednovrstvá zatřená vnitřních stěn nanášená ručně</t>
  </si>
  <si>
    <t>-1659347015</t>
  </si>
  <si>
    <t>"rezervní šachta"0,2+0,5+0,2*21,59</t>
  </si>
  <si>
    <t>29</t>
  </si>
  <si>
    <t>612311501</t>
  </si>
  <si>
    <t>D+M lišty rohové s tkaninou</t>
  </si>
  <si>
    <t>m</t>
  </si>
  <si>
    <t>1553829959</t>
  </si>
  <si>
    <t>"O/03"39</t>
  </si>
  <si>
    <t>30</t>
  </si>
  <si>
    <t>612325402</t>
  </si>
  <si>
    <t>Oprava vnitřní vápenocementové hrubé omítky stěn v rozsahu plochy do 30%</t>
  </si>
  <si>
    <t>1743957878</t>
  </si>
  <si>
    <t>4,4*(5+5,2+2,2+2,5)+4,7*(5,3+2,4+5,35+2,5)+4,17*(2,5+5,4+5,4+2,5)+3,95*(2,7*2+3)</t>
  </si>
  <si>
    <t>31</t>
  </si>
  <si>
    <t>619345151</t>
  </si>
  <si>
    <t>Římsa z profilované lišty vč.povrchové úpravy</t>
  </si>
  <si>
    <t>2060252653</t>
  </si>
  <si>
    <t>"O/01"15</t>
  </si>
  <si>
    <t>32</t>
  </si>
  <si>
    <t>631311114</t>
  </si>
  <si>
    <t>Mazanina tl do 80 mm z betonu prostého tř. C 16/20</t>
  </si>
  <si>
    <t>-1595921832</t>
  </si>
  <si>
    <t>"podlaha UPS"3,62*2,65*0,08</t>
  </si>
  <si>
    <t>33</t>
  </si>
  <si>
    <t>632451034</t>
  </si>
  <si>
    <t>Vyrovnávací potěr tl do 50 mm z MC 15 provedený v ploše</t>
  </si>
  <si>
    <t>-1163968454</t>
  </si>
  <si>
    <t>"podkladní beton v šactě"3,7*3,5</t>
  </si>
  <si>
    <t>34</t>
  </si>
  <si>
    <t>642942111</t>
  </si>
  <si>
    <t>Osazování zárubní nebo rámů dveřních kovových do 2,5 m2 na MC</t>
  </si>
  <si>
    <t>kus</t>
  </si>
  <si>
    <t>-186431639</t>
  </si>
  <si>
    <t>35</t>
  </si>
  <si>
    <t>M</t>
  </si>
  <si>
    <t>5533118901</t>
  </si>
  <si>
    <t>zárubeň ocelová s drážkou pro těsnění H 95 DV 800 L/P,protipožární,nátěr RAL 7040</t>
  </si>
  <si>
    <t>-1159839480</t>
  </si>
  <si>
    <t>36</t>
  </si>
  <si>
    <t>949101111</t>
  </si>
  <si>
    <t>Lešení pomocné pro objekty pozemních staveb s lešeňovou podlahou v do 1,9 m zatížení do 150 kg/m2</t>
  </si>
  <si>
    <t>-1199437657</t>
  </si>
  <si>
    <t>37</t>
  </si>
  <si>
    <t>949101112</t>
  </si>
  <si>
    <t>Lešení pomocné pro objekty pozemních staveb s lešeňovou podlahou v do 3,5 m zatížení do 150 kg/m2</t>
  </si>
  <si>
    <t>-755296877</t>
  </si>
  <si>
    <t>38</t>
  </si>
  <si>
    <t>952901111</t>
  </si>
  <si>
    <t>Vyčištění budov bytové a občanské výstavby při výšce podlaží do 4 m</t>
  </si>
  <si>
    <t>1278801664</t>
  </si>
  <si>
    <t>"chodby +UPS"18,39+20,84+20,74+7,07</t>
  </si>
  <si>
    <t>39</t>
  </si>
  <si>
    <t>962052211</t>
  </si>
  <si>
    <t>Bourání zdiva nadzákladového ze ŽB přes 1 m3</t>
  </si>
  <si>
    <t>-1151326057</t>
  </si>
  <si>
    <t>"výtahová šacgta"0,35*(1,8+1,4)*6,3+0,2*1,5*6,3</t>
  </si>
  <si>
    <t>0,35*1,52*11,12+0,2*(1,81+1,6)*11,12</t>
  </si>
  <si>
    <t>0,25*1,15*3,2+0,15*(1,77+1,65)*3,2</t>
  </si>
  <si>
    <t>"základy výtahové šachty"1,85*1,7*0,4+0,7*0,3*0,7</t>
  </si>
  <si>
    <t>40</t>
  </si>
  <si>
    <t>963031439</t>
  </si>
  <si>
    <t>Bourání cihelných kleneb na MV nebo MVC tl do 450 mm</t>
  </si>
  <si>
    <t>2110595314</t>
  </si>
  <si>
    <t>2,95*1,3+1,8*1,4</t>
  </si>
  <si>
    <t>41</t>
  </si>
  <si>
    <t>964072211</t>
  </si>
  <si>
    <t>Vybourání válcovaných nosníků ze zdiva smíšeného dl do 4 m hmotnosti do 10 kg/m</t>
  </si>
  <si>
    <t>1428178231</t>
  </si>
  <si>
    <t>"I100"1,1*0,00834*2</t>
  </si>
  <si>
    <t>42</t>
  </si>
  <si>
    <t>964072331</t>
  </si>
  <si>
    <t>Vybourání válcovaných nosníků ze zdiva smíšeného dl do 6 m hmotnosti do 35 kg/m</t>
  </si>
  <si>
    <t>-1100793232</t>
  </si>
  <si>
    <t>"I220"2,85*0,0311</t>
  </si>
  <si>
    <t>43</t>
  </si>
  <si>
    <t>964072441</t>
  </si>
  <si>
    <t>Vybourání válcovaných nosníků ze zdiva smíšeného dl do 8 m hmotnosti do 55 kg/m</t>
  </si>
  <si>
    <t>-1123693834</t>
  </si>
  <si>
    <t>"I280"6,15*0,0479</t>
  </si>
  <si>
    <t>44</t>
  </si>
  <si>
    <t>970560101</t>
  </si>
  <si>
    <t>D+M hasící přístrojP6/21A</t>
  </si>
  <si>
    <t>992212341</t>
  </si>
  <si>
    <t>45</t>
  </si>
  <si>
    <t>970560601</t>
  </si>
  <si>
    <t>D+M fotoluminiscenční značení O/08,09,10,11,12,13</t>
  </si>
  <si>
    <t>kpl</t>
  </si>
  <si>
    <t>-257873125</t>
  </si>
  <si>
    <t>46</t>
  </si>
  <si>
    <t>971033641</t>
  </si>
  <si>
    <t>Vybourání otvorů ve zdivu cihelném pl do 4 m2 na MVC nebo MV tl do 300 mm</t>
  </si>
  <si>
    <t>1780637390</t>
  </si>
  <si>
    <t>"rezervní šachta"0,2*0,5*21,59</t>
  </si>
  <si>
    <t>47</t>
  </si>
  <si>
    <t>973031325</t>
  </si>
  <si>
    <t>Vysekání kapes ve zdivu cihelném na MV nebo MVC pl do 0,10 m2 hl do 300 mm</t>
  </si>
  <si>
    <t>330516886</t>
  </si>
  <si>
    <t>48</t>
  </si>
  <si>
    <t>974031177</t>
  </si>
  <si>
    <t>Vysekání rýh ve zdivu cihelném hl do 200 mm š do 500 mm</t>
  </si>
  <si>
    <t>-1783777695</t>
  </si>
  <si>
    <t>49</t>
  </si>
  <si>
    <t>975053141</t>
  </si>
  <si>
    <t>Víceřadové podchycení stropů pro osazení nosníků v do 3,5 m pro zatížení do 1500 kg/m2</t>
  </si>
  <si>
    <t>-292785732</t>
  </si>
  <si>
    <t>"1NP"5,26*3+3*3</t>
  </si>
  <si>
    <t>"2,3,4 NP"2,4*5+3,5*3+2,5*5+2,5*3+3,2*5</t>
  </si>
  <si>
    <t>50</t>
  </si>
  <si>
    <t>977151118</t>
  </si>
  <si>
    <t>Jádrové vrty diamantovými korunkami do D 100 mm do stavebních materiálů</t>
  </si>
  <si>
    <t>1857467963</t>
  </si>
  <si>
    <t>"pro přeložení potrubí"1,2</t>
  </si>
  <si>
    <t>51</t>
  </si>
  <si>
    <t>981011313</t>
  </si>
  <si>
    <t>Demolice budov zděných na MVC podíl konstrukcí do 20 % postupným rozebíráním</t>
  </si>
  <si>
    <t>-646916321</t>
  </si>
  <si>
    <t>"strojovna výtahu"2,6*2,5*2,4</t>
  </si>
  <si>
    <t>52</t>
  </si>
  <si>
    <t>997013501</t>
  </si>
  <si>
    <t>Odvoz suti a vybouraných hmot na skládku nebo meziskládku do 1 km se složením</t>
  </si>
  <si>
    <t>1171392342</t>
  </si>
  <si>
    <t>53</t>
  </si>
  <si>
    <t>997013509</t>
  </si>
  <si>
    <t>Příplatek k odvozu suti a vybouraných hmot na skládku ZKD 1 km přes 1 km</t>
  </si>
  <si>
    <t>689711252</t>
  </si>
  <si>
    <t>81,781*4</t>
  </si>
  <si>
    <t>54</t>
  </si>
  <si>
    <t>997013801</t>
  </si>
  <si>
    <t>Poplatek za uložení stavebního betonového odpadu na skládce (skládkovné)</t>
  </si>
  <si>
    <t>-360675197</t>
  </si>
  <si>
    <t>55</t>
  </si>
  <si>
    <t>997013811</t>
  </si>
  <si>
    <t>Poplatek za uložení stavebního dřevěného odpadu na skládce (skládkovné)</t>
  </si>
  <si>
    <t>-625076036</t>
  </si>
  <si>
    <t>56</t>
  </si>
  <si>
    <t>997013831</t>
  </si>
  <si>
    <t>Poplatek za uložení stavebního směsného odpadu na skládce (skládkovné)</t>
  </si>
  <si>
    <t>-1332212747</t>
  </si>
  <si>
    <t>57</t>
  </si>
  <si>
    <t>998011003</t>
  </si>
  <si>
    <t>Přesun hmot pro budovy zděné v do 24 m</t>
  </si>
  <si>
    <t>-923954684</t>
  </si>
  <si>
    <t>58</t>
  </si>
  <si>
    <t>711111012</t>
  </si>
  <si>
    <t>Provedení izolace proti zemní vlhkosti vodorovné za studena nátěrem tekutou lepenkou</t>
  </si>
  <si>
    <t>-2041190687</t>
  </si>
  <si>
    <t>3*3,25</t>
  </si>
  <si>
    <t>59</t>
  </si>
  <si>
    <t>2455104131</t>
  </si>
  <si>
    <t>systém hydroizolační -těsnící nátěr na beton</t>
  </si>
  <si>
    <t>kg</t>
  </si>
  <si>
    <t>17654384</t>
  </si>
  <si>
    <t>9,750*0,25*1,1+12,943*0,25*1,2</t>
  </si>
  <si>
    <t>60</t>
  </si>
  <si>
    <t>711112012</t>
  </si>
  <si>
    <t>Provedení izolace proti zemní vlhkosti svislé za studena nátěrem tekutou lepenkou</t>
  </si>
  <si>
    <t>2098121090</t>
  </si>
  <si>
    <t>1,55*(2,75+2,8*2)</t>
  </si>
  <si>
    <t>61</t>
  </si>
  <si>
    <t>998711203</t>
  </si>
  <si>
    <t>Přesun hmot procentní pro izolace proti vodě, vlhkosti a plynům v objektech v do 60 m</t>
  </si>
  <si>
    <t>%</t>
  </si>
  <si>
    <t>1291883414</t>
  </si>
  <si>
    <t>62</t>
  </si>
  <si>
    <t>713131151</t>
  </si>
  <si>
    <t>Montáž izolace tepelné stěn a základů volně vloženými rohožemi, pásy, dílci, deskami 1 vrstva</t>
  </si>
  <si>
    <t>897408777</t>
  </si>
  <si>
    <t>"šachta výtahu"(3,0+3,0+0,2*2+0,6*2)*(4,41+4,73+4,17+3,95)+(1,5*0,2*4)-(1,5*2,25*4)</t>
  </si>
  <si>
    <t>63</t>
  </si>
  <si>
    <t>6315092901</t>
  </si>
  <si>
    <t>deska izolační minerální rohož tl.40 akustická</t>
  </si>
  <si>
    <t>1428020825</t>
  </si>
  <si>
    <t>118,876*1,1</t>
  </si>
  <si>
    <t>64</t>
  </si>
  <si>
    <t>998713203</t>
  </si>
  <si>
    <t>Přesun hmot procentní pro izolace tepelné v objektech v do 24 m</t>
  </si>
  <si>
    <t>1743203493</t>
  </si>
  <si>
    <t>65</t>
  </si>
  <si>
    <t>722130239</t>
  </si>
  <si>
    <t>Potrubí vodovodní ocelové závitové pozinkované svařované běžné DN 100</t>
  </si>
  <si>
    <t>1444874975</t>
  </si>
  <si>
    <t>"O/02"3</t>
  </si>
  <si>
    <t>66</t>
  </si>
  <si>
    <t>722130920</t>
  </si>
  <si>
    <t>Potrubí  přeřezání ocelové trubky do DN 100</t>
  </si>
  <si>
    <t>1817807309</t>
  </si>
  <si>
    <t>67</t>
  </si>
  <si>
    <t>722131941</t>
  </si>
  <si>
    <t>Potrubí ocelové propojení potrubí DN 100</t>
  </si>
  <si>
    <t>-1663224725</t>
  </si>
  <si>
    <t>68</t>
  </si>
  <si>
    <t>101105</t>
  </si>
  <si>
    <t>kabel CYKY 3x1,5</t>
  </si>
  <si>
    <t>-435093382</t>
  </si>
  <si>
    <t>69</t>
  </si>
  <si>
    <t>101106</t>
  </si>
  <si>
    <t>kabel CYKY 3x2,5</t>
  </si>
  <si>
    <t>1804567350</t>
  </si>
  <si>
    <t>70</t>
  </si>
  <si>
    <t>101211</t>
  </si>
  <si>
    <t>kabel 1kV CYKY 4x25</t>
  </si>
  <si>
    <t>779592940</t>
  </si>
  <si>
    <t>71</t>
  </si>
  <si>
    <t>101309</t>
  </si>
  <si>
    <t>kabel CYKY 5x10</t>
  </si>
  <si>
    <t>925387843</t>
  </si>
  <si>
    <t>72</t>
  </si>
  <si>
    <t>101310</t>
  </si>
  <si>
    <t>kabel CYKY 5x16</t>
  </si>
  <si>
    <t>1564495783</t>
  </si>
  <si>
    <t>73</t>
  </si>
  <si>
    <t>132310</t>
  </si>
  <si>
    <t>kabel 1kV CSKH-V18 5x16</t>
  </si>
  <si>
    <t>151683569</t>
  </si>
  <si>
    <t>74</t>
  </si>
  <si>
    <t>171109</t>
  </si>
  <si>
    <t>vodič CY 10 ZŽ</t>
  </si>
  <si>
    <t>1590314072</t>
  </si>
  <si>
    <t>75</t>
  </si>
  <si>
    <t>171111</t>
  </si>
  <si>
    <t>vodič CY 25 ZŽ</t>
  </si>
  <si>
    <t>-292922859</t>
  </si>
  <si>
    <t>76</t>
  </si>
  <si>
    <t>190110</t>
  </si>
  <si>
    <t>kabelové oko Cu lisovací 16x8 KU</t>
  </si>
  <si>
    <t>ks</t>
  </si>
  <si>
    <t>500032714</t>
  </si>
  <si>
    <t>77</t>
  </si>
  <si>
    <t>190111</t>
  </si>
  <si>
    <t>kabelové oko Cu lisovací 25x8 KU</t>
  </si>
  <si>
    <t>428781666</t>
  </si>
  <si>
    <t>78</t>
  </si>
  <si>
    <t>193511</t>
  </si>
  <si>
    <t>stoupačková svorkovnice s krytem HVS 95</t>
  </si>
  <si>
    <t>-535079741</t>
  </si>
  <si>
    <t>79</t>
  </si>
  <si>
    <t>199222</t>
  </si>
  <si>
    <t>svorka 3x2,5mm2 krabicová bezšroubo</t>
  </si>
  <si>
    <t>-146827784</t>
  </si>
  <si>
    <t>80</t>
  </si>
  <si>
    <t>199223</t>
  </si>
  <si>
    <t>svorka 4x2,5mm2 krabicová bezšroubo</t>
  </si>
  <si>
    <t>-93597884</t>
  </si>
  <si>
    <t>81</t>
  </si>
  <si>
    <t>201</t>
  </si>
  <si>
    <t>válcovaný profil ocel tř.11</t>
  </si>
  <si>
    <t>229490461</t>
  </si>
  <si>
    <t>82</t>
  </si>
  <si>
    <t>210010311</t>
  </si>
  <si>
    <t>krabice odbočná bez svorkovnice a zapojení(-KO68)</t>
  </si>
  <si>
    <t>29206691</t>
  </si>
  <si>
    <t>83</t>
  </si>
  <si>
    <t>210010321</t>
  </si>
  <si>
    <t>krabicová rozvodka vč.svorkovn.a zapojení(-KR68)</t>
  </si>
  <si>
    <t>730258730</t>
  </si>
  <si>
    <t>84</t>
  </si>
  <si>
    <t>210020133</t>
  </si>
  <si>
    <t>kabelový rošt do š.40cm</t>
  </si>
  <si>
    <t>1001334842</t>
  </si>
  <si>
    <t>85</t>
  </si>
  <si>
    <t>210020651</t>
  </si>
  <si>
    <t>nosná konstrukce přístroje do 5kg vč.zhotovení</t>
  </si>
  <si>
    <t>-234847460</t>
  </si>
  <si>
    <t>86</t>
  </si>
  <si>
    <t>210020911</t>
  </si>
  <si>
    <t>ohnivzdorná přepážka s výplní ve stropě tl.20cm</t>
  </si>
  <si>
    <t>-1810891487</t>
  </si>
  <si>
    <t>87</t>
  </si>
  <si>
    <t>210020921</t>
  </si>
  <si>
    <t>ohnivzdorná přepážka s výplní ve stěně tl.15cm</t>
  </si>
  <si>
    <t>147467113</t>
  </si>
  <si>
    <t>88</t>
  </si>
  <si>
    <t>210020952</t>
  </si>
  <si>
    <t>bezpečnostní tabulka plastová</t>
  </si>
  <si>
    <t>-543102385</t>
  </si>
  <si>
    <t>89</t>
  </si>
  <si>
    <t>210020953</t>
  </si>
  <si>
    <t>označ štítek přístroje,svítidla, kabely</t>
  </si>
  <si>
    <t>-608171577</t>
  </si>
  <si>
    <t>90</t>
  </si>
  <si>
    <t>210100001</t>
  </si>
  <si>
    <t>ukončení v rozvaděči vč.zapojení vodiče do 2,5mm2</t>
  </si>
  <si>
    <t>570901034</t>
  </si>
  <si>
    <t>91</t>
  </si>
  <si>
    <t>210100003</t>
  </si>
  <si>
    <t>ukončení v rozvaděči vč.zapojení vodiče do 16mm2</t>
  </si>
  <si>
    <t>-760164878</t>
  </si>
  <si>
    <t>92</t>
  </si>
  <si>
    <t>210100004</t>
  </si>
  <si>
    <t>ukončení v rozvaděči vč.zapojení vodiče do 25mm2</t>
  </si>
  <si>
    <t>898103980</t>
  </si>
  <si>
    <t>93</t>
  </si>
  <si>
    <t>210101201</t>
  </si>
  <si>
    <t>stoupačková svorkovnice s krytem</t>
  </si>
  <si>
    <t>-714345188</t>
  </si>
  <si>
    <t>94</t>
  </si>
  <si>
    <t>210110043</t>
  </si>
  <si>
    <t>přepínač zapuštěný vč.zapojení řazení 1</t>
  </si>
  <si>
    <t>271554296</t>
  </si>
  <si>
    <t>95</t>
  </si>
  <si>
    <t>210110045</t>
  </si>
  <si>
    <t>přepínač zapuštěný vč.zapojení střídavý/řazení 6</t>
  </si>
  <si>
    <t>-1562742240</t>
  </si>
  <si>
    <t>96</t>
  </si>
  <si>
    <t>-784643146</t>
  </si>
  <si>
    <t>97</t>
  </si>
  <si>
    <t>210111012</t>
  </si>
  <si>
    <t>zásuvka domovní zapuštěná vč.zapojení průběžně</t>
  </si>
  <si>
    <t>-1051086698</t>
  </si>
  <si>
    <t>98</t>
  </si>
  <si>
    <t>210120103</t>
  </si>
  <si>
    <t>montáž redukce R200</t>
  </si>
  <si>
    <t>1722024658</t>
  </si>
  <si>
    <t>99</t>
  </si>
  <si>
    <t>210120103.1</t>
  </si>
  <si>
    <t>patrona nožové pojistky do 630A</t>
  </si>
  <si>
    <t>1753714025</t>
  </si>
  <si>
    <t>100</t>
  </si>
  <si>
    <t>210190002</t>
  </si>
  <si>
    <t>rozvodnice do hmotnosti 50kg</t>
  </si>
  <si>
    <t>-139909440</t>
  </si>
  <si>
    <t>101</t>
  </si>
  <si>
    <t>-23123340</t>
  </si>
  <si>
    <t>102</t>
  </si>
  <si>
    <t>210192551</t>
  </si>
  <si>
    <t>ekvipotenciální svorkovnice vč.zapojení</t>
  </si>
  <si>
    <t>-2099136952</t>
  </si>
  <si>
    <t>103</t>
  </si>
  <si>
    <t>210200021</t>
  </si>
  <si>
    <t>opětná montáž stávajícího lustru</t>
  </si>
  <si>
    <t>619622208</t>
  </si>
  <si>
    <t>104</t>
  </si>
  <si>
    <t>210201021</t>
  </si>
  <si>
    <t>svítidlo LED 1 zdroj</t>
  </si>
  <si>
    <t>1948949363</t>
  </si>
  <si>
    <t>105</t>
  </si>
  <si>
    <t>210201102</t>
  </si>
  <si>
    <t>svítidlo LED průmyslové</t>
  </si>
  <si>
    <t>1841619137</t>
  </si>
  <si>
    <t>106</t>
  </si>
  <si>
    <t>210201201</t>
  </si>
  <si>
    <t>nouzové orientační svítidlo LED</t>
  </si>
  <si>
    <t>-197688457</t>
  </si>
  <si>
    <t>107</t>
  </si>
  <si>
    <t>210220022</t>
  </si>
  <si>
    <t>uzemňov.vedení v zemi úplná mtž FeZn pr.8-10mm</t>
  </si>
  <si>
    <t>71229289</t>
  </si>
  <si>
    <t>108</t>
  </si>
  <si>
    <t>210220361</t>
  </si>
  <si>
    <t>tyčový zemnič 2m vč.připojení</t>
  </si>
  <si>
    <t>439024251</t>
  </si>
  <si>
    <t>109</t>
  </si>
  <si>
    <t>210800851</t>
  </si>
  <si>
    <t>vodič Cu(-CY,CYA) pevně uložený do 1x35</t>
  </si>
  <si>
    <t>-675915641</t>
  </si>
  <si>
    <t>110</t>
  </si>
  <si>
    <t>766834527</t>
  </si>
  <si>
    <t>111</t>
  </si>
  <si>
    <t>210810048</t>
  </si>
  <si>
    <t>kabel(-CYKY) pevně uložený do 3x6/4x4/7x2,5</t>
  </si>
  <si>
    <t>-1721437087</t>
  </si>
  <si>
    <t>112</t>
  </si>
  <si>
    <t>-1686988361</t>
  </si>
  <si>
    <t>113</t>
  </si>
  <si>
    <t>210810053</t>
  </si>
  <si>
    <t>kabel(-CYKY) pevně ulož.do 5x10/12x4/19x2,5/24x1,5</t>
  </si>
  <si>
    <t>-936623085</t>
  </si>
  <si>
    <t>114</t>
  </si>
  <si>
    <t>210810054</t>
  </si>
  <si>
    <t>kabel(-CYKY) pevně ulož.do 4x16/24x2,5/48x1,5</t>
  </si>
  <si>
    <t>1884698080</t>
  </si>
  <si>
    <t>115</t>
  </si>
  <si>
    <t>210810101</t>
  </si>
  <si>
    <t>kabel Cu(-1kV CYKY) pevně uložený do 3x35/4x25</t>
  </si>
  <si>
    <t>-1178188965</t>
  </si>
  <si>
    <t>116</t>
  </si>
  <si>
    <t>210810955</t>
  </si>
  <si>
    <t>kabel(-1kV CSKH)pevně 3x50/4x35/5x25/24x2,5/37x1,5</t>
  </si>
  <si>
    <t>-619432455</t>
  </si>
  <si>
    <t>117</t>
  </si>
  <si>
    <t>210990001</t>
  </si>
  <si>
    <t>práce spojené s úpravou v RPH dle TZ</t>
  </si>
  <si>
    <t>1443538482</t>
  </si>
  <si>
    <t>118</t>
  </si>
  <si>
    <t>210990001.1</t>
  </si>
  <si>
    <t>pomocné práce nezahrnuté v ceník položkách</t>
  </si>
  <si>
    <t>307916351</t>
  </si>
  <si>
    <t>119</t>
  </si>
  <si>
    <t>210990001.2</t>
  </si>
  <si>
    <t>demontáž stávajícího lustru</t>
  </si>
  <si>
    <t>1146583220</t>
  </si>
  <si>
    <t>120</t>
  </si>
  <si>
    <t>210990001.3</t>
  </si>
  <si>
    <t>demontáž stáv elektroinstalace v prostoru výstavby</t>
  </si>
  <si>
    <t>127283025</t>
  </si>
  <si>
    <t>121</t>
  </si>
  <si>
    <t>217307001</t>
  </si>
  <si>
    <t>vypnutí vedení, zajištění vyp.stavu, opět zapnutí</t>
  </si>
  <si>
    <t>-1221759375</t>
  </si>
  <si>
    <t>122</t>
  </si>
  <si>
    <t>217307002</t>
  </si>
  <si>
    <t>zjištění konců neoznačeného okruhu a označení</t>
  </si>
  <si>
    <t>-486301509</t>
  </si>
  <si>
    <t>123</t>
  </si>
  <si>
    <t>217307003</t>
  </si>
  <si>
    <t>demontáž a opětovná montáž krytu v přípojk.skříni</t>
  </si>
  <si>
    <t>195955726</t>
  </si>
  <si>
    <t>124</t>
  </si>
  <si>
    <t>217307004</t>
  </si>
  <si>
    <t>demontáž a opětovná montáž krytu v rozvaděči</t>
  </si>
  <si>
    <t>499029038</t>
  </si>
  <si>
    <t>125</t>
  </si>
  <si>
    <t>217307015</t>
  </si>
  <si>
    <t>demontáž a opětov montáž zkušební svorky uzemnění</t>
  </si>
  <si>
    <t>-1308284842</t>
  </si>
  <si>
    <t>126</t>
  </si>
  <si>
    <t>218009001</t>
  </si>
  <si>
    <t>poplatek za recyklaci svítidla</t>
  </si>
  <si>
    <t>3681342</t>
  </si>
  <si>
    <t>127</t>
  </si>
  <si>
    <t>-1329097216</t>
  </si>
  <si>
    <t>128</t>
  </si>
  <si>
    <t>-211204810</t>
  </si>
  <si>
    <t>129</t>
  </si>
  <si>
    <t>252</t>
  </si>
  <si>
    <t>bezpečnostní tabulka plast</t>
  </si>
  <si>
    <t>1380278448</t>
  </si>
  <si>
    <t>130</t>
  </si>
  <si>
    <t>253</t>
  </si>
  <si>
    <t>-1087087634</t>
  </si>
  <si>
    <t>131</t>
  </si>
  <si>
    <t>295011</t>
  </si>
  <si>
    <t>vedení FeZn pr.10mm(0,63kg/m)</t>
  </si>
  <si>
    <t>29185955</t>
  </si>
  <si>
    <t>132</t>
  </si>
  <si>
    <t>295062</t>
  </si>
  <si>
    <t>tyč zemnící ZT1,5sv FeZn 1000/26mm vč.svorky SR3b</t>
  </si>
  <si>
    <t>2143015104</t>
  </si>
  <si>
    <t>133</t>
  </si>
  <si>
    <t>298409</t>
  </si>
  <si>
    <t>přípojnice ekvipotenciální s krytem EPS</t>
  </si>
  <si>
    <t>2028962310</t>
  </si>
  <si>
    <t>134</t>
  </si>
  <si>
    <t>311117</t>
  </si>
  <si>
    <t>krabice univerz/rozvodka KU68-1903 vč.KO68 +S66</t>
  </si>
  <si>
    <t>1679467255</t>
  </si>
  <si>
    <t>135</t>
  </si>
  <si>
    <t>311415</t>
  </si>
  <si>
    <t>krabice univerzální KPR68/71L</t>
  </si>
  <si>
    <t>-1015088148</t>
  </si>
  <si>
    <t>136</t>
  </si>
  <si>
    <t>363312</t>
  </si>
  <si>
    <t>žlab drátový 100/50 ŽZ kompletní</t>
  </si>
  <si>
    <t>-1416151304</t>
  </si>
  <si>
    <t>137</t>
  </si>
  <si>
    <t>409822</t>
  </si>
  <si>
    <t>přepínač/strojek 10A/250Vstř řaz.6,6So</t>
  </si>
  <si>
    <t>252041912</t>
  </si>
  <si>
    <t>138</t>
  </si>
  <si>
    <t>410101</t>
  </si>
  <si>
    <t>kryt spínače 1-duchý pro ř.1,6,7,1/0</t>
  </si>
  <si>
    <t>-231009164</t>
  </si>
  <si>
    <t>139</t>
  </si>
  <si>
    <t>410151</t>
  </si>
  <si>
    <t>SESTAVA  přepín střídavý  10A/250Vstř řaz.6</t>
  </si>
  <si>
    <t>944682359</t>
  </si>
  <si>
    <t>140</t>
  </si>
  <si>
    <t>410901</t>
  </si>
  <si>
    <t>přepín 10A/250Vstř řazení6 IP44 Tango</t>
  </si>
  <si>
    <t>-2125906695</t>
  </si>
  <si>
    <t>141</t>
  </si>
  <si>
    <t>410903</t>
  </si>
  <si>
    <t>spínač 10A/250Vstř řazení1 IP44 Tango</t>
  </si>
  <si>
    <t>-713292055</t>
  </si>
  <si>
    <t>142</t>
  </si>
  <si>
    <t>420091</t>
  </si>
  <si>
    <t xml:space="preserve">rámeček pro 1 přístroj </t>
  </si>
  <si>
    <t>1655473995</t>
  </si>
  <si>
    <t>143</t>
  </si>
  <si>
    <t>420901</t>
  </si>
  <si>
    <t>zásuvka 16A/250Vstř  IP44</t>
  </si>
  <si>
    <t>1285815141</t>
  </si>
  <si>
    <t>144</t>
  </si>
  <si>
    <t>433263</t>
  </si>
  <si>
    <t>pojistková patrona PN1(80A)gG</t>
  </si>
  <si>
    <t>-99430065</t>
  </si>
  <si>
    <t>145</t>
  </si>
  <si>
    <t>460200133</t>
  </si>
  <si>
    <t>výkop kabel.rýhy šířka 35/hloubka 50cm tz.3/ko1.5</t>
  </si>
  <si>
    <t>1537742611</t>
  </si>
  <si>
    <t>146</t>
  </si>
  <si>
    <t>460200163</t>
  </si>
  <si>
    <t>výkop kabel.rýhy šířka 35/hloubka 80cm tz.3/ko1.5</t>
  </si>
  <si>
    <t>1858585527</t>
  </si>
  <si>
    <t>147</t>
  </si>
  <si>
    <t>460420385</t>
  </si>
  <si>
    <t>kabel.lože písek 2x10-15cm betondesky50/20 na20cm</t>
  </si>
  <si>
    <t>-823920236</t>
  </si>
  <si>
    <t>148</t>
  </si>
  <si>
    <t>460490011</t>
  </si>
  <si>
    <t>výstražná fólie šířka do 30cm</t>
  </si>
  <si>
    <t>-1895424187</t>
  </si>
  <si>
    <t>149</t>
  </si>
  <si>
    <t>460560133</t>
  </si>
  <si>
    <t>zához kabelové rýhy šířka 35/hloubka 50cm tz.3</t>
  </si>
  <si>
    <t>655723637</t>
  </si>
  <si>
    <t>150</t>
  </si>
  <si>
    <t>460600001</t>
  </si>
  <si>
    <t>odvoz zeminy do 10km vč.poplatku za skládku</t>
  </si>
  <si>
    <t>-35619447</t>
  </si>
  <si>
    <t>151</t>
  </si>
  <si>
    <t>460620013</t>
  </si>
  <si>
    <t>provizorní úprava terénu třída zeminy 3</t>
  </si>
  <si>
    <t>-451362156</t>
  </si>
  <si>
    <t>152</t>
  </si>
  <si>
    <t>-1059200597</t>
  </si>
  <si>
    <t>153</t>
  </si>
  <si>
    <t>460650015</t>
  </si>
  <si>
    <t>podklad nebo zához štěrkopískem</t>
  </si>
  <si>
    <t>788701066</t>
  </si>
  <si>
    <t>154</t>
  </si>
  <si>
    <t>46112</t>
  </si>
  <si>
    <t>štěrkopísek 0-16mm</t>
  </si>
  <si>
    <t>1607203308</t>
  </si>
  <si>
    <t>155</t>
  </si>
  <si>
    <t>46114</t>
  </si>
  <si>
    <t>písek kopaný 0-2mm</t>
  </si>
  <si>
    <t>1468525072</t>
  </si>
  <si>
    <t>156</t>
  </si>
  <si>
    <t>46172</t>
  </si>
  <si>
    <t>deska betonová 50/20/5cm</t>
  </si>
  <si>
    <t>-1540868332</t>
  </si>
  <si>
    <t>157</t>
  </si>
  <si>
    <t>46381</t>
  </si>
  <si>
    <t>výstražná fólie šířka 0,2m</t>
  </si>
  <si>
    <t>-1497707788</t>
  </si>
  <si>
    <t>158</t>
  </si>
  <si>
    <t>471151</t>
  </si>
  <si>
    <t>redukce R200 do RPH kompletní</t>
  </si>
  <si>
    <t>114023818</t>
  </si>
  <si>
    <t>159</t>
  </si>
  <si>
    <t>510361</t>
  </si>
  <si>
    <t>svit LED-1850-4K-1hod,13W</t>
  </si>
  <si>
    <t>255935043</t>
  </si>
  <si>
    <t>160</t>
  </si>
  <si>
    <t>525245</t>
  </si>
  <si>
    <t>svít LED 8300-236-4K,58W,IP66</t>
  </si>
  <si>
    <t>-1491158640</t>
  </si>
  <si>
    <t>161</t>
  </si>
  <si>
    <t>552412</t>
  </si>
  <si>
    <t>nouz svítidlo  IP22,LED,1hod</t>
  </si>
  <si>
    <t>1388118293</t>
  </si>
  <si>
    <t>162</t>
  </si>
  <si>
    <t>712646</t>
  </si>
  <si>
    <t>rozvodnice RP dle výkresu a TS</t>
  </si>
  <si>
    <t>2126075491</t>
  </si>
  <si>
    <t>163</t>
  </si>
  <si>
    <t>718215</t>
  </si>
  <si>
    <t>rozvodnice RS dle výkresu a TS</t>
  </si>
  <si>
    <t>1348372938</t>
  </si>
  <si>
    <t>164</t>
  </si>
  <si>
    <t>900001</t>
  </si>
  <si>
    <t>pomocný montáž materiál pro úpravu ve skříni RPH</t>
  </si>
  <si>
    <t>-208314799</t>
  </si>
  <si>
    <t>165</t>
  </si>
  <si>
    <t>900001.1</t>
  </si>
  <si>
    <t>pomocný materiál nezahrnutý v ceník položkách</t>
  </si>
  <si>
    <t>302329251</t>
  </si>
  <si>
    <t>166</t>
  </si>
  <si>
    <t>932</t>
  </si>
  <si>
    <t>ohnivzdorná přepážka s výplní(obecná položka)</t>
  </si>
  <si>
    <t>1752520866</t>
  </si>
  <si>
    <t>167</t>
  </si>
  <si>
    <t>-643326838</t>
  </si>
  <si>
    <t>168</t>
  </si>
  <si>
    <t>Pol1</t>
  </si>
  <si>
    <t>doprava a přesun dodávek</t>
  </si>
  <si>
    <t>-1292118710</t>
  </si>
  <si>
    <t>169</t>
  </si>
  <si>
    <t>Pol2</t>
  </si>
  <si>
    <t>výchozí revize a zpráva</t>
  </si>
  <si>
    <t>1364425972</t>
  </si>
  <si>
    <t>170</t>
  </si>
  <si>
    <t>Pol3</t>
  </si>
  <si>
    <t>dokumentace skutečného provedení</t>
  </si>
  <si>
    <t>1795405039</t>
  </si>
  <si>
    <t>171</t>
  </si>
  <si>
    <t>Pol4</t>
  </si>
  <si>
    <t>podružný materiál</t>
  </si>
  <si>
    <t>1422894659</t>
  </si>
  <si>
    <t>172</t>
  </si>
  <si>
    <t>743111001</t>
  </si>
  <si>
    <t xml:space="preserve">UPS </t>
  </si>
  <si>
    <t>-1838584881</t>
  </si>
  <si>
    <t>173</t>
  </si>
  <si>
    <t>748791001</t>
  </si>
  <si>
    <t>Přeložení svítidel závěsných</t>
  </si>
  <si>
    <t>-1154362055</t>
  </si>
  <si>
    <t>174</t>
  </si>
  <si>
    <t>751398056</t>
  </si>
  <si>
    <t>"O/04"Mtž protidešťové žaluzie potrubí přes 0,750 m2</t>
  </si>
  <si>
    <t>1891604500</t>
  </si>
  <si>
    <t>175</t>
  </si>
  <si>
    <t>241560890</t>
  </si>
  <si>
    <t>Žaluzie protidešťová 200/400</t>
  </si>
  <si>
    <t>174374751</t>
  </si>
  <si>
    <t>176</t>
  </si>
  <si>
    <t>751510016</t>
  </si>
  <si>
    <t>Vzduchotechnické potrubí pozink čtyřhranné průřezu do 0,79 m2</t>
  </si>
  <si>
    <t>1118170699</t>
  </si>
  <si>
    <t>177</t>
  </si>
  <si>
    <t>751711111</t>
  </si>
  <si>
    <t>Montáž klimatizační jednotky vnitřní nástěnné pro objem místnosti 35 m3</t>
  </si>
  <si>
    <t>1222526901</t>
  </si>
  <si>
    <t>178</t>
  </si>
  <si>
    <t>291560230</t>
  </si>
  <si>
    <t xml:space="preserve">"O/05/Klimatizační jednotka multifunkční </t>
  </si>
  <si>
    <t>-540869255</t>
  </si>
  <si>
    <t>179</t>
  </si>
  <si>
    <t>291600820</t>
  </si>
  <si>
    <t xml:space="preserve">"O/06/D+M těsnící větrací výustkové tvarovky </t>
  </si>
  <si>
    <t>-225640074</t>
  </si>
  <si>
    <t>180</t>
  </si>
  <si>
    <t>762521934</t>
  </si>
  <si>
    <t>Vyřezání části podlahy z prken nebo fošen tl přes 32 mm bez polštářů plochy jednotlivě přes 4 m2</t>
  </si>
  <si>
    <t>1132647661</t>
  </si>
  <si>
    <t>3,3*1,2+1,8*1,2*2</t>
  </si>
  <si>
    <t>181</t>
  </si>
  <si>
    <t>762523932</t>
  </si>
  <si>
    <t>Doplnění části podlah palubkami tl do 32 mm plochy jednotlivě do 1 m2</t>
  </si>
  <si>
    <t>-883460081</t>
  </si>
  <si>
    <t>182</t>
  </si>
  <si>
    <t>762524911</t>
  </si>
  <si>
    <t>Položení a nastavení polštářů tloušťky do 100 mm</t>
  </si>
  <si>
    <t>148994708</t>
  </si>
  <si>
    <t>183</t>
  </si>
  <si>
    <t>762811811</t>
  </si>
  <si>
    <t>Demontáž záklopů stropů z hrubých prken tl do 32 mm</t>
  </si>
  <si>
    <t>201405560</t>
  </si>
  <si>
    <t>184</t>
  </si>
  <si>
    <t>762812944</t>
  </si>
  <si>
    <t>Zabednění části záklopu stropu z fošen plochy jednotlivě do 8 m2</t>
  </si>
  <si>
    <t>1076653177</t>
  </si>
  <si>
    <t>185</t>
  </si>
  <si>
    <t>762821921</t>
  </si>
  <si>
    <t>Vyřezání části stropního trámu průřezové plochy řeziva do 224 cm2 délky do 3 m</t>
  </si>
  <si>
    <t>-399000282</t>
  </si>
  <si>
    <t>(2,7*2+1,2*3)*2</t>
  </si>
  <si>
    <t>186</t>
  </si>
  <si>
    <t>762822922</t>
  </si>
  <si>
    <t>Doplnění části stropního trámu z hranolů průřezové plochy do 224 cm2  včetně materiálu</t>
  </si>
  <si>
    <t>-1945481626</t>
  </si>
  <si>
    <t>"vyřezané+pod schody"18+5</t>
  </si>
  <si>
    <t>187</t>
  </si>
  <si>
    <t>762841812</t>
  </si>
  <si>
    <t>Demontáž podbíjení obkladů stropů a střech sklonu do 60° z hrubých prken s omítkou</t>
  </si>
  <si>
    <t>-1305814083</t>
  </si>
  <si>
    <t>188</t>
  </si>
  <si>
    <t>998762203</t>
  </si>
  <si>
    <t>Přesun hmot procentní pro kce tesařské v objektech v do 24 m</t>
  </si>
  <si>
    <t>-2097487949</t>
  </si>
  <si>
    <t>189</t>
  </si>
  <si>
    <t>763164360</t>
  </si>
  <si>
    <t xml:space="preserve">Konstrukce stěn prostoru UPS - skladba S2 </t>
  </si>
  <si>
    <t>936301941</t>
  </si>
  <si>
    <t>1,55*3,71+(1,55+2,9)/2*1,6*2+2,9*0,6*2+2,9*3,71+3,71*(2,7+0,8)-1,6</t>
  </si>
  <si>
    <t>190</t>
  </si>
  <si>
    <t>763164767</t>
  </si>
  <si>
    <t>SDK obklad š přes 0,5 m desky 2xH2DF 12,5</t>
  </si>
  <si>
    <t>1452971025</t>
  </si>
  <si>
    <t>"rezervní šachta"0,6*21,59</t>
  </si>
  <si>
    <t>191</t>
  </si>
  <si>
    <t>763164791</t>
  </si>
  <si>
    <t>Montáž SDK obkladu kovových kcí jednoduché opláštění</t>
  </si>
  <si>
    <t>-549608998</t>
  </si>
  <si>
    <t>"okna"2,48*1,7</t>
  </si>
  <si>
    <t>"okna zrcadlová folie"1,55*1,3+1,55*0,8</t>
  </si>
  <si>
    <t>192</t>
  </si>
  <si>
    <t>590250601</t>
  </si>
  <si>
    <t>Desky obkladové protipožární tl.15mm</t>
  </si>
  <si>
    <t>-375844180</t>
  </si>
  <si>
    <t>"S1+šachta výtahu"((3,0+3,0+0,2*2+0,6*2)*(4,41+4,73+4,17+3,95)+(1,5*0,2*4)-(1,5*2,25*4))*1,15</t>
  </si>
  <si>
    <t>"S1"2,48*1,7*1,15</t>
  </si>
  <si>
    <t>193</t>
  </si>
  <si>
    <t>590250602</t>
  </si>
  <si>
    <t>Desky obkladové protipožární tl.15mm se zrcadlovou folií</t>
  </si>
  <si>
    <t>-1838282645</t>
  </si>
  <si>
    <t>"S2"(1,55*1,3+1,55*0,8)*1,15</t>
  </si>
  <si>
    <t>194</t>
  </si>
  <si>
    <t>763164795</t>
  </si>
  <si>
    <t>D+M-Podkladní rošt pro obklad výtah šachty</t>
  </si>
  <si>
    <t>197761100</t>
  </si>
  <si>
    <t>195</t>
  </si>
  <si>
    <t>763164921</t>
  </si>
  <si>
    <t>Vytvoření oblouku z ohýbané SDK desky  vč povrchové úpravy</t>
  </si>
  <si>
    <t>-167200986</t>
  </si>
  <si>
    <t>(5,23+4,99+2,3+2,3)*0,6*2</t>
  </si>
  <si>
    <t>196</t>
  </si>
  <si>
    <t>998763403</t>
  </si>
  <si>
    <t>Přesun hmot procentní pro sádrokartonové konstrukce v objektech v do 24 m</t>
  </si>
  <si>
    <t>86144030</t>
  </si>
  <si>
    <t>197</t>
  </si>
  <si>
    <t>766660021</t>
  </si>
  <si>
    <t>Montáž dveřních křídel otvíravých 1křídlových š do 0,8 m požárních do ocelové zárubně</t>
  </si>
  <si>
    <t>42881863</t>
  </si>
  <si>
    <t>198</t>
  </si>
  <si>
    <t>611600400</t>
  </si>
  <si>
    <t>T01-dveře vnitřní plné  CPL- EW30DP3C+ kování+zamozavírač</t>
  </si>
  <si>
    <t>-1551310788</t>
  </si>
  <si>
    <t>199</t>
  </si>
  <si>
    <t>998766203</t>
  </si>
  <si>
    <t>Přesun hmot procentní pro konstrukce truhlářské v objektech v do 24 m</t>
  </si>
  <si>
    <t>-1324701419</t>
  </si>
  <si>
    <t>200</t>
  </si>
  <si>
    <t>767111102</t>
  </si>
  <si>
    <t>D+M podlahy -plech s protiskluz.úpravou</t>
  </si>
  <si>
    <t>-1858340397</t>
  </si>
  <si>
    <t>"viz  .výkr.č. D1.1.5"2,89</t>
  </si>
  <si>
    <t>767111103</t>
  </si>
  <si>
    <t>D+M ocelového schodiště</t>
  </si>
  <si>
    <t>-256768301</t>
  </si>
  <si>
    <t>"viz tab .výkr.č. D1.2.4"414,4</t>
  </si>
  <si>
    <t>202</t>
  </si>
  <si>
    <t>7671111031</t>
  </si>
  <si>
    <t>D+M zábradlí ocelového schodiště</t>
  </si>
  <si>
    <t>364884578</t>
  </si>
  <si>
    <t>"viz T02"151,43</t>
  </si>
  <si>
    <t>203</t>
  </si>
  <si>
    <t>767111104</t>
  </si>
  <si>
    <t>D+M ocelové konstrukce stropu místnosti UPS-ohraničující plech</t>
  </si>
  <si>
    <t>-664474771</t>
  </si>
  <si>
    <t>"viz .výkr.č. D1.2.3"20</t>
  </si>
  <si>
    <t>204</t>
  </si>
  <si>
    <t>767111105</t>
  </si>
  <si>
    <t>D+M ocelové konstrukce výtahové šachty</t>
  </si>
  <si>
    <t>-785236458</t>
  </si>
  <si>
    <t>"viz tab .výkr.č. D1.2.2"10637,14</t>
  </si>
  <si>
    <t>205</t>
  </si>
  <si>
    <t>767996703</t>
  </si>
  <si>
    <t>Demontáž atypických zámečnických konstrukcí řezáním hmotnosti jednotlivých dílů do 250 kg</t>
  </si>
  <si>
    <t>-479301671</t>
  </si>
  <si>
    <t>"ocel.schodiště"250</t>
  </si>
  <si>
    <t>206</t>
  </si>
  <si>
    <t>998767203</t>
  </si>
  <si>
    <t>Přesun hmot procentní pro zámečnické konstrukce v objektech v do 24 m</t>
  </si>
  <si>
    <t>-1078094284</t>
  </si>
  <si>
    <t>207</t>
  </si>
  <si>
    <t>776421100</t>
  </si>
  <si>
    <t>Lepení obvodových soklíků nebo lišt z měkčených plastů</t>
  </si>
  <si>
    <t>-1572565525</t>
  </si>
  <si>
    <t>2,39+5,23+4,99+2,26+0,5+0,6+3-(0,9*3+1,4)</t>
  </si>
  <si>
    <t>2,6+5,35+5,3+2,4+0,5+0,6+3-(1,5*2)</t>
  </si>
  <si>
    <t>2+4,6+5,43+2,5+0,7+0,6+3-(1,3*3)</t>
  </si>
  <si>
    <t>(3,15+2,25)*2-0,8</t>
  </si>
  <si>
    <t>208</t>
  </si>
  <si>
    <t>284110060</t>
  </si>
  <si>
    <t>lišta speciální soklová PVC 10224 samolepící 15 x 50 mm role 50 m</t>
  </si>
  <si>
    <t>1754042920</t>
  </si>
  <si>
    <t>209</t>
  </si>
  <si>
    <t>776511820</t>
  </si>
  <si>
    <t>Demontáž lepených povlakových podlah s podložkou ručně</t>
  </si>
  <si>
    <t>-267849628</t>
  </si>
  <si>
    <t>5,26*4,99-(1,853*1,71)</t>
  </si>
  <si>
    <t>210</t>
  </si>
  <si>
    <t>776521100</t>
  </si>
  <si>
    <t>Lepení pásů povlakových podlah plastových</t>
  </si>
  <si>
    <t>897786330</t>
  </si>
  <si>
    <t>"chodba +UPS"18,39+20,84+20,74+7,07</t>
  </si>
  <si>
    <t>211</t>
  </si>
  <si>
    <t>2841024101</t>
  </si>
  <si>
    <t>krytina podlahová homogenní PVC s vrstvou PUR</t>
  </si>
  <si>
    <t>1374013791</t>
  </si>
  <si>
    <t>67,04*1,1</t>
  </si>
  <si>
    <t>212</t>
  </si>
  <si>
    <t>998776203</t>
  </si>
  <si>
    <t>Přesun hmot procentní pro podlahy povlakové v objektech v do 24 m</t>
  </si>
  <si>
    <t>-621952604</t>
  </si>
  <si>
    <t>213</t>
  </si>
  <si>
    <t>784112013</t>
  </si>
  <si>
    <t>Rozmývání podkladu po oškrabání malby v místnostech výšky do 5,00 m</t>
  </si>
  <si>
    <t>1309871099</t>
  </si>
  <si>
    <t>214</t>
  </si>
  <si>
    <t>784121003</t>
  </si>
  <si>
    <t>Oškrabání malby v mísnostech výšky do 5,00 m</t>
  </si>
  <si>
    <t>1528777938</t>
  </si>
  <si>
    <t>237+20+67</t>
  </si>
  <si>
    <t>215</t>
  </si>
  <si>
    <t>784221103</t>
  </si>
  <si>
    <t>Dvojnásobné bílé malby  ze směsí za sucha dobře otěruvzdorných v místnostech do 5,00 m</t>
  </si>
  <si>
    <t>1763291392</t>
  </si>
  <si>
    <t>237+20+120+67</t>
  </si>
  <si>
    <t>216</t>
  </si>
  <si>
    <t>33025605</t>
  </si>
  <si>
    <t>Dodání a montáž výtahu</t>
  </si>
  <si>
    <t>891322832</t>
  </si>
  <si>
    <t>VP - Vícepráce</t>
  </si>
  <si>
    <t>PN</t>
  </si>
  <si>
    <t>2 - Dodatek č.1-Vestavba lůžk.výtahu-požární úpravy</t>
  </si>
  <si>
    <t>Středočeský kraj</t>
  </si>
  <si>
    <t>319201321</t>
  </si>
  <si>
    <t>Vyrovnání nerovného povrchu zdiva tl do 30 mm maltou</t>
  </si>
  <si>
    <t>1605294277</t>
  </si>
  <si>
    <t>"po vybouraných zárubních"</t>
  </si>
  <si>
    <t>((2+0,9+2)*2*4+(2+0,8+2)*2)*0,25</t>
  </si>
  <si>
    <t>((2+2,2+3,3)*2*2)*0,25</t>
  </si>
  <si>
    <t>619995001</t>
  </si>
  <si>
    <t>Začištění omítek kolem oken, dveří, podlah nebo obkladů</t>
  </si>
  <si>
    <t>1252585617</t>
  </si>
  <si>
    <t>(2+0,9+2)*2*4+(2+0,8+2)*2</t>
  </si>
  <si>
    <t>(2+2,2+3,3)*2*2</t>
  </si>
  <si>
    <t>968072455</t>
  </si>
  <si>
    <t>Vybourání kovových dveřních zárubní pl do 2 m2</t>
  </si>
  <si>
    <t>-1848706863</t>
  </si>
  <si>
    <t>4*0,9*2+1*0,8*2</t>
  </si>
  <si>
    <t>998011002</t>
  </si>
  <si>
    <t>Přesun hmot pro budovy zděné v do 12 m</t>
  </si>
  <si>
    <t>-1860517124</t>
  </si>
  <si>
    <t>763111341</t>
  </si>
  <si>
    <t>SDK příčka tl 75 mm profil CW+UW 50 desky 1xH2DF 12,5 TI 50 mm EI 45 Rw 41dB</t>
  </si>
  <si>
    <t>-725777556</t>
  </si>
  <si>
    <t>"doplnění prosklené stěny"2</t>
  </si>
  <si>
    <t>766622861</t>
  </si>
  <si>
    <t>Vyvěšení nebo zavěšení křídel dřevěných nebo plastových okenních do 1,5 m2</t>
  </si>
  <si>
    <t>2049755985</t>
  </si>
  <si>
    <t>766622952</t>
  </si>
  <si>
    <t>Úprava dveří vnitřních  2 křídl. ,zafrízování protipož prahu,obvod páska,samotavírač s koordinátorem</t>
  </si>
  <si>
    <t>1098618474</t>
  </si>
  <si>
    <t>"1NP,2NP,3NP"1+3+3</t>
  </si>
  <si>
    <t>766622990</t>
  </si>
  <si>
    <t>Dodánía montáž tabulek bezpečnostbího značení</t>
  </si>
  <si>
    <t>-1673336634</t>
  </si>
  <si>
    <t>"1NP,2NP,3NP"2+2+2</t>
  </si>
  <si>
    <t>766622992</t>
  </si>
  <si>
    <t>Dodánía montáž tabulek bezpečnostbího značení požárních dveří</t>
  </si>
  <si>
    <t>-1488457874</t>
  </si>
  <si>
    <t>"1NP,2NP,3NP"5+4+5</t>
  </si>
  <si>
    <t>-1096101255</t>
  </si>
  <si>
    <t>"T01-1NP"3+1</t>
  </si>
  <si>
    <t>"T03-3NP"1</t>
  </si>
  <si>
    <t>T01-dveře vnitřní plné  CPL- EW30DP3C+ kování+zamozavírač-800/1970</t>
  </si>
  <si>
    <t>2022357583</t>
  </si>
  <si>
    <t>"T03-3NP-D04"1</t>
  </si>
  <si>
    <t>611600401</t>
  </si>
  <si>
    <t>T01-dveře vnitřní plné  CPL- EW30DP3C+ kování+zamozavírač-900/1970</t>
  </si>
  <si>
    <t>1791331600</t>
  </si>
  <si>
    <t>"T01-1NP-D02"3+1</t>
  </si>
  <si>
    <t>766682211</t>
  </si>
  <si>
    <t>Montáž zárubní obložkových protipožárních pro dveře jednokřídlové tl stěny do 170 mm</t>
  </si>
  <si>
    <t>1083672874</t>
  </si>
  <si>
    <t>"T01-D02,T03-D04"4+1</t>
  </si>
  <si>
    <t>611822590</t>
  </si>
  <si>
    <t>protipožární pro dveře 1křídlové 60,70,80,90x197 cm, tl. 6 - 17 cm,dub,buk</t>
  </si>
  <si>
    <t>1341502461</t>
  </si>
  <si>
    <t>"D02+D04"4+1</t>
  </si>
  <si>
    <t>-1951233814</t>
  </si>
  <si>
    <t>767111190</t>
  </si>
  <si>
    <t>Dodání a montáž proskelné stěny s dveřmi +el.dveřní otvírač - D03</t>
  </si>
  <si>
    <t>-198967911</t>
  </si>
  <si>
    <t>784171001</t>
  </si>
  <si>
    <t>Olepování vnitřních ploch páskou v místnostech výšky do 3,80 m</t>
  </si>
  <si>
    <t>396908012</t>
  </si>
  <si>
    <t>581248330</t>
  </si>
  <si>
    <t>páska pro malířské potřeby  19mm x 50 m</t>
  </si>
  <si>
    <t>-145019423</t>
  </si>
  <si>
    <t>784221101</t>
  </si>
  <si>
    <t>Dvojnásobné bílé malby  ze směsí za sucha dobře otěruvzdorných v místnostech do 3,80 m</t>
  </si>
  <si>
    <t>874557081</t>
  </si>
  <si>
    <t>78,800*1,0</t>
  </si>
  <si>
    <t>3 -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</si>
  <si>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</si>
  <si>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</si>
  <si>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</si>
  <si>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</si>
  <si>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</si>
  <si>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013254000</t>
  </si>
  <si>
    <t>Dokumentace skutečného provedení stavby-3 paré dokumentace</t>
  </si>
  <si>
    <t>Kč</t>
  </si>
  <si>
    <t>1024</t>
  </si>
  <si>
    <t>-444359273</t>
  </si>
  <si>
    <t>030001000</t>
  </si>
  <si>
    <t>-104036912</t>
  </si>
  <si>
    <t>060001000</t>
  </si>
  <si>
    <t>939660922</t>
  </si>
  <si>
    <t>070001000</t>
  </si>
  <si>
    <t>-1728135438</t>
  </si>
  <si>
    <t>4 - Ostatní náklady -REZERVA</t>
  </si>
  <si>
    <t xml:space="preserve">    VRN5 - Finanční náklady</t>
  </si>
  <si>
    <t>052103000</t>
  </si>
  <si>
    <t>Rezerva investora</t>
  </si>
  <si>
    <t>1184363618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</si>
</sst>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166" fontId="32" fillId="0" borderId="17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 applyProtection="1">
      <alignment vertical="center"/>
      <protection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vertical="center"/>
      <protection/>
    </xf>
    <xf numFmtId="0" fontId="27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7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7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49" fontId="37" fillId="0" borderId="25" xfId="0" applyNumberFormat="1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center" vertical="center" wrapText="1"/>
      <protection/>
    </xf>
    <xf numFmtId="167" fontId="37" fillId="0" borderId="25" xfId="0" applyNumberFormat="1" applyFont="1" applyBorder="1" applyAlignment="1" applyProtection="1">
      <alignment vertical="center"/>
      <protection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4" borderId="25" xfId="0" applyNumberFormat="1" applyFont="1" applyFill="1" applyBorder="1" applyAlignment="1" applyProtection="1">
      <alignment vertical="center"/>
      <protection/>
    </xf>
    <xf numFmtId="4" fontId="37" fillId="0" borderId="25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4" fontId="6" fillId="0" borderId="17" xfId="0" applyNumberFormat="1" applyFont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0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15</v>
      </c>
    </row>
    <row r="5" spans="2:71" ht="14.4" customHeight="1">
      <c r="B5" s="27"/>
      <c r="C5" s="32"/>
      <c r="D5" s="33" t="s">
        <v>16</v>
      </c>
      <c r="E5" s="32"/>
      <c r="F5" s="32"/>
      <c r="G5" s="32"/>
      <c r="H5" s="32"/>
      <c r="I5" s="32"/>
      <c r="J5" s="32"/>
      <c r="K5" s="34" t="s">
        <v>17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18</v>
      </c>
      <c r="BS5" s="23" t="s">
        <v>9</v>
      </c>
    </row>
    <row r="6" spans="2:71" ht="36.95" customHeight="1">
      <c r="B6" s="27"/>
      <c r="C6" s="32"/>
      <c r="D6" s="36" t="s">
        <v>19</v>
      </c>
      <c r="E6" s="32"/>
      <c r="F6" s="32"/>
      <c r="G6" s="32"/>
      <c r="H6" s="32"/>
      <c r="I6" s="32"/>
      <c r="J6" s="32"/>
      <c r="K6" s="37" t="s">
        <v>20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21</v>
      </c>
    </row>
    <row r="7" spans="2:71" ht="14.4" customHeight="1">
      <c r="B7" s="27"/>
      <c r="C7" s="32"/>
      <c r="D7" s="39" t="s">
        <v>22</v>
      </c>
      <c r="E7" s="32"/>
      <c r="F7" s="32"/>
      <c r="G7" s="32"/>
      <c r="H7" s="32"/>
      <c r="I7" s="32"/>
      <c r="J7" s="32"/>
      <c r="K7" s="34" t="s">
        <v>23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24</v>
      </c>
      <c r="AL7" s="32"/>
      <c r="AM7" s="32"/>
      <c r="AN7" s="34" t="s">
        <v>23</v>
      </c>
      <c r="AO7" s="32"/>
      <c r="AP7" s="32"/>
      <c r="AQ7" s="30"/>
      <c r="BE7" s="38"/>
      <c r="BS7" s="23" t="s">
        <v>21</v>
      </c>
    </row>
    <row r="8" spans="2:71" ht="14.4" customHeight="1">
      <c r="B8" s="27"/>
      <c r="C8" s="32"/>
      <c r="D8" s="39" t="s">
        <v>25</v>
      </c>
      <c r="E8" s="32"/>
      <c r="F8" s="32"/>
      <c r="G8" s="32"/>
      <c r="H8" s="32"/>
      <c r="I8" s="32"/>
      <c r="J8" s="32"/>
      <c r="K8" s="34" t="s">
        <v>26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27</v>
      </c>
      <c r="AL8" s="32"/>
      <c r="AM8" s="32"/>
      <c r="AN8" s="40" t="s">
        <v>28</v>
      </c>
      <c r="AO8" s="32"/>
      <c r="AP8" s="32"/>
      <c r="AQ8" s="30"/>
      <c r="BE8" s="38"/>
      <c r="BS8" s="23" t="s">
        <v>21</v>
      </c>
    </row>
    <row r="9" spans="2:71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21</v>
      </c>
    </row>
    <row r="10" spans="2:71" ht="14.4" customHeight="1">
      <c r="B10" s="27"/>
      <c r="C10" s="32"/>
      <c r="D10" s="39" t="s">
        <v>29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30</v>
      </c>
      <c r="AL10" s="32"/>
      <c r="AM10" s="32"/>
      <c r="AN10" s="34" t="s">
        <v>31</v>
      </c>
      <c r="AO10" s="32"/>
      <c r="AP10" s="32"/>
      <c r="AQ10" s="30"/>
      <c r="BE10" s="38"/>
      <c r="BS10" s="23" t="s">
        <v>21</v>
      </c>
    </row>
    <row r="11" spans="2:71" ht="18.45" customHeight="1">
      <c r="B11" s="27"/>
      <c r="C11" s="32"/>
      <c r="D11" s="32"/>
      <c r="E11" s="34" t="s">
        <v>32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33</v>
      </c>
      <c r="AL11" s="32"/>
      <c r="AM11" s="32"/>
      <c r="AN11" s="34" t="s">
        <v>34</v>
      </c>
      <c r="AO11" s="32"/>
      <c r="AP11" s="32"/>
      <c r="AQ11" s="30"/>
      <c r="BE11" s="38"/>
      <c r="BS11" s="23" t="s">
        <v>21</v>
      </c>
    </row>
    <row r="12" spans="2:71" ht="6.95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21</v>
      </c>
    </row>
    <row r="13" spans="2:71" ht="14.4" customHeight="1">
      <c r="B13" s="27"/>
      <c r="C13" s="32"/>
      <c r="D13" s="39" t="s">
        <v>35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30</v>
      </c>
      <c r="AL13" s="32"/>
      <c r="AM13" s="32"/>
      <c r="AN13" s="41" t="s">
        <v>36</v>
      </c>
      <c r="AO13" s="32"/>
      <c r="AP13" s="32"/>
      <c r="AQ13" s="30"/>
      <c r="BE13" s="38"/>
      <c r="BS13" s="23" t="s">
        <v>21</v>
      </c>
    </row>
    <row r="14" spans="2:71" ht="13.5">
      <c r="B14" s="27"/>
      <c r="C14" s="32"/>
      <c r="D14" s="32"/>
      <c r="E14" s="41" t="s">
        <v>36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33</v>
      </c>
      <c r="AL14" s="32"/>
      <c r="AM14" s="32"/>
      <c r="AN14" s="41" t="s">
        <v>36</v>
      </c>
      <c r="AO14" s="32"/>
      <c r="AP14" s="32"/>
      <c r="AQ14" s="30"/>
      <c r="BE14" s="38"/>
      <c r="BS14" s="23" t="s">
        <v>21</v>
      </c>
    </row>
    <row r="15" spans="2:71" ht="6.95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spans="2:71" ht="14.4" customHeight="1">
      <c r="B16" s="27"/>
      <c r="C16" s="32"/>
      <c r="D16" s="39" t="s">
        <v>37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30</v>
      </c>
      <c r="AL16" s="32"/>
      <c r="AM16" s="32"/>
      <c r="AN16" s="34" t="s">
        <v>38</v>
      </c>
      <c r="AO16" s="32"/>
      <c r="AP16" s="32"/>
      <c r="AQ16" s="30"/>
      <c r="BE16" s="38"/>
      <c r="BS16" s="23" t="s">
        <v>6</v>
      </c>
    </row>
    <row r="17" spans="2:71" ht="18.45" customHeight="1">
      <c r="B17" s="27"/>
      <c r="C17" s="32"/>
      <c r="D17" s="32"/>
      <c r="E17" s="34" t="s">
        <v>39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33</v>
      </c>
      <c r="AL17" s="32"/>
      <c r="AM17" s="32"/>
      <c r="AN17" s="34" t="s">
        <v>40</v>
      </c>
      <c r="AO17" s="32"/>
      <c r="AP17" s="32"/>
      <c r="AQ17" s="30"/>
      <c r="BE17" s="38"/>
      <c r="BS17" s="23" t="s">
        <v>41</v>
      </c>
    </row>
    <row r="18" spans="2:71" ht="6.95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9</v>
      </c>
    </row>
    <row r="19" spans="2:71" ht="14.4" customHeight="1">
      <c r="B19" s="27"/>
      <c r="C19" s="32"/>
      <c r="D19" s="39" t="s">
        <v>42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30</v>
      </c>
      <c r="AL19" s="32"/>
      <c r="AM19" s="32"/>
      <c r="AN19" s="34" t="s">
        <v>23</v>
      </c>
      <c r="AO19" s="32"/>
      <c r="AP19" s="32"/>
      <c r="AQ19" s="30"/>
      <c r="BE19" s="38"/>
      <c r="BS19" s="23" t="s">
        <v>9</v>
      </c>
    </row>
    <row r="20" spans="2:57" ht="18.45" customHeight="1">
      <c r="B20" s="27"/>
      <c r="C20" s="32"/>
      <c r="D20" s="32"/>
      <c r="E20" s="34" t="s">
        <v>43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33</v>
      </c>
      <c r="AL20" s="32"/>
      <c r="AM20" s="32"/>
      <c r="AN20" s="34" t="s">
        <v>23</v>
      </c>
      <c r="AO20" s="32"/>
      <c r="AP20" s="32"/>
      <c r="AQ20" s="30"/>
      <c r="BE20" s="38"/>
    </row>
    <row r="21" spans="2:57" ht="6.95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 spans="2:57" ht="13.5">
      <c r="B22" s="27"/>
      <c r="C22" s="32"/>
      <c r="D22" s="39" t="s">
        <v>44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spans="2:57" ht="16.5" customHeight="1">
      <c r="B23" s="27"/>
      <c r="C23" s="32"/>
      <c r="D23" s="32"/>
      <c r="E23" s="43" t="s">
        <v>23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spans="2:57" ht="6.95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spans="2:57" ht="6.95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spans="2:57" ht="14.4" customHeight="1">
      <c r="B26" s="27"/>
      <c r="C26" s="32"/>
      <c r="D26" s="45" t="s">
        <v>45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ROUND(AG87,2)</f>
        <v>0</v>
      </c>
      <c r="AL26" s="32"/>
      <c r="AM26" s="32"/>
      <c r="AN26" s="32"/>
      <c r="AO26" s="32"/>
      <c r="AP26" s="32"/>
      <c r="AQ26" s="30"/>
      <c r="BE26" s="38"/>
    </row>
    <row r="27" spans="2:57" ht="14.4" customHeight="1">
      <c r="B27" s="27"/>
      <c r="C27" s="32"/>
      <c r="D27" s="45" t="s">
        <v>46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ROUND(AG93,2)</f>
        <v>0</v>
      </c>
      <c r="AL27" s="46"/>
      <c r="AM27" s="46"/>
      <c r="AN27" s="46"/>
      <c r="AO27" s="46"/>
      <c r="AP27" s="32"/>
      <c r="AQ27" s="30"/>
      <c r="BE27" s="38"/>
    </row>
    <row r="28" spans="2:57" s="1" customFormat="1" ht="6.95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pans="2:57" s="1" customFormat="1" ht="25.9" customHeight="1">
      <c r="B29" s="47"/>
      <c r="C29" s="48"/>
      <c r="D29" s="50" t="s">
        <v>47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ROUND(AK26+AK27,2)</f>
        <v>0</v>
      </c>
      <c r="AL29" s="51"/>
      <c r="AM29" s="51"/>
      <c r="AN29" s="51"/>
      <c r="AO29" s="51"/>
      <c r="AP29" s="48"/>
      <c r="AQ29" s="49"/>
      <c r="BE29" s="38"/>
    </row>
    <row r="30" spans="2:57" s="1" customFormat="1" ht="6.95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pans="2:57" s="2" customFormat="1" ht="14.4" customHeight="1">
      <c r="B31" s="53"/>
      <c r="C31" s="54"/>
      <c r="D31" s="55" t="s">
        <v>48</v>
      </c>
      <c r="E31" s="54"/>
      <c r="F31" s="55" t="s">
        <v>49</v>
      </c>
      <c r="G31" s="54"/>
      <c r="H31" s="54"/>
      <c r="I31" s="54"/>
      <c r="J31" s="54"/>
      <c r="K31" s="54"/>
      <c r="L31" s="56">
        <v>0.21</v>
      </c>
      <c r="M31" s="54"/>
      <c r="N31" s="54"/>
      <c r="O31" s="54"/>
      <c r="P31" s="54"/>
      <c r="Q31" s="54"/>
      <c r="R31" s="54"/>
      <c r="S31" s="54"/>
      <c r="T31" s="57" t="s">
        <v>50</v>
      </c>
      <c r="U31" s="54"/>
      <c r="V31" s="54"/>
      <c r="W31" s="58">
        <f>ROUND(AZ87+SUM(CD94:CD98),2)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ROUND(AV87+SUM(BY94:BY98),2)</f>
        <v>0</v>
      </c>
      <c r="AL31" s="54"/>
      <c r="AM31" s="54"/>
      <c r="AN31" s="54"/>
      <c r="AO31" s="54"/>
      <c r="AP31" s="54"/>
      <c r="AQ31" s="59"/>
      <c r="BE31" s="38"/>
    </row>
    <row r="32" spans="2:57" s="2" customFormat="1" ht="14.4" customHeight="1">
      <c r="B32" s="53"/>
      <c r="C32" s="54"/>
      <c r="D32" s="54"/>
      <c r="E32" s="54"/>
      <c r="F32" s="55" t="s">
        <v>51</v>
      </c>
      <c r="G32" s="54"/>
      <c r="H32" s="54"/>
      <c r="I32" s="54"/>
      <c r="J32" s="54"/>
      <c r="K32" s="54"/>
      <c r="L32" s="56">
        <v>0.15</v>
      </c>
      <c r="M32" s="54"/>
      <c r="N32" s="54"/>
      <c r="O32" s="54"/>
      <c r="P32" s="54"/>
      <c r="Q32" s="54"/>
      <c r="R32" s="54"/>
      <c r="S32" s="54"/>
      <c r="T32" s="57" t="s">
        <v>50</v>
      </c>
      <c r="U32" s="54"/>
      <c r="V32" s="54"/>
      <c r="W32" s="58">
        <f>ROUND(BA87+SUM(CE94:CE98),2)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ROUND(AW87+SUM(BZ94:BZ98),2)</f>
        <v>0</v>
      </c>
      <c r="AL32" s="54"/>
      <c r="AM32" s="54"/>
      <c r="AN32" s="54"/>
      <c r="AO32" s="54"/>
      <c r="AP32" s="54"/>
      <c r="AQ32" s="59"/>
      <c r="BE32" s="38"/>
    </row>
    <row r="33" spans="2:57" s="2" customFormat="1" ht="14.4" customHeight="1" hidden="1">
      <c r="B33" s="53"/>
      <c r="C33" s="54"/>
      <c r="D33" s="54"/>
      <c r="E33" s="54"/>
      <c r="F33" s="55" t="s">
        <v>52</v>
      </c>
      <c r="G33" s="54"/>
      <c r="H33" s="54"/>
      <c r="I33" s="54"/>
      <c r="J33" s="54"/>
      <c r="K33" s="54"/>
      <c r="L33" s="56">
        <v>0.21</v>
      </c>
      <c r="M33" s="54"/>
      <c r="N33" s="54"/>
      <c r="O33" s="54"/>
      <c r="P33" s="54"/>
      <c r="Q33" s="54"/>
      <c r="R33" s="54"/>
      <c r="S33" s="54"/>
      <c r="T33" s="57" t="s">
        <v>50</v>
      </c>
      <c r="U33" s="54"/>
      <c r="V33" s="54"/>
      <c r="W33" s="58">
        <f>ROUND(BB87+SUM(CF94:CF98),2)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spans="2:57" s="2" customFormat="1" ht="14.4" customHeight="1" hidden="1">
      <c r="B34" s="53"/>
      <c r="C34" s="54"/>
      <c r="D34" s="54"/>
      <c r="E34" s="54"/>
      <c r="F34" s="55" t="s">
        <v>53</v>
      </c>
      <c r="G34" s="54"/>
      <c r="H34" s="54"/>
      <c r="I34" s="54"/>
      <c r="J34" s="54"/>
      <c r="K34" s="54"/>
      <c r="L34" s="56">
        <v>0.15</v>
      </c>
      <c r="M34" s="54"/>
      <c r="N34" s="54"/>
      <c r="O34" s="54"/>
      <c r="P34" s="54"/>
      <c r="Q34" s="54"/>
      <c r="R34" s="54"/>
      <c r="S34" s="54"/>
      <c r="T34" s="57" t="s">
        <v>50</v>
      </c>
      <c r="U34" s="54"/>
      <c r="V34" s="54"/>
      <c r="W34" s="58">
        <f>ROUND(BC87+SUM(CG94:CG98),2)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spans="2:43" s="2" customFormat="1" ht="14.4" customHeight="1" hidden="1">
      <c r="B35" s="53"/>
      <c r="C35" s="54"/>
      <c r="D35" s="54"/>
      <c r="E35" s="54"/>
      <c r="F35" s="55" t="s">
        <v>54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50</v>
      </c>
      <c r="U35" s="54"/>
      <c r="V35" s="54"/>
      <c r="W35" s="58">
        <f>ROUND(BD87+SUM(CH94:CH98),2)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pans="2:43" s="1" customFormat="1" ht="6.95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pans="2:43" s="1" customFormat="1" ht="25.9" customHeight="1">
      <c r="B37" s="47"/>
      <c r="C37" s="60"/>
      <c r="D37" s="61" t="s">
        <v>55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56</v>
      </c>
      <c r="U37" s="62"/>
      <c r="V37" s="62"/>
      <c r="W37" s="62"/>
      <c r="X37" s="64" t="s">
        <v>57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pans="2:43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 spans="2:43" ht="13.5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 spans="2:43" ht="13.5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 spans="2:43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 spans="2:43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 spans="2:43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 spans="2:43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 spans="2:43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 spans="2:43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 spans="2:43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 spans="2:43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pans="2:43" s="1" customFormat="1" ht="13.5">
      <c r="B49" s="47"/>
      <c r="C49" s="48"/>
      <c r="D49" s="67" t="s">
        <v>58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59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 spans="2:43" ht="13.5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 spans="2:43" ht="13.5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 spans="2:43" ht="13.5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 spans="2:43" ht="13.5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 spans="2:43" ht="13.5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 spans="2:43" ht="13.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 spans="2:43" ht="13.5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 spans="2:43" ht="13.5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pans="2:43" s="1" customFormat="1" ht="13.5">
      <c r="B58" s="47"/>
      <c r="C58" s="48"/>
      <c r="D58" s="72" t="s">
        <v>60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61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60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61</v>
      </c>
      <c r="AN58" s="73"/>
      <c r="AO58" s="75"/>
      <c r="AP58" s="48"/>
      <c r="AQ58" s="49"/>
    </row>
    <row r="59" spans="2:43" ht="13.5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pans="2:43" s="1" customFormat="1" ht="13.5">
      <c r="B60" s="47"/>
      <c r="C60" s="48"/>
      <c r="D60" s="67" t="s">
        <v>62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63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 spans="2:43" ht="13.5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 spans="2:43" ht="13.5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 spans="2:43" ht="13.5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 spans="2:43" ht="13.5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 spans="2:43" ht="13.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 spans="2:43" ht="13.5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 spans="2:43" ht="13.5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 spans="2:43" ht="13.5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pans="2:43" s="1" customFormat="1" ht="13.5">
      <c r="B69" s="47"/>
      <c r="C69" s="48"/>
      <c r="D69" s="72" t="s">
        <v>60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61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60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61</v>
      </c>
      <c r="AN69" s="73"/>
      <c r="AO69" s="75"/>
      <c r="AP69" s="48"/>
      <c r="AQ69" s="49"/>
    </row>
    <row r="70" spans="2:43" s="1" customFormat="1" ht="6.9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pans="2:43" s="1" customFormat="1" ht="6.95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pans="2:43" s="1" customFormat="1" ht="6.95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pans="2:43" s="1" customFormat="1" ht="36.95" customHeight="1">
      <c r="B76" s="47"/>
      <c r="C76" s="28" t="s">
        <v>64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pans="2:43" s="3" customFormat="1" ht="14.4" customHeight="1">
      <c r="B77" s="82"/>
      <c r="C77" s="39" t="s">
        <v>16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861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pans="2:43" s="4" customFormat="1" ht="36.95" customHeight="1">
      <c r="B78" s="85"/>
      <c r="C78" s="86" t="s">
        <v>19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Vestavba lůžkového výtahu v Domově na zámku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pans="2:43" s="1" customFormat="1" ht="6.95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pans="2:43" s="1" customFormat="1" ht="13.5">
      <c r="B80" s="47"/>
      <c r="C80" s="39" t="s">
        <v>25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>Lysá nad Labem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27</v>
      </c>
      <c r="AJ80" s="48"/>
      <c r="AK80" s="48"/>
      <c r="AL80" s="48"/>
      <c r="AM80" s="91" t="str">
        <f>IF(AN8="","",AN8)</f>
        <v>10. 9. 2016</v>
      </c>
      <c r="AN80" s="48"/>
      <c r="AO80" s="48"/>
      <c r="AP80" s="48"/>
      <c r="AQ80" s="49"/>
    </row>
    <row r="81" spans="2:43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pans="2:56" s="1" customFormat="1" ht="13.5">
      <c r="B82" s="47"/>
      <c r="C82" s="39" t="s">
        <v>29</v>
      </c>
      <c r="D82" s="48"/>
      <c r="E82" s="48"/>
      <c r="F82" s="48"/>
      <c r="G82" s="48"/>
      <c r="H82" s="48"/>
      <c r="I82" s="48"/>
      <c r="J82" s="48"/>
      <c r="K82" s="48"/>
      <c r="L82" s="83" t="str">
        <f>IF(E11="","",E11)</f>
        <v>Středočeský kraj,Zborovská 11,15011 Praha 5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37</v>
      </c>
      <c r="AJ82" s="48"/>
      <c r="AK82" s="48"/>
      <c r="AL82" s="48"/>
      <c r="AM82" s="83" t="str">
        <f>IF(E17="","",E17)</f>
        <v>AGORA,arch a staveb ateliel s.r.o. Liberec</v>
      </c>
      <c r="AN82" s="83"/>
      <c r="AO82" s="83"/>
      <c r="AP82" s="83"/>
      <c r="AQ82" s="49"/>
      <c r="AS82" s="92" t="s">
        <v>65</v>
      </c>
      <c r="AT82" s="93"/>
      <c r="AU82" s="94"/>
      <c r="AV82" s="94"/>
      <c r="AW82" s="94"/>
      <c r="AX82" s="94"/>
      <c r="AY82" s="94"/>
      <c r="AZ82" s="94"/>
      <c r="BA82" s="94"/>
      <c r="BB82" s="94"/>
      <c r="BC82" s="94"/>
      <c r="BD82" s="95"/>
    </row>
    <row r="83" spans="2:56" s="1" customFormat="1" ht="13.5">
      <c r="B83" s="47"/>
      <c r="C83" s="39" t="s">
        <v>35</v>
      </c>
      <c r="D83" s="48"/>
      <c r="E83" s="48"/>
      <c r="F83" s="48"/>
      <c r="G83" s="48"/>
      <c r="H83" s="48"/>
      <c r="I83" s="48"/>
      <c r="J83" s="48"/>
      <c r="K83" s="48"/>
      <c r="L83" s="83" t="str">
        <f>IF(E14="Vyplň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42</v>
      </c>
      <c r="AJ83" s="48"/>
      <c r="AK83" s="48"/>
      <c r="AL83" s="48"/>
      <c r="AM83" s="83" t="str">
        <f>IF(E20="","",E20)</f>
        <v>Malec</v>
      </c>
      <c r="AN83" s="83"/>
      <c r="AO83" s="83"/>
      <c r="AP83" s="83"/>
      <c r="AQ83" s="49"/>
      <c r="AS83" s="96"/>
      <c r="AT83" s="97"/>
      <c r="AU83" s="98"/>
      <c r="AV83" s="98"/>
      <c r="AW83" s="98"/>
      <c r="AX83" s="98"/>
      <c r="AY83" s="98"/>
      <c r="AZ83" s="98"/>
      <c r="BA83" s="98"/>
      <c r="BB83" s="98"/>
      <c r="BC83" s="98"/>
      <c r="BD83" s="99"/>
    </row>
    <row r="84" spans="2:56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100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101"/>
    </row>
    <row r="85" spans="2:56" s="1" customFormat="1" ht="29.25" customHeight="1">
      <c r="B85" s="47"/>
      <c r="C85" s="102" t="s">
        <v>66</v>
      </c>
      <c r="D85" s="103"/>
      <c r="E85" s="103"/>
      <c r="F85" s="103"/>
      <c r="G85" s="103"/>
      <c r="H85" s="104"/>
      <c r="I85" s="105" t="s">
        <v>67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5" t="s">
        <v>68</v>
      </c>
      <c r="AH85" s="103"/>
      <c r="AI85" s="103"/>
      <c r="AJ85" s="103"/>
      <c r="AK85" s="103"/>
      <c r="AL85" s="103"/>
      <c r="AM85" s="103"/>
      <c r="AN85" s="105" t="s">
        <v>69</v>
      </c>
      <c r="AO85" s="103"/>
      <c r="AP85" s="106"/>
      <c r="AQ85" s="49"/>
      <c r="AS85" s="107" t="s">
        <v>70</v>
      </c>
      <c r="AT85" s="108" t="s">
        <v>71</v>
      </c>
      <c r="AU85" s="108" t="s">
        <v>72</v>
      </c>
      <c r="AV85" s="108" t="s">
        <v>73</v>
      </c>
      <c r="AW85" s="108" t="s">
        <v>74</v>
      </c>
      <c r="AX85" s="108" t="s">
        <v>75</v>
      </c>
      <c r="AY85" s="108" t="s">
        <v>76</v>
      </c>
      <c r="AZ85" s="108" t="s">
        <v>77</v>
      </c>
      <c r="BA85" s="108" t="s">
        <v>78</v>
      </c>
      <c r="BB85" s="108" t="s">
        <v>79</v>
      </c>
      <c r="BC85" s="108" t="s">
        <v>80</v>
      </c>
      <c r="BD85" s="109" t="s">
        <v>81</v>
      </c>
    </row>
    <row r="86" spans="2:5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10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pans="2:76" s="4" customFormat="1" ht="32.4" customHeight="1">
      <c r="B87" s="85"/>
      <c r="C87" s="111" t="s">
        <v>82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3">
        <f>ROUND(SUM(AG88:AG91),2)</f>
        <v>0</v>
      </c>
      <c r="AH87" s="113"/>
      <c r="AI87" s="113"/>
      <c r="AJ87" s="113"/>
      <c r="AK87" s="113"/>
      <c r="AL87" s="113"/>
      <c r="AM87" s="113"/>
      <c r="AN87" s="114">
        <f>SUM(AG87,AT87)</f>
        <v>0</v>
      </c>
      <c r="AO87" s="114"/>
      <c r="AP87" s="114"/>
      <c r="AQ87" s="89"/>
      <c r="AS87" s="115">
        <f>ROUND(SUM(AS88:AS91),2)</f>
        <v>0</v>
      </c>
      <c r="AT87" s="116">
        <f>ROUND(SUM(AV87:AW87),2)</f>
        <v>0</v>
      </c>
      <c r="AU87" s="117">
        <f>ROUND(SUM(AU88:AU91),5)</f>
        <v>0</v>
      </c>
      <c r="AV87" s="116">
        <f>ROUND(AZ87*L31,2)</f>
        <v>0</v>
      </c>
      <c r="AW87" s="116">
        <f>ROUND(BA87*L32,2)</f>
        <v>0</v>
      </c>
      <c r="AX87" s="116">
        <f>ROUND(BB87*L31,2)</f>
        <v>0</v>
      </c>
      <c r="AY87" s="116">
        <f>ROUND(BC87*L32,2)</f>
        <v>0</v>
      </c>
      <c r="AZ87" s="116">
        <f>ROUND(SUM(AZ88:AZ91),2)</f>
        <v>0</v>
      </c>
      <c r="BA87" s="116">
        <f>ROUND(SUM(BA88:BA91),2)</f>
        <v>0</v>
      </c>
      <c r="BB87" s="116">
        <f>ROUND(SUM(BB88:BB91),2)</f>
        <v>0</v>
      </c>
      <c r="BC87" s="116">
        <f>ROUND(SUM(BC88:BC91),2)</f>
        <v>0</v>
      </c>
      <c r="BD87" s="118">
        <f>ROUND(SUM(BD88:BD91),2)</f>
        <v>0</v>
      </c>
      <c r="BS87" s="119" t="s">
        <v>83</v>
      </c>
      <c r="BT87" s="119" t="s">
        <v>84</v>
      </c>
      <c r="BU87" s="120" t="s">
        <v>85</v>
      </c>
      <c r="BV87" s="119" t="s">
        <v>86</v>
      </c>
      <c r="BW87" s="119" t="s">
        <v>87</v>
      </c>
      <c r="BX87" s="119" t="s">
        <v>88</v>
      </c>
    </row>
    <row r="88" spans="1:76" s="5" customFormat="1" ht="16.5" customHeight="1">
      <c r="A88" s="121" t="s">
        <v>89</v>
      </c>
      <c r="B88" s="122"/>
      <c r="C88" s="123"/>
      <c r="D88" s="124" t="s">
        <v>90</v>
      </c>
      <c r="E88" s="124"/>
      <c r="F88" s="124"/>
      <c r="G88" s="124"/>
      <c r="H88" s="124"/>
      <c r="I88" s="125"/>
      <c r="J88" s="124" t="s">
        <v>91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'1 - Vestavba lůžkového vý...'!M30</f>
        <v>0</v>
      </c>
      <c r="AH88" s="125"/>
      <c r="AI88" s="125"/>
      <c r="AJ88" s="125"/>
      <c r="AK88" s="125"/>
      <c r="AL88" s="125"/>
      <c r="AM88" s="125"/>
      <c r="AN88" s="126">
        <f>SUM(AG88,AT88)</f>
        <v>0</v>
      </c>
      <c r="AO88" s="125"/>
      <c r="AP88" s="125"/>
      <c r="AQ88" s="127"/>
      <c r="AS88" s="128">
        <f>'1 - Vestavba lůžkového vý...'!M28</f>
        <v>0</v>
      </c>
      <c r="AT88" s="129">
        <f>ROUND(SUM(AV88:AW88),2)</f>
        <v>0</v>
      </c>
      <c r="AU88" s="130">
        <f>'1 - Vestavba lůžkového vý...'!W141</f>
        <v>0</v>
      </c>
      <c r="AV88" s="129">
        <f>'1 - Vestavba lůžkového vý...'!M32</f>
        <v>0</v>
      </c>
      <c r="AW88" s="129">
        <f>'1 - Vestavba lůžkového vý...'!M33</f>
        <v>0</v>
      </c>
      <c r="AX88" s="129">
        <f>'1 - Vestavba lůžkového vý...'!M34</f>
        <v>0</v>
      </c>
      <c r="AY88" s="129">
        <f>'1 - Vestavba lůžkového vý...'!M35</f>
        <v>0</v>
      </c>
      <c r="AZ88" s="129">
        <f>'1 - Vestavba lůžkového vý...'!H32</f>
        <v>0</v>
      </c>
      <c r="BA88" s="129">
        <f>'1 - Vestavba lůžkového vý...'!H33</f>
        <v>0</v>
      </c>
      <c r="BB88" s="129">
        <f>'1 - Vestavba lůžkového vý...'!H34</f>
        <v>0</v>
      </c>
      <c r="BC88" s="129">
        <f>'1 - Vestavba lůžkového vý...'!H35</f>
        <v>0</v>
      </c>
      <c r="BD88" s="131">
        <f>'1 - Vestavba lůžkového vý...'!H36</f>
        <v>0</v>
      </c>
      <c r="BT88" s="132" t="s">
        <v>90</v>
      </c>
      <c r="BV88" s="132" t="s">
        <v>86</v>
      </c>
      <c r="BW88" s="132" t="s">
        <v>92</v>
      </c>
      <c r="BX88" s="132" t="s">
        <v>87</v>
      </c>
    </row>
    <row r="89" spans="1:76" s="5" customFormat="1" ht="31.5" customHeight="1">
      <c r="A89" s="121" t="s">
        <v>89</v>
      </c>
      <c r="B89" s="122"/>
      <c r="C89" s="123"/>
      <c r="D89" s="124" t="s">
        <v>93</v>
      </c>
      <c r="E89" s="124"/>
      <c r="F89" s="124"/>
      <c r="G89" s="124"/>
      <c r="H89" s="124"/>
      <c r="I89" s="125"/>
      <c r="J89" s="124" t="s">
        <v>94</v>
      </c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6">
        <f>'2 - Dodatek č.1-Vestavba ...'!M30</f>
        <v>0</v>
      </c>
      <c r="AH89" s="125"/>
      <c r="AI89" s="125"/>
      <c r="AJ89" s="125"/>
      <c r="AK89" s="125"/>
      <c r="AL89" s="125"/>
      <c r="AM89" s="125"/>
      <c r="AN89" s="126">
        <f>SUM(AG89,AT89)</f>
        <v>0</v>
      </c>
      <c r="AO89" s="125"/>
      <c r="AP89" s="125"/>
      <c r="AQ89" s="127"/>
      <c r="AS89" s="128">
        <f>'2 - Dodatek č.1-Vestavba ...'!M28</f>
        <v>0</v>
      </c>
      <c r="AT89" s="129">
        <f>ROUND(SUM(AV89:AW89),2)</f>
        <v>0</v>
      </c>
      <c r="AU89" s="130">
        <f>'2 - Dodatek č.1-Vestavba ...'!W126</f>
        <v>0</v>
      </c>
      <c r="AV89" s="129">
        <f>'2 - Dodatek č.1-Vestavba ...'!M32</f>
        <v>0</v>
      </c>
      <c r="AW89" s="129">
        <f>'2 - Dodatek č.1-Vestavba ...'!M33</f>
        <v>0</v>
      </c>
      <c r="AX89" s="129">
        <f>'2 - Dodatek č.1-Vestavba ...'!M34</f>
        <v>0</v>
      </c>
      <c r="AY89" s="129">
        <f>'2 - Dodatek č.1-Vestavba ...'!M35</f>
        <v>0</v>
      </c>
      <c r="AZ89" s="129">
        <f>'2 - Dodatek č.1-Vestavba ...'!H32</f>
        <v>0</v>
      </c>
      <c r="BA89" s="129">
        <f>'2 - Dodatek č.1-Vestavba ...'!H33</f>
        <v>0</v>
      </c>
      <c r="BB89" s="129">
        <f>'2 - Dodatek č.1-Vestavba ...'!H34</f>
        <v>0</v>
      </c>
      <c r="BC89" s="129">
        <f>'2 - Dodatek č.1-Vestavba ...'!H35</f>
        <v>0</v>
      </c>
      <c r="BD89" s="131">
        <f>'2 - Dodatek č.1-Vestavba ...'!H36</f>
        <v>0</v>
      </c>
      <c r="BT89" s="132" t="s">
        <v>90</v>
      </c>
      <c r="BV89" s="132" t="s">
        <v>86</v>
      </c>
      <c r="BW89" s="132" t="s">
        <v>95</v>
      </c>
      <c r="BX89" s="132" t="s">
        <v>87</v>
      </c>
    </row>
    <row r="90" spans="1:76" s="5" customFormat="1" ht="16.5" customHeight="1">
      <c r="A90" s="121" t="s">
        <v>89</v>
      </c>
      <c r="B90" s="122"/>
      <c r="C90" s="123"/>
      <c r="D90" s="124" t="s">
        <v>96</v>
      </c>
      <c r="E90" s="124"/>
      <c r="F90" s="124"/>
      <c r="G90" s="124"/>
      <c r="H90" s="124"/>
      <c r="I90" s="125"/>
      <c r="J90" s="124" t="s">
        <v>97</v>
      </c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6">
        <f>'3 - Vedlejší rozpočtové n...'!M30</f>
        <v>0</v>
      </c>
      <c r="AH90" s="125"/>
      <c r="AI90" s="125"/>
      <c r="AJ90" s="125"/>
      <c r="AK90" s="125"/>
      <c r="AL90" s="125"/>
      <c r="AM90" s="125"/>
      <c r="AN90" s="126">
        <f>SUM(AG90,AT90)</f>
        <v>0</v>
      </c>
      <c r="AO90" s="125"/>
      <c r="AP90" s="125"/>
      <c r="AQ90" s="127"/>
      <c r="AS90" s="128">
        <f>'3 - Vedlejší rozpočtové n...'!M28</f>
        <v>0</v>
      </c>
      <c r="AT90" s="129">
        <f>ROUND(SUM(AV90:AW90),2)</f>
        <v>0</v>
      </c>
      <c r="AU90" s="130">
        <f>'3 - Vedlejší rozpočtové n...'!W121</f>
        <v>0</v>
      </c>
      <c r="AV90" s="129">
        <f>'3 - Vedlejší rozpočtové n...'!M32</f>
        <v>0</v>
      </c>
      <c r="AW90" s="129">
        <f>'3 - Vedlejší rozpočtové n...'!M33</f>
        <v>0</v>
      </c>
      <c r="AX90" s="129">
        <f>'3 - Vedlejší rozpočtové n...'!M34</f>
        <v>0</v>
      </c>
      <c r="AY90" s="129">
        <f>'3 - Vedlejší rozpočtové n...'!M35</f>
        <v>0</v>
      </c>
      <c r="AZ90" s="129">
        <f>'3 - Vedlejší rozpočtové n...'!H32</f>
        <v>0</v>
      </c>
      <c r="BA90" s="129">
        <f>'3 - Vedlejší rozpočtové n...'!H33</f>
        <v>0</v>
      </c>
      <c r="BB90" s="129">
        <f>'3 - Vedlejší rozpočtové n...'!H34</f>
        <v>0</v>
      </c>
      <c r="BC90" s="129">
        <f>'3 - Vedlejší rozpočtové n...'!H35</f>
        <v>0</v>
      </c>
      <c r="BD90" s="131">
        <f>'3 - Vedlejší rozpočtové n...'!H36</f>
        <v>0</v>
      </c>
      <c r="BT90" s="132" t="s">
        <v>90</v>
      </c>
      <c r="BV90" s="132" t="s">
        <v>86</v>
      </c>
      <c r="BW90" s="132" t="s">
        <v>98</v>
      </c>
      <c r="BX90" s="132" t="s">
        <v>87</v>
      </c>
    </row>
    <row r="91" spans="1:76" s="5" customFormat="1" ht="16.5" customHeight="1">
      <c r="A91" s="121" t="s">
        <v>89</v>
      </c>
      <c r="B91" s="122"/>
      <c r="C91" s="123"/>
      <c r="D91" s="124" t="s">
        <v>99</v>
      </c>
      <c r="E91" s="124"/>
      <c r="F91" s="124"/>
      <c r="G91" s="124"/>
      <c r="H91" s="124"/>
      <c r="I91" s="125"/>
      <c r="J91" s="124" t="s">
        <v>100</v>
      </c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6">
        <f>'4 - Ostatní náklady -REZERVA'!M30</f>
        <v>0</v>
      </c>
      <c r="AH91" s="125"/>
      <c r="AI91" s="125"/>
      <c r="AJ91" s="125"/>
      <c r="AK91" s="125"/>
      <c r="AL91" s="125"/>
      <c r="AM91" s="125"/>
      <c r="AN91" s="126">
        <f>SUM(AG91,AT91)</f>
        <v>0</v>
      </c>
      <c r="AO91" s="125"/>
      <c r="AP91" s="125"/>
      <c r="AQ91" s="127"/>
      <c r="AS91" s="133">
        <f>'4 - Ostatní náklady -REZERVA'!M28</f>
        <v>0</v>
      </c>
      <c r="AT91" s="134">
        <f>ROUND(SUM(AV91:AW91),2)</f>
        <v>0</v>
      </c>
      <c r="AU91" s="135">
        <f>'4 - Ostatní náklady -REZERVA'!W118</f>
        <v>0</v>
      </c>
      <c r="AV91" s="134">
        <f>'4 - Ostatní náklady -REZERVA'!M32</f>
        <v>0</v>
      </c>
      <c r="AW91" s="134">
        <f>'4 - Ostatní náklady -REZERVA'!M33</f>
        <v>0</v>
      </c>
      <c r="AX91" s="134">
        <f>'4 - Ostatní náklady -REZERVA'!M34</f>
        <v>0</v>
      </c>
      <c r="AY91" s="134">
        <f>'4 - Ostatní náklady -REZERVA'!M35</f>
        <v>0</v>
      </c>
      <c r="AZ91" s="134">
        <f>'4 - Ostatní náklady -REZERVA'!H32</f>
        <v>0</v>
      </c>
      <c r="BA91" s="134">
        <f>'4 - Ostatní náklady -REZERVA'!H33</f>
        <v>0</v>
      </c>
      <c r="BB91" s="134">
        <f>'4 - Ostatní náklady -REZERVA'!H34</f>
        <v>0</v>
      </c>
      <c r="BC91" s="134">
        <f>'4 - Ostatní náklady -REZERVA'!H35</f>
        <v>0</v>
      </c>
      <c r="BD91" s="136">
        <f>'4 - Ostatní náklady -REZERVA'!H36</f>
        <v>0</v>
      </c>
      <c r="BT91" s="132" t="s">
        <v>90</v>
      </c>
      <c r="BV91" s="132" t="s">
        <v>86</v>
      </c>
      <c r="BW91" s="132" t="s">
        <v>101</v>
      </c>
      <c r="BX91" s="132" t="s">
        <v>87</v>
      </c>
    </row>
    <row r="92" spans="2:43" ht="13.5">
      <c r="B92" s="27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0"/>
    </row>
    <row r="93" spans="2:48" s="1" customFormat="1" ht="30" customHeight="1">
      <c r="B93" s="47"/>
      <c r="C93" s="111" t="s">
        <v>102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114">
        <f>ROUND(SUM(AG94:AG97),2)</f>
        <v>0</v>
      </c>
      <c r="AH93" s="114"/>
      <c r="AI93" s="114"/>
      <c r="AJ93" s="114"/>
      <c r="AK93" s="114"/>
      <c r="AL93" s="114"/>
      <c r="AM93" s="114"/>
      <c r="AN93" s="114">
        <f>ROUND(SUM(AN94:AN97),2)</f>
        <v>0</v>
      </c>
      <c r="AO93" s="114"/>
      <c r="AP93" s="114"/>
      <c r="AQ93" s="49"/>
      <c r="AS93" s="107" t="s">
        <v>103</v>
      </c>
      <c r="AT93" s="108" t="s">
        <v>104</v>
      </c>
      <c r="AU93" s="108" t="s">
        <v>48</v>
      </c>
      <c r="AV93" s="109" t="s">
        <v>71</v>
      </c>
    </row>
    <row r="94" spans="2:89" s="1" customFormat="1" ht="19.9" customHeight="1">
      <c r="B94" s="47"/>
      <c r="C94" s="48"/>
      <c r="D94" s="137" t="s">
        <v>105</v>
      </c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138">
        <f>ROUND(AG87*AS94,2)</f>
        <v>0</v>
      </c>
      <c r="AH94" s="139"/>
      <c r="AI94" s="139"/>
      <c r="AJ94" s="139"/>
      <c r="AK94" s="139"/>
      <c r="AL94" s="139"/>
      <c r="AM94" s="139"/>
      <c r="AN94" s="139">
        <f>ROUND(AG94+AV94,2)</f>
        <v>0</v>
      </c>
      <c r="AO94" s="139"/>
      <c r="AP94" s="139"/>
      <c r="AQ94" s="49"/>
      <c r="AS94" s="140">
        <v>0</v>
      </c>
      <c r="AT94" s="141" t="s">
        <v>106</v>
      </c>
      <c r="AU94" s="141" t="s">
        <v>49</v>
      </c>
      <c r="AV94" s="142">
        <f>ROUND(IF(AU94="základní",AG94*L31,IF(AU94="snížená",AG94*L32,0)),2)</f>
        <v>0</v>
      </c>
      <c r="BV94" s="23" t="s">
        <v>107</v>
      </c>
      <c r="BY94" s="143">
        <f>IF(AU94="základní",AV94,0)</f>
        <v>0</v>
      </c>
      <c r="BZ94" s="143">
        <f>IF(AU94="snížená",AV94,0)</f>
        <v>0</v>
      </c>
      <c r="CA94" s="143">
        <v>0</v>
      </c>
      <c r="CB94" s="143">
        <v>0</v>
      </c>
      <c r="CC94" s="143">
        <v>0</v>
      </c>
      <c r="CD94" s="143">
        <f>IF(AU94="základní",AG94,0)</f>
        <v>0</v>
      </c>
      <c r="CE94" s="143">
        <f>IF(AU94="snížená",AG94,0)</f>
        <v>0</v>
      </c>
      <c r="CF94" s="143">
        <f>IF(AU94="zákl. přenesená",AG94,0)</f>
        <v>0</v>
      </c>
      <c r="CG94" s="143">
        <f>IF(AU94="sníž. přenesená",AG94,0)</f>
        <v>0</v>
      </c>
      <c r="CH94" s="143">
        <f>IF(AU94="nulová",AG94,0)</f>
        <v>0</v>
      </c>
      <c r="CI94" s="23">
        <f>IF(AU94="základní",1,IF(AU94="snížená",2,IF(AU94="zákl. přenesená",4,IF(AU94="sníž. přenesená",5,3))))</f>
        <v>1</v>
      </c>
      <c r="CJ94" s="23">
        <f>IF(AT94="stavební čast",1,IF(8894="investiční čast",2,3))</f>
        <v>1</v>
      </c>
      <c r="CK94" s="23" t="str">
        <f>IF(D94="Vyplň vlastní","","x")</f>
        <v>x</v>
      </c>
    </row>
    <row r="95" spans="2:89" s="1" customFormat="1" ht="19.9" customHeight="1">
      <c r="B95" s="47"/>
      <c r="C95" s="48"/>
      <c r="D95" s="144" t="s">
        <v>108</v>
      </c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48"/>
      <c r="AD95" s="48"/>
      <c r="AE95" s="48"/>
      <c r="AF95" s="48"/>
      <c r="AG95" s="138">
        <f>AG87*AS95</f>
        <v>0</v>
      </c>
      <c r="AH95" s="139"/>
      <c r="AI95" s="139"/>
      <c r="AJ95" s="139"/>
      <c r="AK95" s="139"/>
      <c r="AL95" s="139"/>
      <c r="AM95" s="139"/>
      <c r="AN95" s="139">
        <f>AG95+AV95</f>
        <v>0</v>
      </c>
      <c r="AO95" s="139"/>
      <c r="AP95" s="139"/>
      <c r="AQ95" s="49"/>
      <c r="AS95" s="145">
        <v>0</v>
      </c>
      <c r="AT95" s="146" t="s">
        <v>106</v>
      </c>
      <c r="AU95" s="146" t="s">
        <v>49</v>
      </c>
      <c r="AV95" s="147">
        <f>ROUND(IF(AU95="nulová",0,IF(OR(AU95="základní",AU95="zákl. přenesená"),AG95*L31,AG95*L32)),2)</f>
        <v>0</v>
      </c>
      <c r="BV95" s="23" t="s">
        <v>109</v>
      </c>
      <c r="BY95" s="143">
        <f>IF(AU95="základní",AV95,0)</f>
        <v>0</v>
      </c>
      <c r="BZ95" s="143">
        <f>IF(AU95="snížená",AV95,0)</f>
        <v>0</v>
      </c>
      <c r="CA95" s="143">
        <f>IF(AU95="zákl. přenesená",AV95,0)</f>
        <v>0</v>
      </c>
      <c r="CB95" s="143">
        <f>IF(AU95="sníž. přenesená",AV95,0)</f>
        <v>0</v>
      </c>
      <c r="CC95" s="143">
        <f>IF(AU95="nulová",AV95,0)</f>
        <v>0</v>
      </c>
      <c r="CD95" s="143">
        <f>IF(AU95="základní",AG95,0)</f>
        <v>0</v>
      </c>
      <c r="CE95" s="143">
        <f>IF(AU95="snížená",AG95,0)</f>
        <v>0</v>
      </c>
      <c r="CF95" s="143">
        <f>IF(AU95="zákl. přenesená",AG95,0)</f>
        <v>0</v>
      </c>
      <c r="CG95" s="143">
        <f>IF(AU95="sníž. přenesená",AG95,0)</f>
        <v>0</v>
      </c>
      <c r="CH95" s="143">
        <f>IF(AU95="nulová",AG95,0)</f>
        <v>0</v>
      </c>
      <c r="CI95" s="23">
        <f>IF(AU95="základní",1,IF(AU95="snížená",2,IF(AU95="zákl. přenesená",4,IF(AU95="sníž. přenesená",5,3))))</f>
        <v>1</v>
      </c>
      <c r="CJ95" s="23">
        <f>IF(AT95="stavební čast",1,IF(8895="investiční čast",2,3))</f>
        <v>1</v>
      </c>
      <c r="CK95" s="23" t="str">
        <f>IF(D95="Vyplň vlastní","","x")</f>
        <v/>
      </c>
    </row>
    <row r="96" spans="2:89" s="1" customFormat="1" ht="19.9" customHeight="1">
      <c r="B96" s="47"/>
      <c r="C96" s="48"/>
      <c r="D96" s="144" t="s">
        <v>108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48"/>
      <c r="AD96" s="48"/>
      <c r="AE96" s="48"/>
      <c r="AF96" s="48"/>
      <c r="AG96" s="138">
        <f>AG87*AS96</f>
        <v>0</v>
      </c>
      <c r="AH96" s="139"/>
      <c r="AI96" s="139"/>
      <c r="AJ96" s="139"/>
      <c r="AK96" s="139"/>
      <c r="AL96" s="139"/>
      <c r="AM96" s="139"/>
      <c r="AN96" s="139">
        <f>AG96+AV96</f>
        <v>0</v>
      </c>
      <c r="AO96" s="139"/>
      <c r="AP96" s="139"/>
      <c r="AQ96" s="49"/>
      <c r="AS96" s="145">
        <v>0</v>
      </c>
      <c r="AT96" s="146" t="s">
        <v>106</v>
      </c>
      <c r="AU96" s="146" t="s">
        <v>49</v>
      </c>
      <c r="AV96" s="147">
        <f>ROUND(IF(AU96="nulová",0,IF(OR(AU96="základní",AU96="zákl. přenesená"),AG96*L31,AG96*L32)),2)</f>
        <v>0</v>
      </c>
      <c r="BV96" s="23" t="s">
        <v>109</v>
      </c>
      <c r="BY96" s="143">
        <f>IF(AU96="základní",AV96,0)</f>
        <v>0</v>
      </c>
      <c r="BZ96" s="143">
        <f>IF(AU96="snížená",AV96,0)</f>
        <v>0</v>
      </c>
      <c r="CA96" s="143">
        <f>IF(AU96="zákl. přenesená",AV96,0)</f>
        <v>0</v>
      </c>
      <c r="CB96" s="143">
        <f>IF(AU96="sníž. přenesená",AV96,0)</f>
        <v>0</v>
      </c>
      <c r="CC96" s="143">
        <f>IF(AU96="nulová",AV96,0)</f>
        <v>0</v>
      </c>
      <c r="CD96" s="143">
        <f>IF(AU96="základní",AG96,0)</f>
        <v>0</v>
      </c>
      <c r="CE96" s="143">
        <f>IF(AU96="snížená",AG96,0)</f>
        <v>0</v>
      </c>
      <c r="CF96" s="143">
        <f>IF(AU96="zákl. přenesená",AG96,0)</f>
        <v>0</v>
      </c>
      <c r="CG96" s="143">
        <f>IF(AU96="sníž. přenesená",AG96,0)</f>
        <v>0</v>
      </c>
      <c r="CH96" s="143">
        <f>IF(AU96="nulová",AG96,0)</f>
        <v>0</v>
      </c>
      <c r="CI96" s="23">
        <f>IF(AU96="základní",1,IF(AU96="snížená",2,IF(AU96="zákl. přenesená",4,IF(AU96="sníž. přenesená",5,3))))</f>
        <v>1</v>
      </c>
      <c r="CJ96" s="23">
        <f>IF(AT96="stavební čast",1,IF(8896="investiční čast",2,3))</f>
        <v>1</v>
      </c>
      <c r="CK96" s="23" t="str">
        <f>IF(D96="Vyplň vlastní","","x")</f>
        <v/>
      </c>
    </row>
    <row r="97" spans="2:89" s="1" customFormat="1" ht="19.9" customHeight="1">
      <c r="B97" s="47"/>
      <c r="C97" s="48"/>
      <c r="D97" s="144" t="s">
        <v>108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48"/>
      <c r="AD97" s="48"/>
      <c r="AE97" s="48"/>
      <c r="AF97" s="48"/>
      <c r="AG97" s="138">
        <f>AG87*AS97</f>
        <v>0</v>
      </c>
      <c r="AH97" s="139"/>
      <c r="AI97" s="139"/>
      <c r="AJ97" s="139"/>
      <c r="AK97" s="139"/>
      <c r="AL97" s="139"/>
      <c r="AM97" s="139"/>
      <c r="AN97" s="139">
        <f>AG97+AV97</f>
        <v>0</v>
      </c>
      <c r="AO97" s="139"/>
      <c r="AP97" s="139"/>
      <c r="AQ97" s="49"/>
      <c r="AS97" s="148">
        <v>0</v>
      </c>
      <c r="AT97" s="149" t="s">
        <v>106</v>
      </c>
      <c r="AU97" s="149" t="s">
        <v>49</v>
      </c>
      <c r="AV97" s="150">
        <f>ROUND(IF(AU97="nulová",0,IF(OR(AU97="základní",AU97="zákl. přenesená"),AG97*L31,AG97*L32)),2)</f>
        <v>0</v>
      </c>
      <c r="BV97" s="23" t="s">
        <v>109</v>
      </c>
      <c r="BY97" s="143">
        <f>IF(AU97="základní",AV97,0)</f>
        <v>0</v>
      </c>
      <c r="BZ97" s="143">
        <f>IF(AU97="snížená",AV97,0)</f>
        <v>0</v>
      </c>
      <c r="CA97" s="143">
        <f>IF(AU97="zákl. přenesená",AV97,0)</f>
        <v>0</v>
      </c>
      <c r="CB97" s="143">
        <f>IF(AU97="sníž. přenesená",AV97,0)</f>
        <v>0</v>
      </c>
      <c r="CC97" s="143">
        <f>IF(AU97="nulová",AV97,0)</f>
        <v>0</v>
      </c>
      <c r="CD97" s="143">
        <f>IF(AU97="základní",AG97,0)</f>
        <v>0</v>
      </c>
      <c r="CE97" s="143">
        <f>IF(AU97="snížená",AG97,0)</f>
        <v>0</v>
      </c>
      <c r="CF97" s="143">
        <f>IF(AU97="zákl. přenesená",AG97,0)</f>
        <v>0</v>
      </c>
      <c r="CG97" s="143">
        <f>IF(AU97="sníž. přenesená",AG97,0)</f>
        <v>0</v>
      </c>
      <c r="CH97" s="143">
        <f>IF(AU97="nulová",AG97,0)</f>
        <v>0</v>
      </c>
      <c r="CI97" s="23">
        <f>IF(AU97="základní",1,IF(AU97="snížená",2,IF(AU97="zákl. přenesená",4,IF(AU97="sníž. přenesená",5,3))))</f>
        <v>1</v>
      </c>
      <c r="CJ97" s="23">
        <f>IF(AT97="stavební čast",1,IF(8897="investiční čast",2,3))</f>
        <v>1</v>
      </c>
      <c r="CK97" s="23" t="str">
        <f>IF(D97="Vyplň vlastní","","x")</f>
        <v/>
      </c>
    </row>
    <row r="98" spans="2:43" s="1" customFormat="1" ht="10.8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9"/>
    </row>
    <row r="99" spans="2:43" s="1" customFormat="1" ht="30" customHeight="1">
      <c r="B99" s="47"/>
      <c r="C99" s="151" t="s">
        <v>110</v>
      </c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3">
        <f>ROUND(AG87+AG93,2)</f>
        <v>0</v>
      </c>
      <c r="AH99" s="153"/>
      <c r="AI99" s="153"/>
      <c r="AJ99" s="153"/>
      <c r="AK99" s="153"/>
      <c r="AL99" s="153"/>
      <c r="AM99" s="153"/>
      <c r="AN99" s="153">
        <f>AN87+AN93</f>
        <v>0</v>
      </c>
      <c r="AO99" s="153"/>
      <c r="AP99" s="153"/>
      <c r="AQ99" s="49"/>
    </row>
    <row r="100" spans="2:43" s="1" customFormat="1" ht="6.95" customHeight="1">
      <c r="B100" s="76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8"/>
    </row>
  </sheetData>
  <sheetProtection password="CC35" sheet="1" objects="1" scenarios="1" formatColumns="0" formatRows="0"/>
  <mergeCells count="70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G94:AM94"/>
    <mergeCell ref="AN94:AP94"/>
    <mergeCell ref="D95:AB95"/>
    <mergeCell ref="AG95:AM95"/>
    <mergeCell ref="AN95:AP95"/>
    <mergeCell ref="D96:AB96"/>
    <mergeCell ref="AG96:AM96"/>
    <mergeCell ref="AN96:AP96"/>
    <mergeCell ref="D97:AB97"/>
    <mergeCell ref="AG97:AM97"/>
    <mergeCell ref="AN97:AP97"/>
    <mergeCell ref="AG87:AM87"/>
    <mergeCell ref="AN87:AP87"/>
    <mergeCell ref="AG93:AM93"/>
    <mergeCell ref="AN93:AP93"/>
    <mergeCell ref="AG99:AM99"/>
    <mergeCell ref="AN99:AP99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4:AT98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 - Vestavba lůžkového vý...'!C2" display="/"/>
    <hyperlink ref="A89" location="'2 - Dodatek č.1-Vestavba ...'!C2" display="/"/>
    <hyperlink ref="A90" location="'3 - Vedlejší rozpočtové n...'!C2" display="/"/>
    <hyperlink ref="A91" location="'4 - Ostatní náklady -REZERVA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9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111</v>
      </c>
      <c r="G1" s="16"/>
      <c r="H1" s="155" t="s">
        <v>112</v>
      </c>
      <c r="I1" s="155"/>
      <c r="J1" s="155"/>
      <c r="K1" s="155"/>
      <c r="L1" s="16" t="s">
        <v>113</v>
      </c>
      <c r="M1" s="14"/>
      <c r="N1" s="14"/>
      <c r="O1" s="15" t="s">
        <v>114</v>
      </c>
      <c r="P1" s="14"/>
      <c r="Q1" s="14"/>
      <c r="R1" s="14"/>
      <c r="S1" s="16" t="s">
        <v>115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92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93</v>
      </c>
    </row>
    <row r="4" spans="2:46" ht="36.95" customHeight="1">
      <c r="B4" s="27"/>
      <c r="C4" s="28" t="s">
        <v>116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Vestavba lůžkového výtahu v Domově na zámku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117</v>
      </c>
      <c r="E7" s="48"/>
      <c r="F7" s="37" t="s">
        <v>118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22</v>
      </c>
      <c r="E8" s="48"/>
      <c r="F8" s="34" t="s">
        <v>23</v>
      </c>
      <c r="G8" s="48"/>
      <c r="H8" s="48"/>
      <c r="I8" s="48"/>
      <c r="J8" s="48"/>
      <c r="K8" s="48"/>
      <c r="L8" s="48"/>
      <c r="M8" s="39" t="s">
        <v>24</v>
      </c>
      <c r="N8" s="48"/>
      <c r="O8" s="34" t="s">
        <v>23</v>
      </c>
      <c r="P8" s="48"/>
      <c r="Q8" s="48"/>
      <c r="R8" s="49"/>
    </row>
    <row r="9" spans="2:18" s="1" customFormat="1" ht="14.4" customHeight="1">
      <c r="B9" s="47"/>
      <c r="C9" s="48"/>
      <c r="D9" s="39" t="s">
        <v>25</v>
      </c>
      <c r="E9" s="48"/>
      <c r="F9" s="34" t="s">
        <v>26</v>
      </c>
      <c r="G9" s="48"/>
      <c r="H9" s="48"/>
      <c r="I9" s="48"/>
      <c r="J9" s="48"/>
      <c r="K9" s="48"/>
      <c r="L9" s="48"/>
      <c r="M9" s="39" t="s">
        <v>27</v>
      </c>
      <c r="N9" s="48"/>
      <c r="O9" s="157" t="str">
        <f>'Rekapitulace stavby'!AN8</f>
        <v>10. 9. 2016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29</v>
      </c>
      <c r="E11" s="48"/>
      <c r="F11" s="48"/>
      <c r="G11" s="48"/>
      <c r="H11" s="48"/>
      <c r="I11" s="48"/>
      <c r="J11" s="48"/>
      <c r="K11" s="48"/>
      <c r="L11" s="48"/>
      <c r="M11" s="39" t="s">
        <v>30</v>
      </c>
      <c r="N11" s="48"/>
      <c r="O11" s="34" t="s">
        <v>119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120</v>
      </c>
      <c r="F12" s="48"/>
      <c r="G12" s="48"/>
      <c r="H12" s="48"/>
      <c r="I12" s="48"/>
      <c r="J12" s="48"/>
      <c r="K12" s="48"/>
      <c r="L12" s="48"/>
      <c r="M12" s="39" t="s">
        <v>33</v>
      </c>
      <c r="N12" s="48"/>
      <c r="O12" s="34" t="s">
        <v>23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35</v>
      </c>
      <c r="E14" s="48"/>
      <c r="F14" s="48"/>
      <c r="G14" s="48"/>
      <c r="H14" s="48"/>
      <c r="I14" s="48"/>
      <c r="J14" s="48"/>
      <c r="K14" s="48"/>
      <c r="L14" s="48"/>
      <c r="M14" s="39" t="s">
        <v>30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33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37</v>
      </c>
      <c r="E17" s="48"/>
      <c r="F17" s="48"/>
      <c r="G17" s="48"/>
      <c r="H17" s="48"/>
      <c r="I17" s="48"/>
      <c r="J17" s="48"/>
      <c r="K17" s="48"/>
      <c r="L17" s="48"/>
      <c r="M17" s="39" t="s">
        <v>30</v>
      </c>
      <c r="N17" s="48"/>
      <c r="O17" s="34" t="s">
        <v>121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39</v>
      </c>
      <c r="F18" s="48"/>
      <c r="G18" s="48"/>
      <c r="H18" s="48"/>
      <c r="I18" s="48"/>
      <c r="J18" s="48"/>
      <c r="K18" s="48"/>
      <c r="L18" s="48"/>
      <c r="M18" s="39" t="s">
        <v>33</v>
      </c>
      <c r="N18" s="48"/>
      <c r="O18" s="34" t="s">
        <v>122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42</v>
      </c>
      <c r="E20" s="48"/>
      <c r="F20" s="48"/>
      <c r="G20" s="48"/>
      <c r="H20" s="48"/>
      <c r="I20" s="48"/>
      <c r="J20" s="48"/>
      <c r="K20" s="48"/>
      <c r="L20" s="48"/>
      <c r="M20" s="39" t="s">
        <v>30</v>
      </c>
      <c r="N20" s="48"/>
      <c r="O20" s="34" t="s">
        <v>23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43</v>
      </c>
      <c r="F21" s="48"/>
      <c r="G21" s="48"/>
      <c r="H21" s="48"/>
      <c r="I21" s="48"/>
      <c r="J21" s="48"/>
      <c r="K21" s="48"/>
      <c r="L21" s="48"/>
      <c r="M21" s="39" t="s">
        <v>33</v>
      </c>
      <c r="N21" s="48"/>
      <c r="O21" s="34" t="s">
        <v>23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44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23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123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124</v>
      </c>
      <c r="E28" s="48"/>
      <c r="F28" s="48"/>
      <c r="G28" s="48"/>
      <c r="H28" s="48"/>
      <c r="I28" s="48"/>
      <c r="J28" s="48"/>
      <c r="K28" s="48"/>
      <c r="L28" s="48"/>
      <c r="M28" s="46">
        <f>N116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47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48</v>
      </c>
      <c r="E32" s="55" t="s">
        <v>49</v>
      </c>
      <c r="F32" s="56">
        <v>0.21</v>
      </c>
      <c r="G32" s="162" t="s">
        <v>50</v>
      </c>
      <c r="H32" s="163">
        <f>ROUND((((SUM(BE116:BE123)+SUM(BE141:BE483))+SUM(BE485:BE489))),2)</f>
        <v>0</v>
      </c>
      <c r="I32" s="48"/>
      <c r="J32" s="48"/>
      <c r="K32" s="48"/>
      <c r="L32" s="48"/>
      <c r="M32" s="163">
        <f>ROUND(((ROUND((SUM(BE116:BE123)+SUM(BE141:BE483)),2)*F32)+SUM(BE485:BE489)*F32),2)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51</v>
      </c>
      <c r="F33" s="56">
        <v>0.15</v>
      </c>
      <c r="G33" s="162" t="s">
        <v>50</v>
      </c>
      <c r="H33" s="163">
        <f>ROUND((((SUM(BF116:BF123)+SUM(BF141:BF483))+SUM(BF485:BF489))),2)</f>
        <v>0</v>
      </c>
      <c r="I33" s="48"/>
      <c r="J33" s="48"/>
      <c r="K33" s="48"/>
      <c r="L33" s="48"/>
      <c r="M33" s="163">
        <f>ROUND(((ROUND((SUM(BF116:BF123)+SUM(BF141:BF483)),2)*F33)+SUM(BF485:BF489)*F33),2)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52</v>
      </c>
      <c r="F34" s="56">
        <v>0.21</v>
      </c>
      <c r="G34" s="162" t="s">
        <v>50</v>
      </c>
      <c r="H34" s="163">
        <f>ROUND((((SUM(BG116:BG123)+SUM(BG141:BG483))+SUM(BG485:BG489))),2)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53</v>
      </c>
      <c r="F35" s="56">
        <v>0.15</v>
      </c>
      <c r="G35" s="162" t="s">
        <v>50</v>
      </c>
      <c r="H35" s="163">
        <f>ROUND((((SUM(BH116:BH123)+SUM(BH141:BH483))+SUM(BH485:BH489))),2)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54</v>
      </c>
      <c r="F36" s="56">
        <v>0</v>
      </c>
      <c r="G36" s="162" t="s">
        <v>50</v>
      </c>
      <c r="H36" s="163">
        <f>ROUND((((SUM(BI116:BI123)+SUM(BI141:BI483))+SUM(BI485:BI489))),2)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55</v>
      </c>
      <c r="E38" s="104"/>
      <c r="F38" s="104"/>
      <c r="G38" s="165" t="s">
        <v>56</v>
      </c>
      <c r="H38" s="166" t="s">
        <v>57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58</v>
      </c>
      <c r="E50" s="68"/>
      <c r="F50" s="68"/>
      <c r="G50" s="68"/>
      <c r="H50" s="69"/>
      <c r="I50" s="48"/>
      <c r="J50" s="67" t="s">
        <v>59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60</v>
      </c>
      <c r="E59" s="73"/>
      <c r="F59" s="73"/>
      <c r="G59" s="74" t="s">
        <v>61</v>
      </c>
      <c r="H59" s="75"/>
      <c r="I59" s="48"/>
      <c r="J59" s="72" t="s">
        <v>60</v>
      </c>
      <c r="K59" s="73"/>
      <c r="L59" s="73"/>
      <c r="M59" s="73"/>
      <c r="N59" s="74" t="s">
        <v>61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62</v>
      </c>
      <c r="E61" s="68"/>
      <c r="F61" s="68"/>
      <c r="G61" s="68"/>
      <c r="H61" s="69"/>
      <c r="I61" s="48"/>
      <c r="J61" s="67" t="s">
        <v>63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60</v>
      </c>
      <c r="E70" s="73"/>
      <c r="F70" s="73"/>
      <c r="G70" s="74" t="s">
        <v>61</v>
      </c>
      <c r="H70" s="75"/>
      <c r="I70" s="48"/>
      <c r="J70" s="72" t="s">
        <v>60</v>
      </c>
      <c r="K70" s="73"/>
      <c r="L70" s="73"/>
      <c r="M70" s="73"/>
      <c r="N70" s="74" t="s">
        <v>61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125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Vestavba lůžkového výtahu v Domově na zámku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117</v>
      </c>
      <c r="D79" s="48"/>
      <c r="E79" s="48"/>
      <c r="F79" s="88" t="str">
        <f>F7</f>
        <v>1 - Vestavba lůžkového výtahu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25</v>
      </c>
      <c r="D81" s="48"/>
      <c r="E81" s="48"/>
      <c r="F81" s="34" t="str">
        <f>F9</f>
        <v>Lysá nad Labem</v>
      </c>
      <c r="G81" s="48"/>
      <c r="H81" s="48"/>
      <c r="I81" s="48"/>
      <c r="J81" s="48"/>
      <c r="K81" s="39" t="s">
        <v>27</v>
      </c>
      <c r="L81" s="48"/>
      <c r="M81" s="91" t="str">
        <f>IF(O9="","",O9)</f>
        <v>10. 9. 2016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29</v>
      </c>
      <c r="D83" s="48"/>
      <c r="E83" s="48"/>
      <c r="F83" s="34" t="str">
        <f>E12</f>
        <v>Středočeský kraj,Krajský úřad ,Zborovská11,Praha 5</v>
      </c>
      <c r="G83" s="48"/>
      <c r="H83" s="48"/>
      <c r="I83" s="48"/>
      <c r="J83" s="48"/>
      <c r="K83" s="39" t="s">
        <v>37</v>
      </c>
      <c r="L83" s="48"/>
      <c r="M83" s="34" t="str">
        <f>E18</f>
        <v>AGORA,arch a staveb ateliel s.r.o. Liberec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35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42</v>
      </c>
      <c r="L84" s="48"/>
      <c r="M84" s="34" t="str">
        <f>E21</f>
        <v>Malec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126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127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128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N141</f>
        <v>0</v>
      </c>
      <c r="O88" s="175"/>
      <c r="P88" s="175"/>
      <c r="Q88" s="175"/>
      <c r="R88" s="49"/>
      <c r="T88" s="172"/>
      <c r="U88" s="172"/>
      <c r="AU88" s="23" t="s">
        <v>129</v>
      </c>
    </row>
    <row r="89" spans="2:21" s="6" customFormat="1" ht="24.95" customHeight="1">
      <c r="B89" s="176"/>
      <c r="C89" s="177"/>
      <c r="D89" s="178" t="s">
        <v>130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N142</f>
        <v>0</v>
      </c>
      <c r="O89" s="177"/>
      <c r="P89" s="177"/>
      <c r="Q89" s="177"/>
      <c r="R89" s="180"/>
      <c r="T89" s="181"/>
      <c r="U89" s="181"/>
    </row>
    <row r="90" spans="2:21" s="6" customFormat="1" ht="24.95" customHeight="1">
      <c r="B90" s="176"/>
      <c r="C90" s="177"/>
      <c r="D90" s="178" t="s">
        <v>131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N143</f>
        <v>0</v>
      </c>
      <c r="O90" s="177"/>
      <c r="P90" s="177"/>
      <c r="Q90" s="177"/>
      <c r="R90" s="180"/>
      <c r="T90" s="181"/>
      <c r="U90" s="181"/>
    </row>
    <row r="91" spans="2:21" s="7" customFormat="1" ht="19.9" customHeight="1">
      <c r="B91" s="182"/>
      <c r="C91" s="183"/>
      <c r="D91" s="137" t="s">
        <v>132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N144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133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N162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134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N170</f>
        <v>0</v>
      </c>
      <c r="O93" s="183"/>
      <c r="P93" s="183"/>
      <c r="Q93" s="183"/>
      <c r="R93" s="184"/>
      <c r="T93" s="185"/>
      <c r="U93" s="185"/>
    </row>
    <row r="94" spans="2:21" s="7" customFormat="1" ht="19.9" customHeight="1">
      <c r="B94" s="182"/>
      <c r="C94" s="183"/>
      <c r="D94" s="137" t="s">
        <v>135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N179</f>
        <v>0</v>
      </c>
      <c r="O94" s="183"/>
      <c r="P94" s="183"/>
      <c r="Q94" s="183"/>
      <c r="R94" s="184"/>
      <c r="T94" s="185"/>
      <c r="U94" s="185"/>
    </row>
    <row r="95" spans="2:21" s="7" customFormat="1" ht="19.9" customHeight="1">
      <c r="B95" s="182"/>
      <c r="C95" s="183"/>
      <c r="D95" s="137" t="s">
        <v>136</v>
      </c>
      <c r="E95" s="183"/>
      <c r="F95" s="183"/>
      <c r="G95" s="183"/>
      <c r="H95" s="183"/>
      <c r="I95" s="183"/>
      <c r="J95" s="183"/>
      <c r="K95" s="183"/>
      <c r="L95" s="183"/>
      <c r="M95" s="183"/>
      <c r="N95" s="139">
        <f>N194</f>
        <v>0</v>
      </c>
      <c r="O95" s="183"/>
      <c r="P95" s="183"/>
      <c r="Q95" s="183"/>
      <c r="R95" s="184"/>
      <c r="T95" s="185"/>
      <c r="U95" s="185"/>
    </row>
    <row r="96" spans="2:21" s="7" customFormat="1" ht="19.9" customHeight="1">
      <c r="B96" s="182"/>
      <c r="C96" s="183"/>
      <c r="D96" s="137" t="s">
        <v>137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N209</f>
        <v>0</v>
      </c>
      <c r="O96" s="183"/>
      <c r="P96" s="183"/>
      <c r="Q96" s="183"/>
      <c r="R96" s="184"/>
      <c r="T96" s="185"/>
      <c r="U96" s="185"/>
    </row>
    <row r="97" spans="2:21" s="7" customFormat="1" ht="19.9" customHeight="1">
      <c r="B97" s="182"/>
      <c r="C97" s="183"/>
      <c r="D97" s="137" t="s">
        <v>138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N242</f>
        <v>0</v>
      </c>
      <c r="O97" s="183"/>
      <c r="P97" s="183"/>
      <c r="Q97" s="183"/>
      <c r="R97" s="184"/>
      <c r="T97" s="185"/>
      <c r="U97" s="185"/>
    </row>
    <row r="98" spans="2:21" s="7" customFormat="1" ht="19.9" customHeight="1">
      <c r="B98" s="182"/>
      <c r="C98" s="183"/>
      <c r="D98" s="137" t="s">
        <v>139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N249</f>
        <v>0</v>
      </c>
      <c r="O98" s="183"/>
      <c r="P98" s="183"/>
      <c r="Q98" s="183"/>
      <c r="R98" s="184"/>
      <c r="T98" s="185"/>
      <c r="U98" s="185"/>
    </row>
    <row r="99" spans="2:21" s="6" customFormat="1" ht="24.95" customHeight="1">
      <c r="B99" s="176"/>
      <c r="C99" s="177"/>
      <c r="D99" s="178" t="s">
        <v>140</v>
      </c>
      <c r="E99" s="177"/>
      <c r="F99" s="177"/>
      <c r="G99" s="177"/>
      <c r="H99" s="177"/>
      <c r="I99" s="177"/>
      <c r="J99" s="177"/>
      <c r="K99" s="177"/>
      <c r="L99" s="177"/>
      <c r="M99" s="177"/>
      <c r="N99" s="179">
        <f>N251</f>
        <v>0</v>
      </c>
      <c r="O99" s="177"/>
      <c r="P99" s="177"/>
      <c r="Q99" s="177"/>
      <c r="R99" s="180"/>
      <c r="T99" s="181"/>
      <c r="U99" s="181"/>
    </row>
    <row r="100" spans="2:21" s="7" customFormat="1" ht="19.9" customHeight="1">
      <c r="B100" s="182"/>
      <c r="C100" s="183"/>
      <c r="D100" s="137" t="s">
        <v>141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39">
        <f>N252</f>
        <v>0</v>
      </c>
      <c r="O100" s="183"/>
      <c r="P100" s="183"/>
      <c r="Q100" s="183"/>
      <c r="R100" s="184"/>
      <c r="T100" s="185"/>
      <c r="U100" s="185"/>
    </row>
    <row r="101" spans="2:21" s="7" customFormat="1" ht="19.9" customHeight="1">
      <c r="B101" s="182"/>
      <c r="C101" s="183"/>
      <c r="D101" s="137" t="s">
        <v>142</v>
      </c>
      <c r="E101" s="183"/>
      <c r="F101" s="183"/>
      <c r="G101" s="183"/>
      <c r="H101" s="183"/>
      <c r="I101" s="183"/>
      <c r="J101" s="183"/>
      <c r="K101" s="183"/>
      <c r="L101" s="183"/>
      <c r="M101" s="183"/>
      <c r="N101" s="139">
        <f>N260</f>
        <v>0</v>
      </c>
      <c r="O101" s="183"/>
      <c r="P101" s="183"/>
      <c r="Q101" s="183"/>
      <c r="R101" s="184"/>
      <c r="T101" s="185"/>
      <c r="U101" s="185"/>
    </row>
    <row r="102" spans="2:21" s="7" customFormat="1" ht="19.9" customHeight="1">
      <c r="B102" s="182"/>
      <c r="C102" s="183"/>
      <c r="D102" s="137" t="s">
        <v>143</v>
      </c>
      <c r="E102" s="183"/>
      <c r="F102" s="183"/>
      <c r="G102" s="183"/>
      <c r="H102" s="183"/>
      <c r="I102" s="183"/>
      <c r="J102" s="183"/>
      <c r="K102" s="183"/>
      <c r="L102" s="183"/>
      <c r="M102" s="183"/>
      <c r="N102" s="139">
        <f>N266</f>
        <v>0</v>
      </c>
      <c r="O102" s="183"/>
      <c r="P102" s="183"/>
      <c r="Q102" s="183"/>
      <c r="R102" s="184"/>
      <c r="T102" s="185"/>
      <c r="U102" s="185"/>
    </row>
    <row r="103" spans="2:21" s="7" customFormat="1" ht="19.9" customHeight="1">
      <c r="B103" s="182"/>
      <c r="C103" s="183"/>
      <c r="D103" s="137" t="s">
        <v>144</v>
      </c>
      <c r="E103" s="183"/>
      <c r="F103" s="183"/>
      <c r="G103" s="183"/>
      <c r="H103" s="183"/>
      <c r="I103" s="183"/>
      <c r="J103" s="183"/>
      <c r="K103" s="183"/>
      <c r="L103" s="183"/>
      <c r="M103" s="183"/>
      <c r="N103" s="139">
        <f>N271</f>
        <v>0</v>
      </c>
      <c r="O103" s="183"/>
      <c r="P103" s="183"/>
      <c r="Q103" s="183"/>
      <c r="R103" s="184"/>
      <c r="T103" s="185"/>
      <c r="U103" s="185"/>
    </row>
    <row r="104" spans="2:21" s="7" customFormat="1" ht="19.9" customHeight="1">
      <c r="B104" s="182"/>
      <c r="C104" s="183"/>
      <c r="D104" s="137" t="s">
        <v>145</v>
      </c>
      <c r="E104" s="183"/>
      <c r="F104" s="183"/>
      <c r="G104" s="183"/>
      <c r="H104" s="183"/>
      <c r="I104" s="183"/>
      <c r="J104" s="183"/>
      <c r="K104" s="183"/>
      <c r="L104" s="183"/>
      <c r="M104" s="183"/>
      <c r="N104" s="139">
        <f>N377</f>
        <v>0</v>
      </c>
      <c r="O104" s="183"/>
      <c r="P104" s="183"/>
      <c r="Q104" s="183"/>
      <c r="R104" s="184"/>
      <c r="T104" s="185"/>
      <c r="U104" s="185"/>
    </row>
    <row r="105" spans="2:21" s="7" customFormat="1" ht="19.9" customHeight="1">
      <c r="B105" s="182"/>
      <c r="C105" s="183"/>
      <c r="D105" s="137" t="s">
        <v>146</v>
      </c>
      <c r="E105" s="183"/>
      <c r="F105" s="183"/>
      <c r="G105" s="183"/>
      <c r="H105" s="183"/>
      <c r="I105" s="183"/>
      <c r="J105" s="183"/>
      <c r="K105" s="183"/>
      <c r="L105" s="183"/>
      <c r="M105" s="183"/>
      <c r="N105" s="139">
        <f>N379</f>
        <v>0</v>
      </c>
      <c r="O105" s="183"/>
      <c r="P105" s="183"/>
      <c r="Q105" s="183"/>
      <c r="R105" s="184"/>
      <c r="T105" s="185"/>
      <c r="U105" s="185"/>
    </row>
    <row r="106" spans="2:21" s="7" customFormat="1" ht="19.9" customHeight="1">
      <c r="B106" s="182"/>
      <c r="C106" s="183"/>
      <c r="D106" s="137" t="s">
        <v>147</v>
      </c>
      <c r="E106" s="183"/>
      <c r="F106" s="183"/>
      <c r="G106" s="183"/>
      <c r="H106" s="183"/>
      <c r="I106" s="183"/>
      <c r="J106" s="183"/>
      <c r="K106" s="183"/>
      <c r="L106" s="183"/>
      <c r="M106" s="183"/>
      <c r="N106" s="139">
        <f>N386</f>
        <v>0</v>
      </c>
      <c r="O106" s="183"/>
      <c r="P106" s="183"/>
      <c r="Q106" s="183"/>
      <c r="R106" s="184"/>
      <c r="T106" s="185"/>
      <c r="U106" s="185"/>
    </row>
    <row r="107" spans="2:21" s="7" customFormat="1" ht="19.9" customHeight="1">
      <c r="B107" s="182"/>
      <c r="C107" s="183"/>
      <c r="D107" s="137" t="s">
        <v>148</v>
      </c>
      <c r="E107" s="183"/>
      <c r="F107" s="183"/>
      <c r="G107" s="183"/>
      <c r="H107" s="183"/>
      <c r="I107" s="183"/>
      <c r="J107" s="183"/>
      <c r="K107" s="183"/>
      <c r="L107" s="183"/>
      <c r="M107" s="183"/>
      <c r="N107" s="139">
        <f>N400</f>
        <v>0</v>
      </c>
      <c r="O107" s="183"/>
      <c r="P107" s="183"/>
      <c r="Q107" s="183"/>
      <c r="R107" s="184"/>
      <c r="T107" s="185"/>
      <c r="U107" s="185"/>
    </row>
    <row r="108" spans="2:21" s="7" customFormat="1" ht="19.9" customHeight="1">
      <c r="B108" s="182"/>
      <c r="C108" s="183"/>
      <c r="D108" s="137" t="s">
        <v>149</v>
      </c>
      <c r="E108" s="183"/>
      <c r="F108" s="183"/>
      <c r="G108" s="183"/>
      <c r="H108" s="183"/>
      <c r="I108" s="183"/>
      <c r="J108" s="183"/>
      <c r="K108" s="183"/>
      <c r="L108" s="183"/>
      <c r="M108" s="183"/>
      <c r="N108" s="139">
        <f>N443</f>
        <v>0</v>
      </c>
      <c r="O108" s="183"/>
      <c r="P108" s="183"/>
      <c r="Q108" s="183"/>
      <c r="R108" s="184"/>
      <c r="T108" s="185"/>
      <c r="U108" s="185"/>
    </row>
    <row r="109" spans="2:21" s="7" customFormat="1" ht="19.9" customHeight="1">
      <c r="B109" s="182"/>
      <c r="C109" s="183"/>
      <c r="D109" s="137" t="s">
        <v>150</v>
      </c>
      <c r="E109" s="183"/>
      <c r="F109" s="183"/>
      <c r="G109" s="183"/>
      <c r="H109" s="183"/>
      <c r="I109" s="183"/>
      <c r="J109" s="183"/>
      <c r="K109" s="183"/>
      <c r="L109" s="183"/>
      <c r="M109" s="183"/>
      <c r="N109" s="139">
        <f>N447</f>
        <v>0</v>
      </c>
      <c r="O109" s="183"/>
      <c r="P109" s="183"/>
      <c r="Q109" s="183"/>
      <c r="R109" s="184"/>
      <c r="T109" s="185"/>
      <c r="U109" s="185"/>
    </row>
    <row r="110" spans="2:21" s="7" customFormat="1" ht="19.9" customHeight="1">
      <c r="B110" s="182"/>
      <c r="C110" s="183"/>
      <c r="D110" s="137" t="s">
        <v>151</v>
      </c>
      <c r="E110" s="183"/>
      <c r="F110" s="183"/>
      <c r="G110" s="183"/>
      <c r="H110" s="183"/>
      <c r="I110" s="183"/>
      <c r="J110" s="183"/>
      <c r="K110" s="183"/>
      <c r="L110" s="183"/>
      <c r="M110" s="183"/>
      <c r="N110" s="139">
        <f>N461</f>
        <v>0</v>
      </c>
      <c r="O110" s="183"/>
      <c r="P110" s="183"/>
      <c r="Q110" s="183"/>
      <c r="R110" s="184"/>
      <c r="T110" s="185"/>
      <c r="U110" s="185"/>
    </row>
    <row r="111" spans="2:21" s="7" customFormat="1" ht="19.9" customHeight="1">
      <c r="B111" s="182"/>
      <c r="C111" s="183"/>
      <c r="D111" s="137" t="s">
        <v>152</v>
      </c>
      <c r="E111" s="183"/>
      <c r="F111" s="183"/>
      <c r="G111" s="183"/>
      <c r="H111" s="183"/>
      <c r="I111" s="183"/>
      <c r="J111" s="183"/>
      <c r="K111" s="183"/>
      <c r="L111" s="183"/>
      <c r="M111" s="183"/>
      <c r="N111" s="139">
        <f>N475</f>
        <v>0</v>
      </c>
      <c r="O111" s="183"/>
      <c r="P111" s="183"/>
      <c r="Q111" s="183"/>
      <c r="R111" s="184"/>
      <c r="T111" s="185"/>
      <c r="U111" s="185"/>
    </row>
    <row r="112" spans="2:21" s="6" customFormat="1" ht="24.95" customHeight="1">
      <c r="B112" s="176"/>
      <c r="C112" s="177"/>
      <c r="D112" s="178" t="s">
        <v>153</v>
      </c>
      <c r="E112" s="177"/>
      <c r="F112" s="177"/>
      <c r="G112" s="177"/>
      <c r="H112" s="177"/>
      <c r="I112" s="177"/>
      <c r="J112" s="177"/>
      <c r="K112" s="177"/>
      <c r="L112" s="177"/>
      <c r="M112" s="177"/>
      <c r="N112" s="179">
        <f>N481</f>
        <v>0</v>
      </c>
      <c r="O112" s="177"/>
      <c r="P112" s="177"/>
      <c r="Q112" s="177"/>
      <c r="R112" s="180"/>
      <c r="T112" s="181"/>
      <c r="U112" s="181"/>
    </row>
    <row r="113" spans="2:21" s="7" customFormat="1" ht="19.9" customHeight="1">
      <c r="B113" s="182"/>
      <c r="C113" s="183"/>
      <c r="D113" s="137" t="s">
        <v>154</v>
      </c>
      <c r="E113" s="183"/>
      <c r="F113" s="183"/>
      <c r="G113" s="183"/>
      <c r="H113" s="183"/>
      <c r="I113" s="183"/>
      <c r="J113" s="183"/>
      <c r="K113" s="183"/>
      <c r="L113" s="183"/>
      <c r="M113" s="183"/>
      <c r="N113" s="139">
        <f>N482</f>
        <v>0</v>
      </c>
      <c r="O113" s="183"/>
      <c r="P113" s="183"/>
      <c r="Q113" s="183"/>
      <c r="R113" s="184"/>
      <c r="T113" s="185"/>
      <c r="U113" s="185"/>
    </row>
    <row r="114" spans="2:21" s="6" customFormat="1" ht="21.8" customHeight="1">
      <c r="B114" s="176"/>
      <c r="C114" s="177"/>
      <c r="D114" s="178" t="s">
        <v>155</v>
      </c>
      <c r="E114" s="177"/>
      <c r="F114" s="177"/>
      <c r="G114" s="177"/>
      <c r="H114" s="177"/>
      <c r="I114" s="177"/>
      <c r="J114" s="177"/>
      <c r="K114" s="177"/>
      <c r="L114" s="177"/>
      <c r="M114" s="177"/>
      <c r="N114" s="186">
        <f>N484</f>
        <v>0</v>
      </c>
      <c r="O114" s="177"/>
      <c r="P114" s="177"/>
      <c r="Q114" s="177"/>
      <c r="R114" s="180"/>
      <c r="T114" s="181"/>
      <c r="U114" s="181"/>
    </row>
    <row r="115" spans="2:21" s="1" customFormat="1" ht="21.8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  <c r="T115" s="172"/>
      <c r="U115" s="172"/>
    </row>
    <row r="116" spans="2:21" s="1" customFormat="1" ht="29.25" customHeight="1">
      <c r="B116" s="47"/>
      <c r="C116" s="174" t="s">
        <v>156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175">
        <f>ROUND(N117+N118+N119+N120+N121+N122,2)</f>
        <v>0</v>
      </c>
      <c r="O116" s="187"/>
      <c r="P116" s="187"/>
      <c r="Q116" s="187"/>
      <c r="R116" s="49"/>
      <c r="T116" s="188"/>
      <c r="U116" s="189" t="s">
        <v>48</v>
      </c>
    </row>
    <row r="117" spans="2:65" s="1" customFormat="1" ht="18" customHeight="1">
      <c r="B117" s="47"/>
      <c r="C117" s="48"/>
      <c r="D117" s="144" t="s">
        <v>157</v>
      </c>
      <c r="E117" s="137"/>
      <c r="F117" s="137"/>
      <c r="G117" s="137"/>
      <c r="H117" s="137"/>
      <c r="I117" s="48"/>
      <c r="J117" s="48"/>
      <c r="K117" s="48"/>
      <c r="L117" s="48"/>
      <c r="M117" s="48"/>
      <c r="N117" s="138">
        <f>ROUND(N88*T117,2)</f>
        <v>0</v>
      </c>
      <c r="O117" s="139"/>
      <c r="P117" s="139"/>
      <c r="Q117" s="139"/>
      <c r="R117" s="49"/>
      <c r="S117" s="190"/>
      <c r="T117" s="191"/>
      <c r="U117" s="192" t="s">
        <v>49</v>
      </c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3" t="s">
        <v>158</v>
      </c>
      <c r="AZ117" s="190"/>
      <c r="BA117" s="190"/>
      <c r="BB117" s="190"/>
      <c r="BC117" s="190"/>
      <c r="BD117" s="190"/>
      <c r="BE117" s="194">
        <f>IF(U117="základní",N117,0)</f>
        <v>0</v>
      </c>
      <c r="BF117" s="194">
        <f>IF(U117="snížená",N117,0)</f>
        <v>0</v>
      </c>
      <c r="BG117" s="194">
        <f>IF(U117="zákl. přenesená",N117,0)</f>
        <v>0</v>
      </c>
      <c r="BH117" s="194">
        <f>IF(U117="sníž. přenesená",N117,0)</f>
        <v>0</v>
      </c>
      <c r="BI117" s="194">
        <f>IF(U117="nulová",N117,0)</f>
        <v>0</v>
      </c>
      <c r="BJ117" s="193" t="s">
        <v>90</v>
      </c>
      <c r="BK117" s="190"/>
      <c r="BL117" s="190"/>
      <c r="BM117" s="190"/>
    </row>
    <row r="118" spans="2:65" s="1" customFormat="1" ht="18" customHeight="1">
      <c r="B118" s="47"/>
      <c r="C118" s="48"/>
      <c r="D118" s="144" t="s">
        <v>159</v>
      </c>
      <c r="E118" s="137"/>
      <c r="F118" s="137"/>
      <c r="G118" s="137"/>
      <c r="H118" s="137"/>
      <c r="I118" s="48"/>
      <c r="J118" s="48"/>
      <c r="K118" s="48"/>
      <c r="L118" s="48"/>
      <c r="M118" s="48"/>
      <c r="N118" s="138">
        <f>ROUND(N88*T118,2)</f>
        <v>0</v>
      </c>
      <c r="O118" s="139"/>
      <c r="P118" s="139"/>
      <c r="Q118" s="139"/>
      <c r="R118" s="49"/>
      <c r="S118" s="190"/>
      <c r="T118" s="191"/>
      <c r="U118" s="192" t="s">
        <v>49</v>
      </c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3" t="s">
        <v>158</v>
      </c>
      <c r="AZ118" s="190"/>
      <c r="BA118" s="190"/>
      <c r="BB118" s="190"/>
      <c r="BC118" s="190"/>
      <c r="BD118" s="190"/>
      <c r="BE118" s="194">
        <f>IF(U118="základní",N118,0)</f>
        <v>0</v>
      </c>
      <c r="BF118" s="194">
        <f>IF(U118="snížená",N118,0)</f>
        <v>0</v>
      </c>
      <c r="BG118" s="194">
        <f>IF(U118="zákl. přenesená",N118,0)</f>
        <v>0</v>
      </c>
      <c r="BH118" s="194">
        <f>IF(U118="sníž. přenesená",N118,0)</f>
        <v>0</v>
      </c>
      <c r="BI118" s="194">
        <f>IF(U118="nulová",N118,0)</f>
        <v>0</v>
      </c>
      <c r="BJ118" s="193" t="s">
        <v>90</v>
      </c>
      <c r="BK118" s="190"/>
      <c r="BL118" s="190"/>
      <c r="BM118" s="190"/>
    </row>
    <row r="119" spans="2:65" s="1" customFormat="1" ht="18" customHeight="1">
      <c r="B119" s="47"/>
      <c r="C119" s="48"/>
      <c r="D119" s="144" t="s">
        <v>160</v>
      </c>
      <c r="E119" s="137"/>
      <c r="F119" s="137"/>
      <c r="G119" s="137"/>
      <c r="H119" s="137"/>
      <c r="I119" s="48"/>
      <c r="J119" s="48"/>
      <c r="K119" s="48"/>
      <c r="L119" s="48"/>
      <c r="M119" s="48"/>
      <c r="N119" s="138">
        <f>ROUND(N88*T119,2)</f>
        <v>0</v>
      </c>
      <c r="O119" s="139"/>
      <c r="P119" s="139"/>
      <c r="Q119" s="139"/>
      <c r="R119" s="49"/>
      <c r="S119" s="190"/>
      <c r="T119" s="191"/>
      <c r="U119" s="192" t="s">
        <v>49</v>
      </c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3" t="s">
        <v>158</v>
      </c>
      <c r="AZ119" s="190"/>
      <c r="BA119" s="190"/>
      <c r="BB119" s="190"/>
      <c r="BC119" s="190"/>
      <c r="BD119" s="190"/>
      <c r="BE119" s="194">
        <f>IF(U119="základní",N119,0)</f>
        <v>0</v>
      </c>
      <c r="BF119" s="194">
        <f>IF(U119="snížená",N119,0)</f>
        <v>0</v>
      </c>
      <c r="BG119" s="194">
        <f>IF(U119="zákl. přenesená",N119,0)</f>
        <v>0</v>
      </c>
      <c r="BH119" s="194">
        <f>IF(U119="sníž. přenesená",N119,0)</f>
        <v>0</v>
      </c>
      <c r="BI119" s="194">
        <f>IF(U119="nulová",N119,0)</f>
        <v>0</v>
      </c>
      <c r="BJ119" s="193" t="s">
        <v>90</v>
      </c>
      <c r="BK119" s="190"/>
      <c r="BL119" s="190"/>
      <c r="BM119" s="190"/>
    </row>
    <row r="120" spans="2:65" s="1" customFormat="1" ht="18" customHeight="1">
      <c r="B120" s="47"/>
      <c r="C120" s="48"/>
      <c r="D120" s="144" t="s">
        <v>161</v>
      </c>
      <c r="E120" s="137"/>
      <c r="F120" s="137"/>
      <c r="G120" s="137"/>
      <c r="H120" s="137"/>
      <c r="I120" s="48"/>
      <c r="J120" s="48"/>
      <c r="K120" s="48"/>
      <c r="L120" s="48"/>
      <c r="M120" s="48"/>
      <c r="N120" s="138">
        <f>ROUND(N88*T120,2)</f>
        <v>0</v>
      </c>
      <c r="O120" s="139"/>
      <c r="P120" s="139"/>
      <c r="Q120" s="139"/>
      <c r="R120" s="49"/>
      <c r="S120" s="190"/>
      <c r="T120" s="191"/>
      <c r="U120" s="192" t="s">
        <v>49</v>
      </c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3" t="s">
        <v>158</v>
      </c>
      <c r="AZ120" s="190"/>
      <c r="BA120" s="190"/>
      <c r="BB120" s="190"/>
      <c r="BC120" s="190"/>
      <c r="BD120" s="190"/>
      <c r="BE120" s="194">
        <f>IF(U120="základní",N120,0)</f>
        <v>0</v>
      </c>
      <c r="BF120" s="194">
        <f>IF(U120="snížená",N120,0)</f>
        <v>0</v>
      </c>
      <c r="BG120" s="194">
        <f>IF(U120="zákl. přenesená",N120,0)</f>
        <v>0</v>
      </c>
      <c r="BH120" s="194">
        <f>IF(U120="sníž. přenesená",N120,0)</f>
        <v>0</v>
      </c>
      <c r="BI120" s="194">
        <f>IF(U120="nulová",N120,0)</f>
        <v>0</v>
      </c>
      <c r="BJ120" s="193" t="s">
        <v>90</v>
      </c>
      <c r="BK120" s="190"/>
      <c r="BL120" s="190"/>
      <c r="BM120" s="190"/>
    </row>
    <row r="121" spans="2:65" s="1" customFormat="1" ht="18" customHeight="1">
      <c r="B121" s="47"/>
      <c r="C121" s="48"/>
      <c r="D121" s="144" t="s">
        <v>162</v>
      </c>
      <c r="E121" s="137"/>
      <c r="F121" s="137"/>
      <c r="G121" s="137"/>
      <c r="H121" s="137"/>
      <c r="I121" s="48"/>
      <c r="J121" s="48"/>
      <c r="K121" s="48"/>
      <c r="L121" s="48"/>
      <c r="M121" s="48"/>
      <c r="N121" s="138">
        <f>ROUND(N88*T121,2)</f>
        <v>0</v>
      </c>
      <c r="O121" s="139"/>
      <c r="P121" s="139"/>
      <c r="Q121" s="139"/>
      <c r="R121" s="49"/>
      <c r="S121" s="190"/>
      <c r="T121" s="191"/>
      <c r="U121" s="192" t="s">
        <v>49</v>
      </c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3" t="s">
        <v>158</v>
      </c>
      <c r="AZ121" s="190"/>
      <c r="BA121" s="190"/>
      <c r="BB121" s="190"/>
      <c r="BC121" s="190"/>
      <c r="BD121" s="190"/>
      <c r="BE121" s="194">
        <f>IF(U121="základní",N121,0)</f>
        <v>0</v>
      </c>
      <c r="BF121" s="194">
        <f>IF(U121="snížená",N121,0)</f>
        <v>0</v>
      </c>
      <c r="BG121" s="194">
        <f>IF(U121="zákl. přenesená",N121,0)</f>
        <v>0</v>
      </c>
      <c r="BH121" s="194">
        <f>IF(U121="sníž. přenesená",N121,0)</f>
        <v>0</v>
      </c>
      <c r="BI121" s="194">
        <f>IF(U121="nulová",N121,0)</f>
        <v>0</v>
      </c>
      <c r="BJ121" s="193" t="s">
        <v>90</v>
      </c>
      <c r="BK121" s="190"/>
      <c r="BL121" s="190"/>
      <c r="BM121" s="190"/>
    </row>
    <row r="122" spans="2:65" s="1" customFormat="1" ht="18" customHeight="1">
      <c r="B122" s="47"/>
      <c r="C122" s="48"/>
      <c r="D122" s="137" t="s">
        <v>163</v>
      </c>
      <c r="E122" s="48"/>
      <c r="F122" s="48"/>
      <c r="G122" s="48"/>
      <c r="H122" s="48"/>
      <c r="I122" s="48"/>
      <c r="J122" s="48"/>
      <c r="K122" s="48"/>
      <c r="L122" s="48"/>
      <c r="M122" s="48"/>
      <c r="N122" s="138">
        <f>ROUND(N88*T122,2)</f>
        <v>0</v>
      </c>
      <c r="O122" s="139"/>
      <c r="P122" s="139"/>
      <c r="Q122" s="139"/>
      <c r="R122" s="49"/>
      <c r="S122" s="190"/>
      <c r="T122" s="195"/>
      <c r="U122" s="196" t="s">
        <v>49</v>
      </c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3" t="s">
        <v>164</v>
      </c>
      <c r="AZ122" s="190"/>
      <c r="BA122" s="190"/>
      <c r="BB122" s="190"/>
      <c r="BC122" s="190"/>
      <c r="BD122" s="190"/>
      <c r="BE122" s="194">
        <f>IF(U122="základní",N122,0)</f>
        <v>0</v>
      </c>
      <c r="BF122" s="194">
        <f>IF(U122="snížená",N122,0)</f>
        <v>0</v>
      </c>
      <c r="BG122" s="194">
        <f>IF(U122="zákl. přenesená",N122,0)</f>
        <v>0</v>
      </c>
      <c r="BH122" s="194">
        <f>IF(U122="sníž. přenesená",N122,0)</f>
        <v>0</v>
      </c>
      <c r="BI122" s="194">
        <f>IF(U122="nulová",N122,0)</f>
        <v>0</v>
      </c>
      <c r="BJ122" s="193" t="s">
        <v>90</v>
      </c>
      <c r="BK122" s="190"/>
      <c r="BL122" s="190"/>
      <c r="BM122" s="190"/>
    </row>
    <row r="123" spans="2:21" s="1" customFormat="1" ht="13.5"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9"/>
      <c r="T123" s="172"/>
      <c r="U123" s="172"/>
    </row>
    <row r="124" spans="2:21" s="1" customFormat="1" ht="29.25" customHeight="1">
      <c r="B124" s="47"/>
      <c r="C124" s="151" t="s">
        <v>110</v>
      </c>
      <c r="D124" s="152"/>
      <c r="E124" s="152"/>
      <c r="F124" s="152"/>
      <c r="G124" s="152"/>
      <c r="H124" s="152"/>
      <c r="I124" s="152"/>
      <c r="J124" s="152"/>
      <c r="K124" s="152"/>
      <c r="L124" s="153">
        <f>ROUND(SUM(N88+N116),2)</f>
        <v>0</v>
      </c>
      <c r="M124" s="153"/>
      <c r="N124" s="153"/>
      <c r="O124" s="153"/>
      <c r="P124" s="153"/>
      <c r="Q124" s="153"/>
      <c r="R124" s="49"/>
      <c r="T124" s="172"/>
      <c r="U124" s="172"/>
    </row>
    <row r="125" spans="2:21" s="1" customFormat="1" ht="6.95" customHeight="1">
      <c r="B125" s="76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8"/>
      <c r="T125" s="172"/>
      <c r="U125" s="172"/>
    </row>
    <row r="129" spans="2:18" s="1" customFormat="1" ht="6.95" customHeight="1">
      <c r="B129" s="79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1"/>
    </row>
    <row r="130" spans="2:18" s="1" customFormat="1" ht="36.95" customHeight="1">
      <c r="B130" s="47"/>
      <c r="C130" s="28" t="s">
        <v>165</v>
      </c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9"/>
    </row>
    <row r="131" spans="2:18" s="1" customFormat="1" ht="6.95" customHeight="1">
      <c r="B131" s="47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spans="2:18" s="1" customFormat="1" ht="30" customHeight="1">
      <c r="B132" s="47"/>
      <c r="C132" s="39" t="s">
        <v>19</v>
      </c>
      <c r="D132" s="48"/>
      <c r="E132" s="48"/>
      <c r="F132" s="156" t="str">
        <f>F6</f>
        <v>Vestavba lůžkového výtahu v Domově na zámku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48"/>
      <c r="R132" s="49"/>
    </row>
    <row r="133" spans="2:18" s="1" customFormat="1" ht="36.95" customHeight="1">
      <c r="B133" s="47"/>
      <c r="C133" s="86" t="s">
        <v>117</v>
      </c>
      <c r="D133" s="48"/>
      <c r="E133" s="48"/>
      <c r="F133" s="88" t="str">
        <f>F7</f>
        <v>1 - Vestavba lůžkového výtahu</v>
      </c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</row>
    <row r="134" spans="2:18" s="1" customFormat="1" ht="6.95" customHeight="1"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9"/>
    </row>
    <row r="135" spans="2:18" s="1" customFormat="1" ht="18" customHeight="1">
      <c r="B135" s="47"/>
      <c r="C135" s="39" t="s">
        <v>25</v>
      </c>
      <c r="D135" s="48"/>
      <c r="E135" s="48"/>
      <c r="F135" s="34" t="str">
        <f>F9</f>
        <v>Lysá nad Labem</v>
      </c>
      <c r="G135" s="48"/>
      <c r="H135" s="48"/>
      <c r="I135" s="48"/>
      <c r="J135" s="48"/>
      <c r="K135" s="39" t="s">
        <v>27</v>
      </c>
      <c r="L135" s="48"/>
      <c r="M135" s="91" t="str">
        <f>IF(O9="","",O9)</f>
        <v>10. 9. 2016</v>
      </c>
      <c r="N135" s="91"/>
      <c r="O135" s="91"/>
      <c r="P135" s="91"/>
      <c r="Q135" s="48"/>
      <c r="R135" s="49"/>
    </row>
    <row r="136" spans="2:18" s="1" customFormat="1" ht="6.95" customHeight="1"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spans="2:18" s="1" customFormat="1" ht="13.5">
      <c r="B137" s="47"/>
      <c r="C137" s="39" t="s">
        <v>29</v>
      </c>
      <c r="D137" s="48"/>
      <c r="E137" s="48"/>
      <c r="F137" s="34" t="str">
        <f>E12</f>
        <v>Středočeský kraj,Krajský úřad ,Zborovská11,Praha 5</v>
      </c>
      <c r="G137" s="48"/>
      <c r="H137" s="48"/>
      <c r="I137" s="48"/>
      <c r="J137" s="48"/>
      <c r="K137" s="39" t="s">
        <v>37</v>
      </c>
      <c r="L137" s="48"/>
      <c r="M137" s="34" t="str">
        <f>E18</f>
        <v>AGORA,arch a staveb ateliel s.r.o. Liberec</v>
      </c>
      <c r="N137" s="34"/>
      <c r="O137" s="34"/>
      <c r="P137" s="34"/>
      <c r="Q137" s="34"/>
      <c r="R137" s="49"/>
    </row>
    <row r="138" spans="2:18" s="1" customFormat="1" ht="14.4" customHeight="1">
      <c r="B138" s="47"/>
      <c r="C138" s="39" t="s">
        <v>35</v>
      </c>
      <c r="D138" s="48"/>
      <c r="E138" s="48"/>
      <c r="F138" s="34" t="str">
        <f>IF(E15="","",E15)</f>
        <v>Vyplň údaj</v>
      </c>
      <c r="G138" s="48"/>
      <c r="H138" s="48"/>
      <c r="I138" s="48"/>
      <c r="J138" s="48"/>
      <c r="K138" s="39" t="s">
        <v>42</v>
      </c>
      <c r="L138" s="48"/>
      <c r="M138" s="34" t="str">
        <f>E21</f>
        <v>Malec</v>
      </c>
      <c r="N138" s="34"/>
      <c r="O138" s="34"/>
      <c r="P138" s="34"/>
      <c r="Q138" s="34"/>
      <c r="R138" s="49"/>
    </row>
    <row r="139" spans="2:18" s="1" customFormat="1" ht="10.3" customHeight="1"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9"/>
    </row>
    <row r="140" spans="2:27" s="8" customFormat="1" ht="29.25" customHeight="1">
      <c r="B140" s="197"/>
      <c r="C140" s="198" t="s">
        <v>166</v>
      </c>
      <c r="D140" s="199" t="s">
        <v>167</v>
      </c>
      <c r="E140" s="199" t="s">
        <v>66</v>
      </c>
      <c r="F140" s="199" t="s">
        <v>168</v>
      </c>
      <c r="G140" s="199"/>
      <c r="H140" s="199"/>
      <c r="I140" s="199"/>
      <c r="J140" s="199" t="s">
        <v>169</v>
      </c>
      <c r="K140" s="199" t="s">
        <v>170</v>
      </c>
      <c r="L140" s="199" t="s">
        <v>171</v>
      </c>
      <c r="M140" s="199"/>
      <c r="N140" s="199" t="s">
        <v>127</v>
      </c>
      <c r="O140" s="199"/>
      <c r="P140" s="199"/>
      <c r="Q140" s="200"/>
      <c r="R140" s="201"/>
      <c r="T140" s="107" t="s">
        <v>172</v>
      </c>
      <c r="U140" s="108" t="s">
        <v>48</v>
      </c>
      <c r="V140" s="108" t="s">
        <v>173</v>
      </c>
      <c r="W140" s="108" t="s">
        <v>174</v>
      </c>
      <c r="X140" s="108" t="s">
        <v>175</v>
      </c>
      <c r="Y140" s="108" t="s">
        <v>176</v>
      </c>
      <c r="Z140" s="108" t="s">
        <v>177</v>
      </c>
      <c r="AA140" s="109" t="s">
        <v>178</v>
      </c>
    </row>
    <row r="141" spans="2:63" s="1" customFormat="1" ht="29.25" customHeight="1">
      <c r="B141" s="47"/>
      <c r="C141" s="111" t="s">
        <v>123</v>
      </c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202">
        <f>BK141</f>
        <v>0</v>
      </c>
      <c r="O141" s="203"/>
      <c r="P141" s="203"/>
      <c r="Q141" s="203"/>
      <c r="R141" s="49"/>
      <c r="T141" s="110"/>
      <c r="U141" s="68"/>
      <c r="V141" s="68"/>
      <c r="W141" s="204">
        <f>W142+W143+W251+W481+W484</f>
        <v>0</v>
      </c>
      <c r="X141" s="68"/>
      <c r="Y141" s="204">
        <f>Y142+Y143+Y251+Y481+Y484</f>
        <v>40.82788737999999</v>
      </c>
      <c r="Z141" s="68"/>
      <c r="AA141" s="205">
        <f>AA142+AA143+AA251+AA481+AA484</f>
        <v>81.88121751999998</v>
      </c>
      <c r="AT141" s="23" t="s">
        <v>83</v>
      </c>
      <c r="AU141" s="23" t="s">
        <v>129</v>
      </c>
      <c r="BK141" s="206">
        <f>BK142+BK143+BK251+BK481+BK484</f>
        <v>0</v>
      </c>
    </row>
    <row r="142" spans="2:63" s="9" customFormat="1" ht="37.4" customHeight="1">
      <c r="B142" s="207"/>
      <c r="C142" s="208"/>
      <c r="D142" s="209" t="s">
        <v>130</v>
      </c>
      <c r="E142" s="209"/>
      <c r="F142" s="209"/>
      <c r="G142" s="209"/>
      <c r="H142" s="209"/>
      <c r="I142" s="209"/>
      <c r="J142" s="209"/>
      <c r="K142" s="209"/>
      <c r="L142" s="209"/>
      <c r="M142" s="209"/>
      <c r="N142" s="186">
        <f>BK142</f>
        <v>0</v>
      </c>
      <c r="O142" s="179"/>
      <c r="P142" s="179"/>
      <c r="Q142" s="179"/>
      <c r="R142" s="210"/>
      <c r="T142" s="211"/>
      <c r="U142" s="208"/>
      <c r="V142" s="208"/>
      <c r="W142" s="212">
        <v>0</v>
      </c>
      <c r="X142" s="208"/>
      <c r="Y142" s="212">
        <v>0</v>
      </c>
      <c r="Z142" s="208"/>
      <c r="AA142" s="213">
        <v>0</v>
      </c>
      <c r="AR142" s="214" t="s">
        <v>90</v>
      </c>
      <c r="AT142" s="215" t="s">
        <v>83</v>
      </c>
      <c r="AU142" s="215" t="s">
        <v>84</v>
      </c>
      <c r="AY142" s="214" t="s">
        <v>179</v>
      </c>
      <c r="BK142" s="216">
        <v>0</v>
      </c>
    </row>
    <row r="143" spans="2:63" s="9" customFormat="1" ht="24.95" customHeight="1">
      <c r="B143" s="207"/>
      <c r="C143" s="208"/>
      <c r="D143" s="209" t="s">
        <v>131</v>
      </c>
      <c r="E143" s="209"/>
      <c r="F143" s="209"/>
      <c r="G143" s="209"/>
      <c r="H143" s="209"/>
      <c r="I143" s="209"/>
      <c r="J143" s="209"/>
      <c r="K143" s="209"/>
      <c r="L143" s="209"/>
      <c r="M143" s="209"/>
      <c r="N143" s="186">
        <f>BK143</f>
        <v>0</v>
      </c>
      <c r="O143" s="179"/>
      <c r="P143" s="179"/>
      <c r="Q143" s="179"/>
      <c r="R143" s="210"/>
      <c r="T143" s="211"/>
      <c r="U143" s="208"/>
      <c r="V143" s="208"/>
      <c r="W143" s="212">
        <f>W144+W162+W170+W179+W194+W209+W242+W249</f>
        <v>0</v>
      </c>
      <c r="X143" s="208"/>
      <c r="Y143" s="212">
        <f>Y144+Y162+Y170+Y179+Y194+Y209+Y242+Y249</f>
        <v>35.65357947</v>
      </c>
      <c r="Z143" s="208"/>
      <c r="AA143" s="213">
        <f>AA144+AA162+AA170+AA179+AA194+AA209+AA242+AA249</f>
        <v>80.36099099999998</v>
      </c>
      <c r="AR143" s="214" t="s">
        <v>90</v>
      </c>
      <c r="AT143" s="215" t="s">
        <v>83</v>
      </c>
      <c r="AU143" s="215" t="s">
        <v>84</v>
      </c>
      <c r="AY143" s="214" t="s">
        <v>179</v>
      </c>
      <c r="BK143" s="216">
        <f>BK144+BK162+BK170+BK179+BK194+BK209+BK242+BK249</f>
        <v>0</v>
      </c>
    </row>
    <row r="144" spans="2:63" s="9" customFormat="1" ht="19.9" customHeight="1">
      <c r="B144" s="207"/>
      <c r="C144" s="208"/>
      <c r="D144" s="217" t="s">
        <v>132</v>
      </c>
      <c r="E144" s="217"/>
      <c r="F144" s="217"/>
      <c r="G144" s="217"/>
      <c r="H144" s="217"/>
      <c r="I144" s="217"/>
      <c r="J144" s="217"/>
      <c r="K144" s="217"/>
      <c r="L144" s="217"/>
      <c r="M144" s="217"/>
      <c r="N144" s="218">
        <f>BK144</f>
        <v>0</v>
      </c>
      <c r="O144" s="219"/>
      <c r="P144" s="219"/>
      <c r="Q144" s="219"/>
      <c r="R144" s="210"/>
      <c r="T144" s="211"/>
      <c r="U144" s="208"/>
      <c r="V144" s="208"/>
      <c r="W144" s="212">
        <f>SUM(W145:W161)</f>
        <v>0</v>
      </c>
      <c r="X144" s="208"/>
      <c r="Y144" s="212">
        <f>SUM(Y145:Y161)</f>
        <v>0</v>
      </c>
      <c r="Z144" s="208"/>
      <c r="AA144" s="213">
        <f>SUM(AA145:AA161)</f>
        <v>0</v>
      </c>
      <c r="AR144" s="214" t="s">
        <v>90</v>
      </c>
      <c r="AT144" s="215" t="s">
        <v>83</v>
      </c>
      <c r="AU144" s="215" t="s">
        <v>90</v>
      </c>
      <c r="AY144" s="214" t="s">
        <v>179</v>
      </c>
      <c r="BK144" s="216">
        <f>SUM(BK145:BK161)</f>
        <v>0</v>
      </c>
    </row>
    <row r="145" spans="2:65" s="1" customFormat="1" ht="38.25" customHeight="1">
      <c r="B145" s="47"/>
      <c r="C145" s="220" t="s">
        <v>90</v>
      </c>
      <c r="D145" s="220" t="s">
        <v>180</v>
      </c>
      <c r="E145" s="221" t="s">
        <v>181</v>
      </c>
      <c r="F145" s="222" t="s">
        <v>182</v>
      </c>
      <c r="G145" s="222"/>
      <c r="H145" s="222"/>
      <c r="I145" s="222"/>
      <c r="J145" s="223" t="s">
        <v>183</v>
      </c>
      <c r="K145" s="224">
        <v>18.129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23</v>
      </c>
      <c r="U145" s="57" t="s">
        <v>49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3" t="s">
        <v>99</v>
      </c>
      <c r="AT145" s="23" t="s">
        <v>180</v>
      </c>
      <c r="AU145" s="23" t="s">
        <v>93</v>
      </c>
      <c r="AY145" s="23" t="s">
        <v>179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90</v>
      </c>
      <c r="BK145" s="143">
        <f>ROUND(L145*K145,2)</f>
        <v>0</v>
      </c>
      <c r="BL145" s="23" t="s">
        <v>99</v>
      </c>
      <c r="BM145" s="23" t="s">
        <v>184</v>
      </c>
    </row>
    <row r="146" spans="2:51" s="10" customFormat="1" ht="16.5" customHeight="1">
      <c r="B146" s="231"/>
      <c r="C146" s="232"/>
      <c r="D146" s="232"/>
      <c r="E146" s="233" t="s">
        <v>23</v>
      </c>
      <c r="F146" s="234" t="s">
        <v>185</v>
      </c>
      <c r="G146" s="235"/>
      <c r="H146" s="235"/>
      <c r="I146" s="235"/>
      <c r="J146" s="232"/>
      <c r="K146" s="236">
        <v>18.129</v>
      </c>
      <c r="L146" s="232"/>
      <c r="M146" s="232"/>
      <c r="N146" s="232"/>
      <c r="O146" s="232"/>
      <c r="P146" s="232"/>
      <c r="Q146" s="232"/>
      <c r="R146" s="237"/>
      <c r="T146" s="238"/>
      <c r="U146" s="232"/>
      <c r="V146" s="232"/>
      <c r="W146" s="232"/>
      <c r="X146" s="232"/>
      <c r="Y146" s="232"/>
      <c r="Z146" s="232"/>
      <c r="AA146" s="239"/>
      <c r="AT146" s="240" t="s">
        <v>186</v>
      </c>
      <c r="AU146" s="240" t="s">
        <v>93</v>
      </c>
      <c r="AV146" s="10" t="s">
        <v>93</v>
      </c>
      <c r="AW146" s="10" t="s">
        <v>41</v>
      </c>
      <c r="AX146" s="10" t="s">
        <v>90</v>
      </c>
      <c r="AY146" s="240" t="s">
        <v>179</v>
      </c>
    </row>
    <row r="147" spans="2:65" s="1" customFormat="1" ht="25.5" customHeight="1">
      <c r="B147" s="47"/>
      <c r="C147" s="220" t="s">
        <v>93</v>
      </c>
      <c r="D147" s="220" t="s">
        <v>180</v>
      </c>
      <c r="E147" s="221" t="s">
        <v>187</v>
      </c>
      <c r="F147" s="222" t="s">
        <v>188</v>
      </c>
      <c r="G147" s="222"/>
      <c r="H147" s="222"/>
      <c r="I147" s="222"/>
      <c r="J147" s="223" t="s">
        <v>183</v>
      </c>
      <c r="K147" s="224">
        <v>18.129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23</v>
      </c>
      <c r="U147" s="57" t="s">
        <v>49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99</v>
      </c>
      <c r="AT147" s="23" t="s">
        <v>180</v>
      </c>
      <c r="AU147" s="23" t="s">
        <v>93</v>
      </c>
      <c r="AY147" s="23" t="s">
        <v>179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90</v>
      </c>
      <c r="BK147" s="143">
        <f>ROUND(L147*K147,2)</f>
        <v>0</v>
      </c>
      <c r="BL147" s="23" t="s">
        <v>99</v>
      </c>
      <c r="BM147" s="23" t="s">
        <v>189</v>
      </c>
    </row>
    <row r="148" spans="2:65" s="1" customFormat="1" ht="25.5" customHeight="1">
      <c r="B148" s="47"/>
      <c r="C148" s="220" t="s">
        <v>96</v>
      </c>
      <c r="D148" s="220" t="s">
        <v>180</v>
      </c>
      <c r="E148" s="221" t="s">
        <v>190</v>
      </c>
      <c r="F148" s="222" t="s">
        <v>191</v>
      </c>
      <c r="G148" s="222"/>
      <c r="H148" s="222"/>
      <c r="I148" s="222"/>
      <c r="J148" s="223" t="s">
        <v>183</v>
      </c>
      <c r="K148" s="224">
        <v>24.692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23</v>
      </c>
      <c r="U148" s="57" t="s">
        <v>49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99</v>
      </c>
      <c r="AT148" s="23" t="s">
        <v>180</v>
      </c>
      <c r="AU148" s="23" t="s">
        <v>93</v>
      </c>
      <c r="AY148" s="23" t="s">
        <v>179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90</v>
      </c>
      <c r="BK148" s="143">
        <f>ROUND(L148*K148,2)</f>
        <v>0</v>
      </c>
      <c r="BL148" s="23" t="s">
        <v>99</v>
      </c>
      <c r="BM148" s="23" t="s">
        <v>192</v>
      </c>
    </row>
    <row r="149" spans="2:51" s="10" customFormat="1" ht="16.5" customHeight="1">
      <c r="B149" s="231"/>
      <c r="C149" s="232"/>
      <c r="D149" s="232"/>
      <c r="E149" s="233" t="s">
        <v>23</v>
      </c>
      <c r="F149" s="234" t="s">
        <v>193</v>
      </c>
      <c r="G149" s="235"/>
      <c r="H149" s="235"/>
      <c r="I149" s="235"/>
      <c r="J149" s="232"/>
      <c r="K149" s="236">
        <v>18.129</v>
      </c>
      <c r="L149" s="232"/>
      <c r="M149" s="232"/>
      <c r="N149" s="232"/>
      <c r="O149" s="232"/>
      <c r="P149" s="232"/>
      <c r="Q149" s="232"/>
      <c r="R149" s="237"/>
      <c r="T149" s="238"/>
      <c r="U149" s="232"/>
      <c r="V149" s="232"/>
      <c r="W149" s="232"/>
      <c r="X149" s="232"/>
      <c r="Y149" s="232"/>
      <c r="Z149" s="232"/>
      <c r="AA149" s="239"/>
      <c r="AT149" s="240" t="s">
        <v>186</v>
      </c>
      <c r="AU149" s="240" t="s">
        <v>93</v>
      </c>
      <c r="AV149" s="10" t="s">
        <v>93</v>
      </c>
      <c r="AW149" s="10" t="s">
        <v>41</v>
      </c>
      <c r="AX149" s="10" t="s">
        <v>84</v>
      </c>
      <c r="AY149" s="240" t="s">
        <v>179</v>
      </c>
    </row>
    <row r="150" spans="2:51" s="10" customFormat="1" ht="16.5" customHeight="1">
      <c r="B150" s="231"/>
      <c r="C150" s="232"/>
      <c r="D150" s="232"/>
      <c r="E150" s="233" t="s">
        <v>23</v>
      </c>
      <c r="F150" s="241" t="s">
        <v>194</v>
      </c>
      <c r="G150" s="232"/>
      <c r="H150" s="232"/>
      <c r="I150" s="232"/>
      <c r="J150" s="232"/>
      <c r="K150" s="236">
        <v>6.563</v>
      </c>
      <c r="L150" s="232"/>
      <c r="M150" s="232"/>
      <c r="N150" s="232"/>
      <c r="O150" s="232"/>
      <c r="P150" s="232"/>
      <c r="Q150" s="232"/>
      <c r="R150" s="237"/>
      <c r="T150" s="238"/>
      <c r="U150" s="232"/>
      <c r="V150" s="232"/>
      <c r="W150" s="232"/>
      <c r="X150" s="232"/>
      <c r="Y150" s="232"/>
      <c r="Z150" s="232"/>
      <c r="AA150" s="239"/>
      <c r="AT150" s="240" t="s">
        <v>186</v>
      </c>
      <c r="AU150" s="240" t="s">
        <v>93</v>
      </c>
      <c r="AV150" s="10" t="s">
        <v>93</v>
      </c>
      <c r="AW150" s="10" t="s">
        <v>41</v>
      </c>
      <c r="AX150" s="10" t="s">
        <v>84</v>
      </c>
      <c r="AY150" s="240" t="s">
        <v>179</v>
      </c>
    </row>
    <row r="151" spans="2:51" s="11" customFormat="1" ht="16.5" customHeight="1">
      <c r="B151" s="242"/>
      <c r="C151" s="243"/>
      <c r="D151" s="243"/>
      <c r="E151" s="244" t="s">
        <v>23</v>
      </c>
      <c r="F151" s="245" t="s">
        <v>195</v>
      </c>
      <c r="G151" s="243"/>
      <c r="H151" s="243"/>
      <c r="I151" s="243"/>
      <c r="J151" s="243"/>
      <c r="K151" s="246">
        <v>24.692</v>
      </c>
      <c r="L151" s="243"/>
      <c r="M151" s="243"/>
      <c r="N151" s="243"/>
      <c r="O151" s="243"/>
      <c r="P151" s="243"/>
      <c r="Q151" s="243"/>
      <c r="R151" s="247"/>
      <c r="T151" s="248"/>
      <c r="U151" s="243"/>
      <c r="V151" s="243"/>
      <c r="W151" s="243"/>
      <c r="X151" s="243"/>
      <c r="Y151" s="243"/>
      <c r="Z151" s="243"/>
      <c r="AA151" s="249"/>
      <c r="AT151" s="250" t="s">
        <v>186</v>
      </c>
      <c r="AU151" s="250" t="s">
        <v>93</v>
      </c>
      <c r="AV151" s="11" t="s">
        <v>99</v>
      </c>
      <c r="AW151" s="11" t="s">
        <v>41</v>
      </c>
      <c r="AX151" s="11" t="s">
        <v>90</v>
      </c>
      <c r="AY151" s="250" t="s">
        <v>179</v>
      </c>
    </row>
    <row r="152" spans="2:65" s="1" customFormat="1" ht="38.25" customHeight="1">
      <c r="B152" s="47"/>
      <c r="C152" s="220" t="s">
        <v>99</v>
      </c>
      <c r="D152" s="220" t="s">
        <v>180</v>
      </c>
      <c r="E152" s="221" t="s">
        <v>196</v>
      </c>
      <c r="F152" s="222" t="s">
        <v>197</v>
      </c>
      <c r="G152" s="222"/>
      <c r="H152" s="222"/>
      <c r="I152" s="222"/>
      <c r="J152" s="223" t="s">
        <v>183</v>
      </c>
      <c r="K152" s="224">
        <v>25.692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23</v>
      </c>
      <c r="U152" s="57" t="s">
        <v>49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99</v>
      </c>
      <c r="AT152" s="23" t="s">
        <v>180</v>
      </c>
      <c r="AU152" s="23" t="s">
        <v>93</v>
      </c>
      <c r="AY152" s="23" t="s">
        <v>179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90</v>
      </c>
      <c r="BK152" s="143">
        <f>ROUND(L152*K152,2)</f>
        <v>0</v>
      </c>
      <c r="BL152" s="23" t="s">
        <v>99</v>
      </c>
      <c r="BM152" s="23" t="s">
        <v>198</v>
      </c>
    </row>
    <row r="153" spans="2:65" s="1" customFormat="1" ht="25.5" customHeight="1">
      <c r="B153" s="47"/>
      <c r="C153" s="220" t="s">
        <v>199</v>
      </c>
      <c r="D153" s="220" t="s">
        <v>180</v>
      </c>
      <c r="E153" s="221" t="s">
        <v>200</v>
      </c>
      <c r="F153" s="222" t="s">
        <v>201</v>
      </c>
      <c r="G153" s="222"/>
      <c r="H153" s="222"/>
      <c r="I153" s="222"/>
      <c r="J153" s="223" t="s">
        <v>183</v>
      </c>
      <c r="K153" s="224">
        <v>12.566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23</v>
      </c>
      <c r="U153" s="57" t="s">
        <v>49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99</v>
      </c>
      <c r="AT153" s="23" t="s">
        <v>180</v>
      </c>
      <c r="AU153" s="23" t="s">
        <v>93</v>
      </c>
      <c r="AY153" s="23" t="s">
        <v>179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90</v>
      </c>
      <c r="BK153" s="143">
        <f>ROUND(L153*K153,2)</f>
        <v>0</v>
      </c>
      <c r="BL153" s="23" t="s">
        <v>99</v>
      </c>
      <c r="BM153" s="23" t="s">
        <v>202</v>
      </c>
    </row>
    <row r="154" spans="2:51" s="10" customFormat="1" ht="16.5" customHeight="1">
      <c r="B154" s="231"/>
      <c r="C154" s="232"/>
      <c r="D154" s="232"/>
      <c r="E154" s="233" t="s">
        <v>23</v>
      </c>
      <c r="F154" s="234" t="s">
        <v>203</v>
      </c>
      <c r="G154" s="235"/>
      <c r="H154" s="235"/>
      <c r="I154" s="235"/>
      <c r="J154" s="232"/>
      <c r="K154" s="236">
        <v>12.566</v>
      </c>
      <c r="L154" s="232"/>
      <c r="M154" s="232"/>
      <c r="N154" s="232"/>
      <c r="O154" s="232"/>
      <c r="P154" s="232"/>
      <c r="Q154" s="232"/>
      <c r="R154" s="237"/>
      <c r="T154" s="238"/>
      <c r="U154" s="232"/>
      <c r="V154" s="232"/>
      <c r="W154" s="232"/>
      <c r="X154" s="232"/>
      <c r="Y154" s="232"/>
      <c r="Z154" s="232"/>
      <c r="AA154" s="239"/>
      <c r="AT154" s="240" t="s">
        <v>186</v>
      </c>
      <c r="AU154" s="240" t="s">
        <v>93</v>
      </c>
      <c r="AV154" s="10" t="s">
        <v>93</v>
      </c>
      <c r="AW154" s="10" t="s">
        <v>41</v>
      </c>
      <c r="AX154" s="10" t="s">
        <v>90</v>
      </c>
      <c r="AY154" s="240" t="s">
        <v>179</v>
      </c>
    </row>
    <row r="155" spans="2:65" s="1" customFormat="1" ht="25.5" customHeight="1">
      <c r="B155" s="47"/>
      <c r="C155" s="220" t="s">
        <v>204</v>
      </c>
      <c r="D155" s="220" t="s">
        <v>180</v>
      </c>
      <c r="E155" s="221" t="s">
        <v>205</v>
      </c>
      <c r="F155" s="222" t="s">
        <v>206</v>
      </c>
      <c r="G155" s="222"/>
      <c r="H155" s="222"/>
      <c r="I155" s="222"/>
      <c r="J155" s="223" t="s">
        <v>183</v>
      </c>
      <c r="K155" s="224">
        <v>12.566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23</v>
      </c>
      <c r="U155" s="57" t="s">
        <v>49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99</v>
      </c>
      <c r="AT155" s="23" t="s">
        <v>180</v>
      </c>
      <c r="AU155" s="23" t="s">
        <v>93</v>
      </c>
      <c r="AY155" s="23" t="s">
        <v>179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90</v>
      </c>
      <c r="BK155" s="143">
        <f>ROUND(L155*K155,2)</f>
        <v>0</v>
      </c>
      <c r="BL155" s="23" t="s">
        <v>99</v>
      </c>
      <c r="BM155" s="23" t="s">
        <v>207</v>
      </c>
    </row>
    <row r="156" spans="2:51" s="10" customFormat="1" ht="16.5" customHeight="1">
      <c r="B156" s="231"/>
      <c r="C156" s="232"/>
      <c r="D156" s="232"/>
      <c r="E156" s="233" t="s">
        <v>23</v>
      </c>
      <c r="F156" s="234" t="s">
        <v>208</v>
      </c>
      <c r="G156" s="235"/>
      <c r="H156" s="235"/>
      <c r="I156" s="235"/>
      <c r="J156" s="232"/>
      <c r="K156" s="236">
        <v>12.566</v>
      </c>
      <c r="L156" s="232"/>
      <c r="M156" s="232"/>
      <c r="N156" s="232"/>
      <c r="O156" s="232"/>
      <c r="P156" s="232"/>
      <c r="Q156" s="232"/>
      <c r="R156" s="237"/>
      <c r="T156" s="238"/>
      <c r="U156" s="232"/>
      <c r="V156" s="232"/>
      <c r="W156" s="232"/>
      <c r="X156" s="232"/>
      <c r="Y156" s="232"/>
      <c r="Z156" s="232"/>
      <c r="AA156" s="239"/>
      <c r="AT156" s="240" t="s">
        <v>186</v>
      </c>
      <c r="AU156" s="240" t="s">
        <v>93</v>
      </c>
      <c r="AV156" s="10" t="s">
        <v>93</v>
      </c>
      <c r="AW156" s="10" t="s">
        <v>41</v>
      </c>
      <c r="AX156" s="10" t="s">
        <v>90</v>
      </c>
      <c r="AY156" s="240" t="s">
        <v>179</v>
      </c>
    </row>
    <row r="157" spans="2:65" s="1" customFormat="1" ht="16.5" customHeight="1">
      <c r="B157" s="47"/>
      <c r="C157" s="220" t="s">
        <v>209</v>
      </c>
      <c r="D157" s="220" t="s">
        <v>180</v>
      </c>
      <c r="E157" s="221" t="s">
        <v>210</v>
      </c>
      <c r="F157" s="222" t="s">
        <v>211</v>
      </c>
      <c r="G157" s="222"/>
      <c r="H157" s="222"/>
      <c r="I157" s="222"/>
      <c r="J157" s="223" t="s">
        <v>183</v>
      </c>
      <c r="K157" s="224">
        <v>12.566</v>
      </c>
      <c r="L157" s="225">
        <v>0</v>
      </c>
      <c r="M157" s="226"/>
      <c r="N157" s="227">
        <f>ROUND(L157*K157,2)</f>
        <v>0</v>
      </c>
      <c r="O157" s="227"/>
      <c r="P157" s="227"/>
      <c r="Q157" s="227"/>
      <c r="R157" s="49"/>
      <c r="T157" s="228" t="s">
        <v>23</v>
      </c>
      <c r="U157" s="57" t="s">
        <v>49</v>
      </c>
      <c r="V157" s="48"/>
      <c r="W157" s="229">
        <f>V157*K157</f>
        <v>0</v>
      </c>
      <c r="X157" s="229">
        <v>0</v>
      </c>
      <c r="Y157" s="229">
        <f>X157*K157</f>
        <v>0</v>
      </c>
      <c r="Z157" s="229">
        <v>0</v>
      </c>
      <c r="AA157" s="230">
        <f>Z157*K157</f>
        <v>0</v>
      </c>
      <c r="AR157" s="23" t="s">
        <v>99</v>
      </c>
      <c r="AT157" s="23" t="s">
        <v>180</v>
      </c>
      <c r="AU157" s="23" t="s">
        <v>93</v>
      </c>
      <c r="AY157" s="23" t="s">
        <v>179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90</v>
      </c>
      <c r="BK157" s="143">
        <f>ROUND(L157*K157,2)</f>
        <v>0</v>
      </c>
      <c r="BL157" s="23" t="s">
        <v>99</v>
      </c>
      <c r="BM157" s="23" t="s">
        <v>212</v>
      </c>
    </row>
    <row r="158" spans="2:65" s="1" customFormat="1" ht="25.5" customHeight="1">
      <c r="B158" s="47"/>
      <c r="C158" s="220" t="s">
        <v>213</v>
      </c>
      <c r="D158" s="220" t="s">
        <v>180</v>
      </c>
      <c r="E158" s="221" t="s">
        <v>214</v>
      </c>
      <c r="F158" s="222" t="s">
        <v>215</v>
      </c>
      <c r="G158" s="222"/>
      <c r="H158" s="222"/>
      <c r="I158" s="222"/>
      <c r="J158" s="223" t="s">
        <v>216</v>
      </c>
      <c r="K158" s="224">
        <v>22.619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23</v>
      </c>
      <c r="U158" s="57" t="s">
        <v>49</v>
      </c>
      <c r="V158" s="48"/>
      <c r="W158" s="229">
        <f>V158*K158</f>
        <v>0</v>
      </c>
      <c r="X158" s="229">
        <v>0</v>
      </c>
      <c r="Y158" s="229">
        <f>X158*K158</f>
        <v>0</v>
      </c>
      <c r="Z158" s="229">
        <v>0</v>
      </c>
      <c r="AA158" s="230">
        <f>Z158*K158</f>
        <v>0</v>
      </c>
      <c r="AR158" s="23" t="s">
        <v>99</v>
      </c>
      <c r="AT158" s="23" t="s">
        <v>180</v>
      </c>
      <c r="AU158" s="23" t="s">
        <v>93</v>
      </c>
      <c r="AY158" s="23" t="s">
        <v>179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90</v>
      </c>
      <c r="BK158" s="143">
        <f>ROUND(L158*K158,2)</f>
        <v>0</v>
      </c>
      <c r="BL158" s="23" t="s">
        <v>99</v>
      </c>
      <c r="BM158" s="23" t="s">
        <v>217</v>
      </c>
    </row>
    <row r="159" spans="2:51" s="10" customFormat="1" ht="16.5" customHeight="1">
      <c r="B159" s="231"/>
      <c r="C159" s="232"/>
      <c r="D159" s="232"/>
      <c r="E159" s="233" t="s">
        <v>23</v>
      </c>
      <c r="F159" s="234" t="s">
        <v>218</v>
      </c>
      <c r="G159" s="235"/>
      <c r="H159" s="235"/>
      <c r="I159" s="235"/>
      <c r="J159" s="232"/>
      <c r="K159" s="236">
        <v>22.619</v>
      </c>
      <c r="L159" s="232"/>
      <c r="M159" s="232"/>
      <c r="N159" s="232"/>
      <c r="O159" s="232"/>
      <c r="P159" s="232"/>
      <c r="Q159" s="232"/>
      <c r="R159" s="237"/>
      <c r="T159" s="238"/>
      <c r="U159" s="232"/>
      <c r="V159" s="232"/>
      <c r="W159" s="232"/>
      <c r="X159" s="232"/>
      <c r="Y159" s="232"/>
      <c r="Z159" s="232"/>
      <c r="AA159" s="239"/>
      <c r="AT159" s="240" t="s">
        <v>186</v>
      </c>
      <c r="AU159" s="240" t="s">
        <v>93</v>
      </c>
      <c r="AV159" s="10" t="s">
        <v>93</v>
      </c>
      <c r="AW159" s="10" t="s">
        <v>41</v>
      </c>
      <c r="AX159" s="10" t="s">
        <v>90</v>
      </c>
      <c r="AY159" s="240" t="s">
        <v>179</v>
      </c>
    </row>
    <row r="160" spans="2:65" s="1" customFormat="1" ht="25.5" customHeight="1">
      <c r="B160" s="47"/>
      <c r="C160" s="220" t="s">
        <v>219</v>
      </c>
      <c r="D160" s="220" t="s">
        <v>180</v>
      </c>
      <c r="E160" s="221" t="s">
        <v>220</v>
      </c>
      <c r="F160" s="222" t="s">
        <v>221</v>
      </c>
      <c r="G160" s="222"/>
      <c r="H160" s="222"/>
      <c r="I160" s="222"/>
      <c r="J160" s="223" t="s">
        <v>183</v>
      </c>
      <c r="K160" s="224">
        <v>6.563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23</v>
      </c>
      <c r="U160" s="57" t="s">
        <v>49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99</v>
      </c>
      <c r="AT160" s="23" t="s">
        <v>180</v>
      </c>
      <c r="AU160" s="23" t="s">
        <v>93</v>
      </c>
      <c r="AY160" s="23" t="s">
        <v>179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90</v>
      </c>
      <c r="BK160" s="143">
        <f>ROUND(L160*K160,2)</f>
        <v>0</v>
      </c>
      <c r="BL160" s="23" t="s">
        <v>99</v>
      </c>
      <c r="BM160" s="23" t="s">
        <v>222</v>
      </c>
    </row>
    <row r="161" spans="2:51" s="10" customFormat="1" ht="16.5" customHeight="1">
      <c r="B161" s="231"/>
      <c r="C161" s="232"/>
      <c r="D161" s="232"/>
      <c r="E161" s="233" t="s">
        <v>23</v>
      </c>
      <c r="F161" s="234" t="s">
        <v>223</v>
      </c>
      <c r="G161" s="235"/>
      <c r="H161" s="235"/>
      <c r="I161" s="235"/>
      <c r="J161" s="232"/>
      <c r="K161" s="236">
        <v>6.563</v>
      </c>
      <c r="L161" s="232"/>
      <c r="M161" s="232"/>
      <c r="N161" s="232"/>
      <c r="O161" s="232"/>
      <c r="P161" s="232"/>
      <c r="Q161" s="232"/>
      <c r="R161" s="237"/>
      <c r="T161" s="238"/>
      <c r="U161" s="232"/>
      <c r="V161" s="232"/>
      <c r="W161" s="232"/>
      <c r="X161" s="232"/>
      <c r="Y161" s="232"/>
      <c r="Z161" s="232"/>
      <c r="AA161" s="239"/>
      <c r="AT161" s="240" t="s">
        <v>186</v>
      </c>
      <c r="AU161" s="240" t="s">
        <v>93</v>
      </c>
      <c r="AV161" s="10" t="s">
        <v>93</v>
      </c>
      <c r="AW161" s="10" t="s">
        <v>41</v>
      </c>
      <c r="AX161" s="10" t="s">
        <v>90</v>
      </c>
      <c r="AY161" s="240" t="s">
        <v>179</v>
      </c>
    </row>
    <row r="162" spans="2:63" s="9" customFormat="1" ht="29.85" customHeight="1">
      <c r="B162" s="207"/>
      <c r="C162" s="208"/>
      <c r="D162" s="217" t="s">
        <v>133</v>
      </c>
      <c r="E162" s="217"/>
      <c r="F162" s="217"/>
      <c r="G162" s="217"/>
      <c r="H162" s="217"/>
      <c r="I162" s="217"/>
      <c r="J162" s="217"/>
      <c r="K162" s="217"/>
      <c r="L162" s="217"/>
      <c r="M162" s="217"/>
      <c r="N162" s="218">
        <f>BK162</f>
        <v>0</v>
      </c>
      <c r="O162" s="219"/>
      <c r="P162" s="219"/>
      <c r="Q162" s="219"/>
      <c r="R162" s="210"/>
      <c r="T162" s="211"/>
      <c r="U162" s="208"/>
      <c r="V162" s="208"/>
      <c r="W162" s="212">
        <f>SUM(W163:W169)</f>
        <v>0</v>
      </c>
      <c r="X162" s="208"/>
      <c r="Y162" s="212">
        <f>SUM(Y163:Y169)</f>
        <v>17.931994</v>
      </c>
      <c r="Z162" s="208"/>
      <c r="AA162" s="213">
        <f>SUM(AA163:AA169)</f>
        <v>0</v>
      </c>
      <c r="AR162" s="214" t="s">
        <v>90</v>
      </c>
      <c r="AT162" s="215" t="s">
        <v>83</v>
      </c>
      <c r="AU162" s="215" t="s">
        <v>90</v>
      </c>
      <c r="AY162" s="214" t="s">
        <v>179</v>
      </c>
      <c r="BK162" s="216">
        <f>SUM(BK163:BK169)</f>
        <v>0</v>
      </c>
    </row>
    <row r="163" spans="2:65" s="1" customFormat="1" ht="38.25" customHeight="1">
      <c r="B163" s="47"/>
      <c r="C163" s="220" t="s">
        <v>224</v>
      </c>
      <c r="D163" s="220" t="s">
        <v>180</v>
      </c>
      <c r="E163" s="221" t="s">
        <v>225</v>
      </c>
      <c r="F163" s="222" t="s">
        <v>226</v>
      </c>
      <c r="G163" s="222"/>
      <c r="H163" s="222"/>
      <c r="I163" s="222"/>
      <c r="J163" s="223" t="s">
        <v>183</v>
      </c>
      <c r="K163" s="224">
        <v>4.55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23</v>
      </c>
      <c r="U163" s="57" t="s">
        <v>49</v>
      </c>
      <c r="V163" s="48"/>
      <c r="W163" s="229">
        <f>V163*K163</f>
        <v>0</v>
      </c>
      <c r="X163" s="229">
        <v>2.16</v>
      </c>
      <c r="Y163" s="229">
        <f>X163*K163</f>
        <v>9.828</v>
      </c>
      <c r="Z163" s="229">
        <v>0</v>
      </c>
      <c r="AA163" s="230">
        <f>Z163*K163</f>
        <v>0</v>
      </c>
      <c r="AR163" s="23" t="s">
        <v>99</v>
      </c>
      <c r="AT163" s="23" t="s">
        <v>180</v>
      </c>
      <c r="AU163" s="23" t="s">
        <v>93</v>
      </c>
      <c r="AY163" s="23" t="s">
        <v>179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90</v>
      </c>
      <c r="BK163" s="143">
        <f>ROUND(L163*K163,2)</f>
        <v>0</v>
      </c>
      <c r="BL163" s="23" t="s">
        <v>99</v>
      </c>
      <c r="BM163" s="23" t="s">
        <v>227</v>
      </c>
    </row>
    <row r="164" spans="2:51" s="10" customFormat="1" ht="16.5" customHeight="1">
      <c r="B164" s="231"/>
      <c r="C164" s="232"/>
      <c r="D164" s="232"/>
      <c r="E164" s="233" t="s">
        <v>23</v>
      </c>
      <c r="F164" s="234" t="s">
        <v>228</v>
      </c>
      <c r="G164" s="235"/>
      <c r="H164" s="235"/>
      <c r="I164" s="235"/>
      <c r="J164" s="232"/>
      <c r="K164" s="236">
        <v>4.55</v>
      </c>
      <c r="L164" s="232"/>
      <c r="M164" s="232"/>
      <c r="N164" s="232"/>
      <c r="O164" s="232"/>
      <c r="P164" s="232"/>
      <c r="Q164" s="232"/>
      <c r="R164" s="237"/>
      <c r="T164" s="238"/>
      <c r="U164" s="232"/>
      <c r="V164" s="232"/>
      <c r="W164" s="232"/>
      <c r="X164" s="232"/>
      <c r="Y164" s="232"/>
      <c r="Z164" s="232"/>
      <c r="AA164" s="239"/>
      <c r="AT164" s="240" t="s">
        <v>186</v>
      </c>
      <c r="AU164" s="240" t="s">
        <v>93</v>
      </c>
      <c r="AV164" s="10" t="s">
        <v>93</v>
      </c>
      <c r="AW164" s="10" t="s">
        <v>41</v>
      </c>
      <c r="AX164" s="10" t="s">
        <v>90</v>
      </c>
      <c r="AY164" s="240" t="s">
        <v>179</v>
      </c>
    </row>
    <row r="165" spans="2:65" s="1" customFormat="1" ht="16.5" customHeight="1">
      <c r="B165" s="47"/>
      <c r="C165" s="220" t="s">
        <v>229</v>
      </c>
      <c r="D165" s="220" t="s">
        <v>180</v>
      </c>
      <c r="E165" s="221" t="s">
        <v>230</v>
      </c>
      <c r="F165" s="222" t="s">
        <v>231</v>
      </c>
      <c r="G165" s="222"/>
      <c r="H165" s="222"/>
      <c r="I165" s="222"/>
      <c r="J165" s="223" t="s">
        <v>183</v>
      </c>
      <c r="K165" s="224">
        <v>3.3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23</v>
      </c>
      <c r="U165" s="57" t="s">
        <v>49</v>
      </c>
      <c r="V165" s="48"/>
      <c r="W165" s="229">
        <f>V165*K165</f>
        <v>0</v>
      </c>
      <c r="X165" s="229">
        <v>2.45329</v>
      </c>
      <c r="Y165" s="229">
        <f>X165*K165</f>
        <v>8.095856999999999</v>
      </c>
      <c r="Z165" s="229">
        <v>0</v>
      </c>
      <c r="AA165" s="230">
        <f>Z165*K165</f>
        <v>0</v>
      </c>
      <c r="AR165" s="23" t="s">
        <v>99</v>
      </c>
      <c r="AT165" s="23" t="s">
        <v>180</v>
      </c>
      <c r="AU165" s="23" t="s">
        <v>93</v>
      </c>
      <c r="AY165" s="23" t="s">
        <v>179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90</v>
      </c>
      <c r="BK165" s="143">
        <f>ROUND(L165*K165,2)</f>
        <v>0</v>
      </c>
      <c r="BL165" s="23" t="s">
        <v>99</v>
      </c>
      <c r="BM165" s="23" t="s">
        <v>232</v>
      </c>
    </row>
    <row r="166" spans="2:51" s="10" customFormat="1" ht="16.5" customHeight="1">
      <c r="B166" s="231"/>
      <c r="C166" s="232"/>
      <c r="D166" s="232"/>
      <c r="E166" s="233" t="s">
        <v>23</v>
      </c>
      <c r="F166" s="234" t="s">
        <v>233</v>
      </c>
      <c r="G166" s="235"/>
      <c r="H166" s="235"/>
      <c r="I166" s="235"/>
      <c r="J166" s="232"/>
      <c r="K166" s="236">
        <v>3.3</v>
      </c>
      <c r="L166" s="232"/>
      <c r="M166" s="232"/>
      <c r="N166" s="232"/>
      <c r="O166" s="232"/>
      <c r="P166" s="232"/>
      <c r="Q166" s="232"/>
      <c r="R166" s="237"/>
      <c r="T166" s="238"/>
      <c r="U166" s="232"/>
      <c r="V166" s="232"/>
      <c r="W166" s="232"/>
      <c r="X166" s="232"/>
      <c r="Y166" s="232"/>
      <c r="Z166" s="232"/>
      <c r="AA166" s="239"/>
      <c r="AT166" s="240" t="s">
        <v>186</v>
      </c>
      <c r="AU166" s="240" t="s">
        <v>93</v>
      </c>
      <c r="AV166" s="10" t="s">
        <v>93</v>
      </c>
      <c r="AW166" s="10" t="s">
        <v>41</v>
      </c>
      <c r="AX166" s="10" t="s">
        <v>90</v>
      </c>
      <c r="AY166" s="240" t="s">
        <v>179</v>
      </c>
    </row>
    <row r="167" spans="2:65" s="1" customFormat="1" ht="16.5" customHeight="1">
      <c r="B167" s="47"/>
      <c r="C167" s="220" t="s">
        <v>234</v>
      </c>
      <c r="D167" s="220" t="s">
        <v>180</v>
      </c>
      <c r="E167" s="221" t="s">
        <v>235</v>
      </c>
      <c r="F167" s="222" t="s">
        <v>236</v>
      </c>
      <c r="G167" s="222"/>
      <c r="H167" s="222"/>
      <c r="I167" s="222"/>
      <c r="J167" s="223" t="s">
        <v>237</v>
      </c>
      <c r="K167" s="224">
        <v>7.9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23</v>
      </c>
      <c r="U167" s="57" t="s">
        <v>49</v>
      </c>
      <c r="V167" s="48"/>
      <c r="W167" s="229">
        <f>V167*K167</f>
        <v>0</v>
      </c>
      <c r="X167" s="229">
        <v>0.00103</v>
      </c>
      <c r="Y167" s="229">
        <f>X167*K167</f>
        <v>0.008137000000000002</v>
      </c>
      <c r="Z167" s="229">
        <v>0</v>
      </c>
      <c r="AA167" s="230">
        <f>Z167*K167</f>
        <v>0</v>
      </c>
      <c r="AR167" s="23" t="s">
        <v>99</v>
      </c>
      <c r="AT167" s="23" t="s">
        <v>180</v>
      </c>
      <c r="AU167" s="23" t="s">
        <v>93</v>
      </c>
      <c r="AY167" s="23" t="s">
        <v>179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90</v>
      </c>
      <c r="BK167" s="143">
        <f>ROUND(L167*K167,2)</f>
        <v>0</v>
      </c>
      <c r="BL167" s="23" t="s">
        <v>99</v>
      </c>
      <c r="BM167" s="23" t="s">
        <v>238</v>
      </c>
    </row>
    <row r="168" spans="2:51" s="10" customFormat="1" ht="16.5" customHeight="1">
      <c r="B168" s="231"/>
      <c r="C168" s="232"/>
      <c r="D168" s="232"/>
      <c r="E168" s="233" t="s">
        <v>23</v>
      </c>
      <c r="F168" s="234" t="s">
        <v>239</v>
      </c>
      <c r="G168" s="235"/>
      <c r="H168" s="235"/>
      <c r="I168" s="235"/>
      <c r="J168" s="232"/>
      <c r="K168" s="236">
        <v>7.9</v>
      </c>
      <c r="L168" s="232"/>
      <c r="M168" s="232"/>
      <c r="N168" s="232"/>
      <c r="O168" s="232"/>
      <c r="P168" s="232"/>
      <c r="Q168" s="232"/>
      <c r="R168" s="237"/>
      <c r="T168" s="238"/>
      <c r="U168" s="232"/>
      <c r="V168" s="232"/>
      <c r="W168" s="232"/>
      <c r="X168" s="232"/>
      <c r="Y168" s="232"/>
      <c r="Z168" s="232"/>
      <c r="AA168" s="239"/>
      <c r="AT168" s="240" t="s">
        <v>186</v>
      </c>
      <c r="AU168" s="240" t="s">
        <v>93</v>
      </c>
      <c r="AV168" s="10" t="s">
        <v>93</v>
      </c>
      <c r="AW168" s="10" t="s">
        <v>41</v>
      </c>
      <c r="AX168" s="10" t="s">
        <v>90</v>
      </c>
      <c r="AY168" s="240" t="s">
        <v>179</v>
      </c>
    </row>
    <row r="169" spans="2:65" s="1" customFormat="1" ht="16.5" customHeight="1">
      <c r="B169" s="47"/>
      <c r="C169" s="220" t="s">
        <v>240</v>
      </c>
      <c r="D169" s="220" t="s">
        <v>180</v>
      </c>
      <c r="E169" s="221" t="s">
        <v>241</v>
      </c>
      <c r="F169" s="222" t="s">
        <v>242</v>
      </c>
      <c r="G169" s="222"/>
      <c r="H169" s="222"/>
      <c r="I169" s="222"/>
      <c r="J169" s="223" t="s">
        <v>237</v>
      </c>
      <c r="K169" s="224">
        <v>7.9</v>
      </c>
      <c r="L169" s="225">
        <v>0</v>
      </c>
      <c r="M169" s="226"/>
      <c r="N169" s="227">
        <f>ROUND(L169*K169,2)</f>
        <v>0</v>
      </c>
      <c r="O169" s="227"/>
      <c r="P169" s="227"/>
      <c r="Q169" s="227"/>
      <c r="R169" s="49"/>
      <c r="T169" s="228" t="s">
        <v>23</v>
      </c>
      <c r="U169" s="57" t="s">
        <v>49</v>
      </c>
      <c r="V169" s="48"/>
      <c r="W169" s="229">
        <f>V169*K169</f>
        <v>0</v>
      </c>
      <c r="X169" s="229">
        <v>0</v>
      </c>
      <c r="Y169" s="229">
        <f>X169*K169</f>
        <v>0</v>
      </c>
      <c r="Z169" s="229">
        <v>0</v>
      </c>
      <c r="AA169" s="230">
        <f>Z169*K169</f>
        <v>0</v>
      </c>
      <c r="AR169" s="23" t="s">
        <v>99</v>
      </c>
      <c r="AT169" s="23" t="s">
        <v>180</v>
      </c>
      <c r="AU169" s="23" t="s">
        <v>93</v>
      </c>
      <c r="AY169" s="23" t="s">
        <v>179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90</v>
      </c>
      <c r="BK169" s="143">
        <f>ROUND(L169*K169,2)</f>
        <v>0</v>
      </c>
      <c r="BL169" s="23" t="s">
        <v>99</v>
      </c>
      <c r="BM169" s="23" t="s">
        <v>243</v>
      </c>
    </row>
    <row r="170" spans="2:63" s="9" customFormat="1" ht="29.85" customHeight="1">
      <c r="B170" s="207"/>
      <c r="C170" s="208"/>
      <c r="D170" s="217" t="s">
        <v>134</v>
      </c>
      <c r="E170" s="217"/>
      <c r="F170" s="217"/>
      <c r="G170" s="217"/>
      <c r="H170" s="217"/>
      <c r="I170" s="217"/>
      <c r="J170" s="217"/>
      <c r="K170" s="217"/>
      <c r="L170" s="217"/>
      <c r="M170" s="217"/>
      <c r="N170" s="251">
        <f>BK170</f>
        <v>0</v>
      </c>
      <c r="O170" s="252"/>
      <c r="P170" s="252"/>
      <c r="Q170" s="252"/>
      <c r="R170" s="210"/>
      <c r="T170" s="211"/>
      <c r="U170" s="208"/>
      <c r="V170" s="208"/>
      <c r="W170" s="212">
        <f>SUM(W171:W178)</f>
        <v>0</v>
      </c>
      <c r="X170" s="208"/>
      <c r="Y170" s="212">
        <f>SUM(Y171:Y178)</f>
        <v>5.38120453</v>
      </c>
      <c r="Z170" s="208"/>
      <c r="AA170" s="213">
        <f>SUM(AA171:AA178)</f>
        <v>0</v>
      </c>
      <c r="AR170" s="214" t="s">
        <v>90</v>
      </c>
      <c r="AT170" s="215" t="s">
        <v>83</v>
      </c>
      <c r="AU170" s="215" t="s">
        <v>90</v>
      </c>
      <c r="AY170" s="214" t="s">
        <v>179</v>
      </c>
      <c r="BK170" s="216">
        <f>SUM(BK171:BK178)</f>
        <v>0</v>
      </c>
    </row>
    <row r="171" spans="2:65" s="1" customFormat="1" ht="25.5" customHeight="1">
      <c r="B171" s="47"/>
      <c r="C171" s="220" t="s">
        <v>244</v>
      </c>
      <c r="D171" s="220" t="s">
        <v>180</v>
      </c>
      <c r="E171" s="221" t="s">
        <v>245</v>
      </c>
      <c r="F171" s="222" t="s">
        <v>246</v>
      </c>
      <c r="G171" s="222"/>
      <c r="H171" s="222"/>
      <c r="I171" s="222"/>
      <c r="J171" s="223" t="s">
        <v>183</v>
      </c>
      <c r="K171" s="224">
        <v>0.2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23</v>
      </c>
      <c r="U171" s="57" t="s">
        <v>49</v>
      </c>
      <c r="V171" s="48"/>
      <c r="W171" s="229">
        <f>V171*K171</f>
        <v>0</v>
      </c>
      <c r="X171" s="229">
        <v>1.8775</v>
      </c>
      <c r="Y171" s="229">
        <f>X171*K171</f>
        <v>0.3755</v>
      </c>
      <c r="Z171" s="229">
        <v>0</v>
      </c>
      <c r="AA171" s="230">
        <f>Z171*K171</f>
        <v>0</v>
      </c>
      <c r="AR171" s="23" t="s">
        <v>99</v>
      </c>
      <c r="AT171" s="23" t="s">
        <v>180</v>
      </c>
      <c r="AU171" s="23" t="s">
        <v>93</v>
      </c>
      <c r="AY171" s="23" t="s">
        <v>179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90</v>
      </c>
      <c r="BK171" s="143">
        <f>ROUND(L171*K171,2)</f>
        <v>0</v>
      </c>
      <c r="BL171" s="23" t="s">
        <v>99</v>
      </c>
      <c r="BM171" s="23" t="s">
        <v>247</v>
      </c>
    </row>
    <row r="172" spans="2:51" s="10" customFormat="1" ht="16.5" customHeight="1">
      <c r="B172" s="231"/>
      <c r="C172" s="232"/>
      <c r="D172" s="232"/>
      <c r="E172" s="233" t="s">
        <v>23</v>
      </c>
      <c r="F172" s="234" t="s">
        <v>248</v>
      </c>
      <c r="G172" s="235"/>
      <c r="H172" s="235"/>
      <c r="I172" s="235"/>
      <c r="J172" s="232"/>
      <c r="K172" s="236">
        <v>0.2</v>
      </c>
      <c r="L172" s="232"/>
      <c r="M172" s="232"/>
      <c r="N172" s="232"/>
      <c r="O172" s="232"/>
      <c r="P172" s="232"/>
      <c r="Q172" s="232"/>
      <c r="R172" s="237"/>
      <c r="T172" s="238"/>
      <c r="U172" s="232"/>
      <c r="V172" s="232"/>
      <c r="W172" s="232"/>
      <c r="X172" s="232"/>
      <c r="Y172" s="232"/>
      <c r="Z172" s="232"/>
      <c r="AA172" s="239"/>
      <c r="AT172" s="240" t="s">
        <v>186</v>
      </c>
      <c r="AU172" s="240" t="s">
        <v>93</v>
      </c>
      <c r="AV172" s="10" t="s">
        <v>93</v>
      </c>
      <c r="AW172" s="10" t="s">
        <v>41</v>
      </c>
      <c r="AX172" s="10" t="s">
        <v>90</v>
      </c>
      <c r="AY172" s="240" t="s">
        <v>179</v>
      </c>
    </row>
    <row r="173" spans="2:65" s="1" customFormat="1" ht="25.5" customHeight="1">
      <c r="B173" s="47"/>
      <c r="C173" s="220" t="s">
        <v>11</v>
      </c>
      <c r="D173" s="220" t="s">
        <v>180</v>
      </c>
      <c r="E173" s="221" t="s">
        <v>249</v>
      </c>
      <c r="F173" s="222" t="s">
        <v>250</v>
      </c>
      <c r="G173" s="222"/>
      <c r="H173" s="222"/>
      <c r="I173" s="222"/>
      <c r="J173" s="223" t="s">
        <v>183</v>
      </c>
      <c r="K173" s="224">
        <v>1.921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23</v>
      </c>
      <c r="U173" s="57" t="s">
        <v>49</v>
      </c>
      <c r="V173" s="48"/>
      <c r="W173" s="229">
        <f>V173*K173</f>
        <v>0</v>
      </c>
      <c r="X173" s="229">
        <v>2.45329</v>
      </c>
      <c r="Y173" s="229">
        <f>X173*K173</f>
        <v>4.71277009</v>
      </c>
      <c r="Z173" s="229">
        <v>0</v>
      </c>
      <c r="AA173" s="230">
        <f>Z173*K173</f>
        <v>0</v>
      </c>
      <c r="AR173" s="23" t="s">
        <v>99</v>
      </c>
      <c r="AT173" s="23" t="s">
        <v>180</v>
      </c>
      <c r="AU173" s="23" t="s">
        <v>93</v>
      </c>
      <c r="AY173" s="23" t="s">
        <v>179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90</v>
      </c>
      <c r="BK173" s="143">
        <f>ROUND(L173*K173,2)</f>
        <v>0</v>
      </c>
      <c r="BL173" s="23" t="s">
        <v>99</v>
      </c>
      <c r="BM173" s="23" t="s">
        <v>251</v>
      </c>
    </row>
    <row r="174" spans="2:51" s="10" customFormat="1" ht="16.5" customHeight="1">
      <c r="B174" s="231"/>
      <c r="C174" s="232"/>
      <c r="D174" s="232"/>
      <c r="E174" s="233" t="s">
        <v>23</v>
      </c>
      <c r="F174" s="234" t="s">
        <v>252</v>
      </c>
      <c r="G174" s="235"/>
      <c r="H174" s="235"/>
      <c r="I174" s="235"/>
      <c r="J174" s="232"/>
      <c r="K174" s="236">
        <v>1.921</v>
      </c>
      <c r="L174" s="232"/>
      <c r="M174" s="232"/>
      <c r="N174" s="232"/>
      <c r="O174" s="232"/>
      <c r="P174" s="232"/>
      <c r="Q174" s="232"/>
      <c r="R174" s="237"/>
      <c r="T174" s="238"/>
      <c r="U174" s="232"/>
      <c r="V174" s="232"/>
      <c r="W174" s="232"/>
      <c r="X174" s="232"/>
      <c r="Y174" s="232"/>
      <c r="Z174" s="232"/>
      <c r="AA174" s="239"/>
      <c r="AT174" s="240" t="s">
        <v>186</v>
      </c>
      <c r="AU174" s="240" t="s">
        <v>93</v>
      </c>
      <c r="AV174" s="10" t="s">
        <v>93</v>
      </c>
      <c r="AW174" s="10" t="s">
        <v>41</v>
      </c>
      <c r="AX174" s="10" t="s">
        <v>90</v>
      </c>
      <c r="AY174" s="240" t="s">
        <v>179</v>
      </c>
    </row>
    <row r="175" spans="2:65" s="1" customFormat="1" ht="16.5" customHeight="1">
      <c r="B175" s="47"/>
      <c r="C175" s="220" t="s">
        <v>253</v>
      </c>
      <c r="D175" s="220" t="s">
        <v>180</v>
      </c>
      <c r="E175" s="221" t="s">
        <v>254</v>
      </c>
      <c r="F175" s="222" t="s">
        <v>255</v>
      </c>
      <c r="G175" s="222"/>
      <c r="H175" s="222"/>
      <c r="I175" s="222"/>
      <c r="J175" s="223" t="s">
        <v>237</v>
      </c>
      <c r="K175" s="224">
        <v>9.143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23</v>
      </c>
      <c r="U175" s="57" t="s">
        <v>49</v>
      </c>
      <c r="V175" s="48"/>
      <c r="W175" s="229">
        <f>V175*K175</f>
        <v>0</v>
      </c>
      <c r="X175" s="229">
        <v>0.00187</v>
      </c>
      <c r="Y175" s="229">
        <f>X175*K175</f>
        <v>0.01709741</v>
      </c>
      <c r="Z175" s="229">
        <v>0</v>
      </c>
      <c r="AA175" s="230">
        <f>Z175*K175</f>
        <v>0</v>
      </c>
      <c r="AR175" s="23" t="s">
        <v>99</v>
      </c>
      <c r="AT175" s="23" t="s">
        <v>180</v>
      </c>
      <c r="AU175" s="23" t="s">
        <v>93</v>
      </c>
      <c r="AY175" s="23" t="s">
        <v>179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90</v>
      </c>
      <c r="BK175" s="143">
        <f>ROUND(L175*K175,2)</f>
        <v>0</v>
      </c>
      <c r="BL175" s="23" t="s">
        <v>99</v>
      </c>
      <c r="BM175" s="23" t="s">
        <v>256</v>
      </c>
    </row>
    <row r="176" spans="2:51" s="10" customFormat="1" ht="16.5" customHeight="1">
      <c r="B176" s="231"/>
      <c r="C176" s="232"/>
      <c r="D176" s="232"/>
      <c r="E176" s="233" t="s">
        <v>23</v>
      </c>
      <c r="F176" s="234" t="s">
        <v>257</v>
      </c>
      <c r="G176" s="235"/>
      <c r="H176" s="235"/>
      <c r="I176" s="235"/>
      <c r="J176" s="232"/>
      <c r="K176" s="236">
        <v>9.143</v>
      </c>
      <c r="L176" s="232"/>
      <c r="M176" s="232"/>
      <c r="N176" s="232"/>
      <c r="O176" s="232"/>
      <c r="P176" s="232"/>
      <c r="Q176" s="232"/>
      <c r="R176" s="237"/>
      <c r="T176" s="238"/>
      <c r="U176" s="232"/>
      <c r="V176" s="232"/>
      <c r="W176" s="232"/>
      <c r="X176" s="232"/>
      <c r="Y176" s="232"/>
      <c r="Z176" s="232"/>
      <c r="AA176" s="239"/>
      <c r="AT176" s="240" t="s">
        <v>186</v>
      </c>
      <c r="AU176" s="240" t="s">
        <v>93</v>
      </c>
      <c r="AV176" s="10" t="s">
        <v>93</v>
      </c>
      <c r="AW176" s="10" t="s">
        <v>41</v>
      </c>
      <c r="AX176" s="10" t="s">
        <v>90</v>
      </c>
      <c r="AY176" s="240" t="s">
        <v>179</v>
      </c>
    </row>
    <row r="177" spans="2:65" s="1" customFormat="1" ht="25.5" customHeight="1">
      <c r="B177" s="47"/>
      <c r="C177" s="220" t="s">
        <v>258</v>
      </c>
      <c r="D177" s="220" t="s">
        <v>180</v>
      </c>
      <c r="E177" s="221" t="s">
        <v>259</v>
      </c>
      <c r="F177" s="222" t="s">
        <v>260</v>
      </c>
      <c r="G177" s="222"/>
      <c r="H177" s="222"/>
      <c r="I177" s="222"/>
      <c r="J177" s="223" t="s">
        <v>237</v>
      </c>
      <c r="K177" s="224">
        <v>9.143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23</v>
      </c>
      <c r="U177" s="57" t="s">
        <v>49</v>
      </c>
      <c r="V177" s="48"/>
      <c r="W177" s="229">
        <f>V177*K177</f>
        <v>0</v>
      </c>
      <c r="X177" s="229">
        <v>0</v>
      </c>
      <c r="Y177" s="229">
        <f>X177*K177</f>
        <v>0</v>
      </c>
      <c r="Z177" s="229">
        <v>0</v>
      </c>
      <c r="AA177" s="230">
        <f>Z177*K177</f>
        <v>0</v>
      </c>
      <c r="AR177" s="23" t="s">
        <v>99</v>
      </c>
      <c r="AT177" s="23" t="s">
        <v>180</v>
      </c>
      <c r="AU177" s="23" t="s">
        <v>93</v>
      </c>
      <c r="AY177" s="23" t="s">
        <v>179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90</v>
      </c>
      <c r="BK177" s="143">
        <f>ROUND(L177*K177,2)</f>
        <v>0</v>
      </c>
      <c r="BL177" s="23" t="s">
        <v>99</v>
      </c>
      <c r="BM177" s="23" t="s">
        <v>261</v>
      </c>
    </row>
    <row r="178" spans="2:65" s="1" customFormat="1" ht="25.5" customHeight="1">
      <c r="B178" s="47"/>
      <c r="C178" s="220" t="s">
        <v>262</v>
      </c>
      <c r="D178" s="220" t="s">
        <v>180</v>
      </c>
      <c r="E178" s="221" t="s">
        <v>263</v>
      </c>
      <c r="F178" s="222" t="s">
        <v>264</v>
      </c>
      <c r="G178" s="222"/>
      <c r="H178" s="222"/>
      <c r="I178" s="222"/>
      <c r="J178" s="223" t="s">
        <v>216</v>
      </c>
      <c r="K178" s="224">
        <v>0.263</v>
      </c>
      <c r="L178" s="225">
        <v>0</v>
      </c>
      <c r="M178" s="226"/>
      <c r="N178" s="227">
        <f>ROUND(L178*K178,2)</f>
        <v>0</v>
      </c>
      <c r="O178" s="227"/>
      <c r="P178" s="227"/>
      <c r="Q178" s="227"/>
      <c r="R178" s="49"/>
      <c r="T178" s="228" t="s">
        <v>23</v>
      </c>
      <c r="U178" s="57" t="s">
        <v>49</v>
      </c>
      <c r="V178" s="48"/>
      <c r="W178" s="229">
        <f>V178*K178</f>
        <v>0</v>
      </c>
      <c r="X178" s="229">
        <v>1.04881</v>
      </c>
      <c r="Y178" s="229">
        <f>X178*K178</f>
        <v>0.27583703000000004</v>
      </c>
      <c r="Z178" s="229">
        <v>0</v>
      </c>
      <c r="AA178" s="230">
        <f>Z178*K178</f>
        <v>0</v>
      </c>
      <c r="AR178" s="23" t="s">
        <v>99</v>
      </c>
      <c r="AT178" s="23" t="s">
        <v>180</v>
      </c>
      <c r="AU178" s="23" t="s">
        <v>93</v>
      </c>
      <c r="AY178" s="23" t="s">
        <v>179</v>
      </c>
      <c r="BE178" s="143">
        <f>IF(U178="základní",N178,0)</f>
        <v>0</v>
      </c>
      <c r="BF178" s="143">
        <f>IF(U178="snížená",N178,0)</f>
        <v>0</v>
      </c>
      <c r="BG178" s="143">
        <f>IF(U178="zákl. přenesená",N178,0)</f>
        <v>0</v>
      </c>
      <c r="BH178" s="143">
        <f>IF(U178="sníž. přenesená",N178,0)</f>
        <v>0</v>
      </c>
      <c r="BI178" s="143">
        <f>IF(U178="nulová",N178,0)</f>
        <v>0</v>
      </c>
      <c r="BJ178" s="23" t="s">
        <v>90</v>
      </c>
      <c r="BK178" s="143">
        <f>ROUND(L178*K178,2)</f>
        <v>0</v>
      </c>
      <c r="BL178" s="23" t="s">
        <v>99</v>
      </c>
      <c r="BM178" s="23" t="s">
        <v>265</v>
      </c>
    </row>
    <row r="179" spans="2:63" s="9" customFormat="1" ht="29.85" customHeight="1">
      <c r="B179" s="207"/>
      <c r="C179" s="208"/>
      <c r="D179" s="217" t="s">
        <v>135</v>
      </c>
      <c r="E179" s="217"/>
      <c r="F179" s="217"/>
      <c r="G179" s="217"/>
      <c r="H179" s="217"/>
      <c r="I179" s="217"/>
      <c r="J179" s="217"/>
      <c r="K179" s="217"/>
      <c r="L179" s="217"/>
      <c r="M179" s="217"/>
      <c r="N179" s="251">
        <f>BK179</f>
        <v>0</v>
      </c>
      <c r="O179" s="252"/>
      <c r="P179" s="252"/>
      <c r="Q179" s="252"/>
      <c r="R179" s="210"/>
      <c r="T179" s="211"/>
      <c r="U179" s="208"/>
      <c r="V179" s="208"/>
      <c r="W179" s="212">
        <f>SUM(W180:W193)</f>
        <v>0</v>
      </c>
      <c r="X179" s="208"/>
      <c r="Y179" s="212">
        <f>SUM(Y180:Y193)</f>
        <v>2.51351586</v>
      </c>
      <c r="Z179" s="208"/>
      <c r="AA179" s="213">
        <f>SUM(AA180:AA193)</f>
        <v>0</v>
      </c>
      <c r="AR179" s="214" t="s">
        <v>90</v>
      </c>
      <c r="AT179" s="215" t="s">
        <v>83</v>
      </c>
      <c r="AU179" s="215" t="s">
        <v>90</v>
      </c>
      <c r="AY179" s="214" t="s">
        <v>179</v>
      </c>
      <c r="BK179" s="216">
        <f>SUM(BK180:BK193)</f>
        <v>0</v>
      </c>
    </row>
    <row r="180" spans="2:65" s="1" customFormat="1" ht="25.5" customHeight="1">
      <c r="B180" s="47"/>
      <c r="C180" s="220" t="s">
        <v>266</v>
      </c>
      <c r="D180" s="220" t="s">
        <v>180</v>
      </c>
      <c r="E180" s="221" t="s">
        <v>267</v>
      </c>
      <c r="F180" s="222" t="s">
        <v>268</v>
      </c>
      <c r="G180" s="222"/>
      <c r="H180" s="222"/>
      <c r="I180" s="222"/>
      <c r="J180" s="223" t="s">
        <v>237</v>
      </c>
      <c r="K180" s="224">
        <v>2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23</v>
      </c>
      <c r="U180" s="57" t="s">
        <v>49</v>
      </c>
      <c r="V180" s="48"/>
      <c r="W180" s="229">
        <f>V180*K180</f>
        <v>0</v>
      </c>
      <c r="X180" s="229">
        <v>0.57726</v>
      </c>
      <c r="Y180" s="229">
        <f>X180*K180</f>
        <v>1.15452</v>
      </c>
      <c r="Z180" s="229">
        <v>0</v>
      </c>
      <c r="AA180" s="230">
        <f>Z180*K180</f>
        <v>0</v>
      </c>
      <c r="AR180" s="23" t="s">
        <v>99</v>
      </c>
      <c r="AT180" s="23" t="s">
        <v>180</v>
      </c>
      <c r="AU180" s="23" t="s">
        <v>93</v>
      </c>
      <c r="AY180" s="23" t="s">
        <v>179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90</v>
      </c>
      <c r="BK180" s="143">
        <f>ROUND(L180*K180,2)</f>
        <v>0</v>
      </c>
      <c r="BL180" s="23" t="s">
        <v>99</v>
      </c>
      <c r="BM180" s="23" t="s">
        <v>269</v>
      </c>
    </row>
    <row r="181" spans="2:51" s="10" customFormat="1" ht="16.5" customHeight="1">
      <c r="B181" s="231"/>
      <c r="C181" s="232"/>
      <c r="D181" s="232"/>
      <c r="E181" s="233" t="s">
        <v>23</v>
      </c>
      <c r="F181" s="234" t="s">
        <v>270</v>
      </c>
      <c r="G181" s="235"/>
      <c r="H181" s="235"/>
      <c r="I181" s="235"/>
      <c r="J181" s="232"/>
      <c r="K181" s="236">
        <v>2</v>
      </c>
      <c r="L181" s="232"/>
      <c r="M181" s="232"/>
      <c r="N181" s="232"/>
      <c r="O181" s="232"/>
      <c r="P181" s="232"/>
      <c r="Q181" s="232"/>
      <c r="R181" s="237"/>
      <c r="T181" s="238"/>
      <c r="U181" s="232"/>
      <c r="V181" s="232"/>
      <c r="W181" s="232"/>
      <c r="X181" s="232"/>
      <c r="Y181" s="232"/>
      <c r="Z181" s="232"/>
      <c r="AA181" s="239"/>
      <c r="AT181" s="240" t="s">
        <v>186</v>
      </c>
      <c r="AU181" s="240" t="s">
        <v>93</v>
      </c>
      <c r="AV181" s="10" t="s">
        <v>93</v>
      </c>
      <c r="AW181" s="10" t="s">
        <v>41</v>
      </c>
      <c r="AX181" s="10" t="s">
        <v>90</v>
      </c>
      <c r="AY181" s="240" t="s">
        <v>179</v>
      </c>
    </row>
    <row r="182" spans="2:65" s="1" customFormat="1" ht="38.25" customHeight="1">
      <c r="B182" s="47"/>
      <c r="C182" s="220" t="s">
        <v>271</v>
      </c>
      <c r="D182" s="220" t="s">
        <v>180</v>
      </c>
      <c r="E182" s="221" t="s">
        <v>272</v>
      </c>
      <c r="F182" s="222" t="s">
        <v>273</v>
      </c>
      <c r="G182" s="222"/>
      <c r="H182" s="222"/>
      <c r="I182" s="222"/>
      <c r="J182" s="223" t="s">
        <v>237</v>
      </c>
      <c r="K182" s="224">
        <v>9.593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23</v>
      </c>
      <c r="U182" s="57" t="s">
        <v>49</v>
      </c>
      <c r="V182" s="48"/>
      <c r="W182" s="229">
        <f>V182*K182</f>
        <v>0</v>
      </c>
      <c r="X182" s="229">
        <v>0.00958</v>
      </c>
      <c r="Y182" s="229">
        <f>X182*K182</f>
        <v>0.09190094</v>
      </c>
      <c r="Z182" s="229">
        <v>0</v>
      </c>
      <c r="AA182" s="230">
        <f>Z182*K182</f>
        <v>0</v>
      </c>
      <c r="AR182" s="23" t="s">
        <v>99</v>
      </c>
      <c r="AT182" s="23" t="s">
        <v>180</v>
      </c>
      <c r="AU182" s="23" t="s">
        <v>93</v>
      </c>
      <c r="AY182" s="23" t="s">
        <v>179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90</v>
      </c>
      <c r="BK182" s="143">
        <f>ROUND(L182*K182,2)</f>
        <v>0</v>
      </c>
      <c r="BL182" s="23" t="s">
        <v>99</v>
      </c>
      <c r="BM182" s="23" t="s">
        <v>274</v>
      </c>
    </row>
    <row r="183" spans="2:51" s="10" customFormat="1" ht="16.5" customHeight="1">
      <c r="B183" s="231"/>
      <c r="C183" s="232"/>
      <c r="D183" s="232"/>
      <c r="E183" s="233" t="s">
        <v>23</v>
      </c>
      <c r="F183" s="234" t="s">
        <v>275</v>
      </c>
      <c r="G183" s="235"/>
      <c r="H183" s="235"/>
      <c r="I183" s="235"/>
      <c r="J183" s="232"/>
      <c r="K183" s="236">
        <v>9.593</v>
      </c>
      <c r="L183" s="232"/>
      <c r="M183" s="232"/>
      <c r="N183" s="232"/>
      <c r="O183" s="232"/>
      <c r="P183" s="232"/>
      <c r="Q183" s="232"/>
      <c r="R183" s="237"/>
      <c r="T183" s="238"/>
      <c r="U183" s="232"/>
      <c r="V183" s="232"/>
      <c r="W183" s="232"/>
      <c r="X183" s="232"/>
      <c r="Y183" s="232"/>
      <c r="Z183" s="232"/>
      <c r="AA183" s="239"/>
      <c r="AT183" s="240" t="s">
        <v>186</v>
      </c>
      <c r="AU183" s="240" t="s">
        <v>93</v>
      </c>
      <c r="AV183" s="10" t="s">
        <v>93</v>
      </c>
      <c r="AW183" s="10" t="s">
        <v>41</v>
      </c>
      <c r="AX183" s="10" t="s">
        <v>90</v>
      </c>
      <c r="AY183" s="240" t="s">
        <v>179</v>
      </c>
    </row>
    <row r="184" spans="2:65" s="1" customFormat="1" ht="16.5" customHeight="1">
      <c r="B184" s="47"/>
      <c r="C184" s="220" t="s">
        <v>10</v>
      </c>
      <c r="D184" s="220" t="s">
        <v>180</v>
      </c>
      <c r="E184" s="221" t="s">
        <v>276</v>
      </c>
      <c r="F184" s="222" t="s">
        <v>277</v>
      </c>
      <c r="G184" s="222"/>
      <c r="H184" s="222"/>
      <c r="I184" s="222"/>
      <c r="J184" s="223" t="s">
        <v>216</v>
      </c>
      <c r="K184" s="224">
        <v>0.025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23</v>
      </c>
      <c r="U184" s="57" t="s">
        <v>49</v>
      </c>
      <c r="V184" s="48"/>
      <c r="W184" s="229">
        <f>V184*K184</f>
        <v>0</v>
      </c>
      <c r="X184" s="229">
        <v>1.05516</v>
      </c>
      <c r="Y184" s="229">
        <f>X184*K184</f>
        <v>0.026379000000000003</v>
      </c>
      <c r="Z184" s="229">
        <v>0</v>
      </c>
      <c r="AA184" s="230">
        <f>Z184*K184</f>
        <v>0</v>
      </c>
      <c r="AR184" s="23" t="s">
        <v>99</v>
      </c>
      <c r="AT184" s="23" t="s">
        <v>180</v>
      </c>
      <c r="AU184" s="23" t="s">
        <v>93</v>
      </c>
      <c r="AY184" s="23" t="s">
        <v>179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90</v>
      </c>
      <c r="BK184" s="143">
        <f>ROUND(L184*K184,2)</f>
        <v>0</v>
      </c>
      <c r="BL184" s="23" t="s">
        <v>99</v>
      </c>
      <c r="BM184" s="23" t="s">
        <v>278</v>
      </c>
    </row>
    <row r="185" spans="2:51" s="10" customFormat="1" ht="16.5" customHeight="1">
      <c r="B185" s="231"/>
      <c r="C185" s="232"/>
      <c r="D185" s="232"/>
      <c r="E185" s="233" t="s">
        <v>23</v>
      </c>
      <c r="F185" s="234" t="s">
        <v>279</v>
      </c>
      <c r="G185" s="235"/>
      <c r="H185" s="235"/>
      <c r="I185" s="235"/>
      <c r="J185" s="232"/>
      <c r="K185" s="236">
        <v>0.025</v>
      </c>
      <c r="L185" s="232"/>
      <c r="M185" s="232"/>
      <c r="N185" s="232"/>
      <c r="O185" s="232"/>
      <c r="P185" s="232"/>
      <c r="Q185" s="232"/>
      <c r="R185" s="237"/>
      <c r="T185" s="238"/>
      <c r="U185" s="232"/>
      <c r="V185" s="232"/>
      <c r="W185" s="232"/>
      <c r="X185" s="232"/>
      <c r="Y185" s="232"/>
      <c r="Z185" s="232"/>
      <c r="AA185" s="239"/>
      <c r="AT185" s="240" t="s">
        <v>186</v>
      </c>
      <c r="AU185" s="240" t="s">
        <v>93</v>
      </c>
      <c r="AV185" s="10" t="s">
        <v>93</v>
      </c>
      <c r="AW185" s="10" t="s">
        <v>41</v>
      </c>
      <c r="AX185" s="10" t="s">
        <v>90</v>
      </c>
      <c r="AY185" s="240" t="s">
        <v>179</v>
      </c>
    </row>
    <row r="186" spans="2:65" s="1" customFormat="1" ht="16.5" customHeight="1">
      <c r="B186" s="47"/>
      <c r="C186" s="220" t="s">
        <v>280</v>
      </c>
      <c r="D186" s="220" t="s">
        <v>180</v>
      </c>
      <c r="E186" s="221" t="s">
        <v>281</v>
      </c>
      <c r="F186" s="222" t="s">
        <v>282</v>
      </c>
      <c r="G186" s="222"/>
      <c r="H186" s="222"/>
      <c r="I186" s="222"/>
      <c r="J186" s="223" t="s">
        <v>183</v>
      </c>
      <c r="K186" s="224">
        <v>0.469</v>
      </c>
      <c r="L186" s="225">
        <v>0</v>
      </c>
      <c r="M186" s="226"/>
      <c r="N186" s="227">
        <f>ROUND(L186*K186,2)</f>
        <v>0</v>
      </c>
      <c r="O186" s="227"/>
      <c r="P186" s="227"/>
      <c r="Q186" s="227"/>
      <c r="R186" s="49"/>
      <c r="T186" s="228" t="s">
        <v>23</v>
      </c>
      <c r="U186" s="57" t="s">
        <v>49</v>
      </c>
      <c r="V186" s="48"/>
      <c r="W186" s="229">
        <f>V186*K186</f>
        <v>0</v>
      </c>
      <c r="X186" s="229">
        <v>2.45336</v>
      </c>
      <c r="Y186" s="229">
        <f>X186*K186</f>
        <v>1.15062584</v>
      </c>
      <c r="Z186" s="229">
        <v>0</v>
      </c>
      <c r="AA186" s="230">
        <f>Z186*K186</f>
        <v>0</v>
      </c>
      <c r="AR186" s="23" t="s">
        <v>99</v>
      </c>
      <c r="AT186" s="23" t="s">
        <v>180</v>
      </c>
      <c r="AU186" s="23" t="s">
        <v>93</v>
      </c>
      <c r="AY186" s="23" t="s">
        <v>179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90</v>
      </c>
      <c r="BK186" s="143">
        <f>ROUND(L186*K186,2)</f>
        <v>0</v>
      </c>
      <c r="BL186" s="23" t="s">
        <v>99</v>
      </c>
      <c r="BM186" s="23" t="s">
        <v>283</v>
      </c>
    </row>
    <row r="187" spans="2:51" s="10" customFormat="1" ht="16.5" customHeight="1">
      <c r="B187" s="231"/>
      <c r="C187" s="232"/>
      <c r="D187" s="232"/>
      <c r="E187" s="233" t="s">
        <v>23</v>
      </c>
      <c r="F187" s="234" t="s">
        <v>284</v>
      </c>
      <c r="G187" s="235"/>
      <c r="H187" s="235"/>
      <c r="I187" s="235"/>
      <c r="J187" s="232"/>
      <c r="K187" s="236">
        <v>0.469</v>
      </c>
      <c r="L187" s="232"/>
      <c r="M187" s="232"/>
      <c r="N187" s="232"/>
      <c r="O187" s="232"/>
      <c r="P187" s="232"/>
      <c r="Q187" s="232"/>
      <c r="R187" s="237"/>
      <c r="T187" s="238"/>
      <c r="U187" s="232"/>
      <c r="V187" s="232"/>
      <c r="W187" s="232"/>
      <c r="X187" s="232"/>
      <c r="Y187" s="232"/>
      <c r="Z187" s="232"/>
      <c r="AA187" s="239"/>
      <c r="AT187" s="240" t="s">
        <v>186</v>
      </c>
      <c r="AU187" s="240" t="s">
        <v>93</v>
      </c>
      <c r="AV187" s="10" t="s">
        <v>93</v>
      </c>
      <c r="AW187" s="10" t="s">
        <v>41</v>
      </c>
      <c r="AX187" s="10" t="s">
        <v>90</v>
      </c>
      <c r="AY187" s="240" t="s">
        <v>179</v>
      </c>
    </row>
    <row r="188" spans="2:65" s="1" customFormat="1" ht="25.5" customHeight="1">
      <c r="B188" s="47"/>
      <c r="C188" s="220" t="s">
        <v>285</v>
      </c>
      <c r="D188" s="220" t="s">
        <v>180</v>
      </c>
      <c r="E188" s="221" t="s">
        <v>286</v>
      </c>
      <c r="F188" s="222" t="s">
        <v>287</v>
      </c>
      <c r="G188" s="222"/>
      <c r="H188" s="222"/>
      <c r="I188" s="222"/>
      <c r="J188" s="223" t="s">
        <v>237</v>
      </c>
      <c r="K188" s="224">
        <v>4.56</v>
      </c>
      <c r="L188" s="225">
        <v>0</v>
      </c>
      <c r="M188" s="226"/>
      <c r="N188" s="227">
        <f>ROUND(L188*K188,2)</f>
        <v>0</v>
      </c>
      <c r="O188" s="227"/>
      <c r="P188" s="227"/>
      <c r="Q188" s="227"/>
      <c r="R188" s="49"/>
      <c r="T188" s="228" t="s">
        <v>23</v>
      </c>
      <c r="U188" s="57" t="s">
        <v>49</v>
      </c>
      <c r="V188" s="48"/>
      <c r="W188" s="229">
        <f>V188*K188</f>
        <v>0</v>
      </c>
      <c r="X188" s="229">
        <v>0.00077</v>
      </c>
      <c r="Y188" s="229">
        <f>X188*K188</f>
        <v>0.0035111999999999995</v>
      </c>
      <c r="Z188" s="229">
        <v>0</v>
      </c>
      <c r="AA188" s="230">
        <f>Z188*K188</f>
        <v>0</v>
      </c>
      <c r="AR188" s="23" t="s">
        <v>99</v>
      </c>
      <c r="AT188" s="23" t="s">
        <v>180</v>
      </c>
      <c r="AU188" s="23" t="s">
        <v>93</v>
      </c>
      <c r="AY188" s="23" t="s">
        <v>179</v>
      </c>
      <c r="BE188" s="143">
        <f>IF(U188="základní",N188,0)</f>
        <v>0</v>
      </c>
      <c r="BF188" s="143">
        <f>IF(U188="snížená",N188,0)</f>
        <v>0</v>
      </c>
      <c r="BG188" s="143">
        <f>IF(U188="zákl. přenesená",N188,0)</f>
        <v>0</v>
      </c>
      <c r="BH188" s="143">
        <f>IF(U188="sníž. přenesená",N188,0)</f>
        <v>0</v>
      </c>
      <c r="BI188" s="143">
        <f>IF(U188="nulová",N188,0)</f>
        <v>0</v>
      </c>
      <c r="BJ188" s="23" t="s">
        <v>90</v>
      </c>
      <c r="BK188" s="143">
        <f>ROUND(L188*K188,2)</f>
        <v>0</v>
      </c>
      <c r="BL188" s="23" t="s">
        <v>99</v>
      </c>
      <c r="BM188" s="23" t="s">
        <v>288</v>
      </c>
    </row>
    <row r="189" spans="2:51" s="10" customFormat="1" ht="16.5" customHeight="1">
      <c r="B189" s="231"/>
      <c r="C189" s="232"/>
      <c r="D189" s="232"/>
      <c r="E189" s="233" t="s">
        <v>23</v>
      </c>
      <c r="F189" s="234" t="s">
        <v>289</v>
      </c>
      <c r="G189" s="235"/>
      <c r="H189" s="235"/>
      <c r="I189" s="235"/>
      <c r="J189" s="232"/>
      <c r="K189" s="236">
        <v>4.56</v>
      </c>
      <c r="L189" s="232"/>
      <c r="M189" s="232"/>
      <c r="N189" s="232"/>
      <c r="O189" s="232"/>
      <c r="P189" s="232"/>
      <c r="Q189" s="232"/>
      <c r="R189" s="237"/>
      <c r="T189" s="238"/>
      <c r="U189" s="232"/>
      <c r="V189" s="232"/>
      <c r="W189" s="232"/>
      <c r="X189" s="232"/>
      <c r="Y189" s="232"/>
      <c r="Z189" s="232"/>
      <c r="AA189" s="239"/>
      <c r="AT189" s="240" t="s">
        <v>186</v>
      </c>
      <c r="AU189" s="240" t="s">
        <v>93</v>
      </c>
      <c r="AV189" s="10" t="s">
        <v>93</v>
      </c>
      <c r="AW189" s="10" t="s">
        <v>41</v>
      </c>
      <c r="AX189" s="10" t="s">
        <v>90</v>
      </c>
      <c r="AY189" s="240" t="s">
        <v>179</v>
      </c>
    </row>
    <row r="190" spans="2:65" s="1" customFormat="1" ht="25.5" customHeight="1">
      <c r="B190" s="47"/>
      <c r="C190" s="220" t="s">
        <v>290</v>
      </c>
      <c r="D190" s="220" t="s">
        <v>180</v>
      </c>
      <c r="E190" s="221" t="s">
        <v>291</v>
      </c>
      <c r="F190" s="222" t="s">
        <v>292</v>
      </c>
      <c r="G190" s="222"/>
      <c r="H190" s="222"/>
      <c r="I190" s="222"/>
      <c r="J190" s="223" t="s">
        <v>237</v>
      </c>
      <c r="K190" s="224">
        <v>4.56</v>
      </c>
      <c r="L190" s="225">
        <v>0</v>
      </c>
      <c r="M190" s="226"/>
      <c r="N190" s="227">
        <f>ROUND(L190*K190,2)</f>
        <v>0</v>
      </c>
      <c r="O190" s="227"/>
      <c r="P190" s="227"/>
      <c r="Q190" s="227"/>
      <c r="R190" s="49"/>
      <c r="T190" s="228" t="s">
        <v>23</v>
      </c>
      <c r="U190" s="57" t="s">
        <v>49</v>
      </c>
      <c r="V190" s="48"/>
      <c r="W190" s="229">
        <f>V190*K190</f>
        <v>0</v>
      </c>
      <c r="X190" s="229">
        <v>0</v>
      </c>
      <c r="Y190" s="229">
        <f>X190*K190</f>
        <v>0</v>
      </c>
      <c r="Z190" s="229">
        <v>0</v>
      </c>
      <c r="AA190" s="230">
        <f>Z190*K190</f>
        <v>0</v>
      </c>
      <c r="AR190" s="23" t="s">
        <v>99</v>
      </c>
      <c r="AT190" s="23" t="s">
        <v>180</v>
      </c>
      <c r="AU190" s="23" t="s">
        <v>93</v>
      </c>
      <c r="AY190" s="23" t="s">
        <v>179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3" t="s">
        <v>90</v>
      </c>
      <c r="BK190" s="143">
        <f>ROUND(L190*K190,2)</f>
        <v>0</v>
      </c>
      <c r="BL190" s="23" t="s">
        <v>99</v>
      </c>
      <c r="BM190" s="23" t="s">
        <v>293</v>
      </c>
    </row>
    <row r="191" spans="2:65" s="1" customFormat="1" ht="25.5" customHeight="1">
      <c r="B191" s="47"/>
      <c r="C191" s="220" t="s">
        <v>294</v>
      </c>
      <c r="D191" s="220" t="s">
        <v>180</v>
      </c>
      <c r="E191" s="221" t="s">
        <v>295</v>
      </c>
      <c r="F191" s="222" t="s">
        <v>296</v>
      </c>
      <c r="G191" s="222"/>
      <c r="H191" s="222"/>
      <c r="I191" s="222"/>
      <c r="J191" s="223" t="s">
        <v>237</v>
      </c>
      <c r="K191" s="224">
        <v>4.56</v>
      </c>
      <c r="L191" s="225">
        <v>0</v>
      </c>
      <c r="M191" s="226"/>
      <c r="N191" s="227">
        <f>ROUND(L191*K191,2)</f>
        <v>0</v>
      </c>
      <c r="O191" s="227"/>
      <c r="P191" s="227"/>
      <c r="Q191" s="227"/>
      <c r="R191" s="49"/>
      <c r="T191" s="228" t="s">
        <v>23</v>
      </c>
      <c r="U191" s="57" t="s">
        <v>49</v>
      </c>
      <c r="V191" s="48"/>
      <c r="W191" s="229">
        <f>V191*K191</f>
        <v>0</v>
      </c>
      <c r="X191" s="229">
        <v>0.00696</v>
      </c>
      <c r="Y191" s="229">
        <f>X191*K191</f>
        <v>0.0317376</v>
      </c>
      <c r="Z191" s="229">
        <v>0</v>
      </c>
      <c r="AA191" s="230">
        <f>Z191*K191</f>
        <v>0</v>
      </c>
      <c r="AR191" s="23" t="s">
        <v>99</v>
      </c>
      <c r="AT191" s="23" t="s">
        <v>180</v>
      </c>
      <c r="AU191" s="23" t="s">
        <v>93</v>
      </c>
      <c r="AY191" s="23" t="s">
        <v>179</v>
      </c>
      <c r="BE191" s="143">
        <f>IF(U191="základní",N191,0)</f>
        <v>0</v>
      </c>
      <c r="BF191" s="143">
        <f>IF(U191="snížená",N191,0)</f>
        <v>0</v>
      </c>
      <c r="BG191" s="143">
        <f>IF(U191="zákl. přenesená",N191,0)</f>
        <v>0</v>
      </c>
      <c r="BH191" s="143">
        <f>IF(U191="sníž. přenesená",N191,0)</f>
        <v>0</v>
      </c>
      <c r="BI191" s="143">
        <f>IF(U191="nulová",N191,0)</f>
        <v>0</v>
      </c>
      <c r="BJ191" s="23" t="s">
        <v>90</v>
      </c>
      <c r="BK191" s="143">
        <f>ROUND(L191*K191,2)</f>
        <v>0</v>
      </c>
      <c r="BL191" s="23" t="s">
        <v>99</v>
      </c>
      <c r="BM191" s="23" t="s">
        <v>297</v>
      </c>
    </row>
    <row r="192" spans="2:65" s="1" customFormat="1" ht="25.5" customHeight="1">
      <c r="B192" s="47"/>
      <c r="C192" s="220" t="s">
        <v>298</v>
      </c>
      <c r="D192" s="220" t="s">
        <v>180</v>
      </c>
      <c r="E192" s="221" t="s">
        <v>299</v>
      </c>
      <c r="F192" s="222" t="s">
        <v>300</v>
      </c>
      <c r="G192" s="222"/>
      <c r="H192" s="222"/>
      <c r="I192" s="222"/>
      <c r="J192" s="223" t="s">
        <v>237</v>
      </c>
      <c r="K192" s="224">
        <v>4.56</v>
      </c>
      <c r="L192" s="225">
        <v>0</v>
      </c>
      <c r="M192" s="226"/>
      <c r="N192" s="227">
        <f>ROUND(L192*K192,2)</f>
        <v>0</v>
      </c>
      <c r="O192" s="227"/>
      <c r="P192" s="227"/>
      <c r="Q192" s="227"/>
      <c r="R192" s="49"/>
      <c r="T192" s="228" t="s">
        <v>23</v>
      </c>
      <c r="U192" s="57" t="s">
        <v>49</v>
      </c>
      <c r="V192" s="48"/>
      <c r="W192" s="229">
        <f>V192*K192</f>
        <v>0</v>
      </c>
      <c r="X192" s="229">
        <v>0</v>
      </c>
      <c r="Y192" s="229">
        <f>X192*K192</f>
        <v>0</v>
      </c>
      <c r="Z192" s="229">
        <v>0</v>
      </c>
      <c r="AA192" s="230">
        <f>Z192*K192</f>
        <v>0</v>
      </c>
      <c r="AR192" s="23" t="s">
        <v>99</v>
      </c>
      <c r="AT192" s="23" t="s">
        <v>180</v>
      </c>
      <c r="AU192" s="23" t="s">
        <v>93</v>
      </c>
      <c r="AY192" s="23" t="s">
        <v>179</v>
      </c>
      <c r="BE192" s="143">
        <f>IF(U192="základní",N192,0)</f>
        <v>0</v>
      </c>
      <c r="BF192" s="143">
        <f>IF(U192="snížená",N192,0)</f>
        <v>0</v>
      </c>
      <c r="BG192" s="143">
        <f>IF(U192="zákl. přenesená",N192,0)</f>
        <v>0</v>
      </c>
      <c r="BH192" s="143">
        <f>IF(U192="sníž. přenesená",N192,0)</f>
        <v>0</v>
      </c>
      <c r="BI192" s="143">
        <f>IF(U192="nulová",N192,0)</f>
        <v>0</v>
      </c>
      <c r="BJ192" s="23" t="s">
        <v>90</v>
      </c>
      <c r="BK192" s="143">
        <f>ROUND(L192*K192,2)</f>
        <v>0</v>
      </c>
      <c r="BL192" s="23" t="s">
        <v>99</v>
      </c>
      <c r="BM192" s="23" t="s">
        <v>301</v>
      </c>
    </row>
    <row r="193" spans="2:65" s="1" customFormat="1" ht="38.25" customHeight="1">
      <c r="B193" s="47"/>
      <c r="C193" s="220" t="s">
        <v>302</v>
      </c>
      <c r="D193" s="220" t="s">
        <v>180</v>
      </c>
      <c r="E193" s="221" t="s">
        <v>303</v>
      </c>
      <c r="F193" s="222" t="s">
        <v>304</v>
      </c>
      <c r="G193" s="222"/>
      <c r="H193" s="222"/>
      <c r="I193" s="222"/>
      <c r="J193" s="223" t="s">
        <v>216</v>
      </c>
      <c r="K193" s="224">
        <v>0.052</v>
      </c>
      <c r="L193" s="225">
        <v>0</v>
      </c>
      <c r="M193" s="226"/>
      <c r="N193" s="227">
        <f>ROUND(L193*K193,2)</f>
        <v>0</v>
      </c>
      <c r="O193" s="227"/>
      <c r="P193" s="227"/>
      <c r="Q193" s="227"/>
      <c r="R193" s="49"/>
      <c r="T193" s="228" t="s">
        <v>23</v>
      </c>
      <c r="U193" s="57" t="s">
        <v>49</v>
      </c>
      <c r="V193" s="48"/>
      <c r="W193" s="229">
        <f>V193*K193</f>
        <v>0</v>
      </c>
      <c r="X193" s="229">
        <v>1.05464</v>
      </c>
      <c r="Y193" s="229">
        <f>X193*K193</f>
        <v>0.05484128</v>
      </c>
      <c r="Z193" s="229">
        <v>0</v>
      </c>
      <c r="AA193" s="230">
        <f>Z193*K193</f>
        <v>0</v>
      </c>
      <c r="AR193" s="23" t="s">
        <v>99</v>
      </c>
      <c r="AT193" s="23" t="s">
        <v>180</v>
      </c>
      <c r="AU193" s="23" t="s">
        <v>93</v>
      </c>
      <c r="AY193" s="23" t="s">
        <v>179</v>
      </c>
      <c r="BE193" s="143">
        <f>IF(U193="základní",N193,0)</f>
        <v>0</v>
      </c>
      <c r="BF193" s="143">
        <f>IF(U193="snížená",N193,0)</f>
        <v>0</v>
      </c>
      <c r="BG193" s="143">
        <f>IF(U193="zákl. přenesená",N193,0)</f>
        <v>0</v>
      </c>
      <c r="BH193" s="143">
        <f>IF(U193="sníž. přenesená",N193,0)</f>
        <v>0</v>
      </c>
      <c r="BI193" s="143">
        <f>IF(U193="nulová",N193,0)</f>
        <v>0</v>
      </c>
      <c r="BJ193" s="23" t="s">
        <v>90</v>
      </c>
      <c r="BK193" s="143">
        <f>ROUND(L193*K193,2)</f>
        <v>0</v>
      </c>
      <c r="BL193" s="23" t="s">
        <v>99</v>
      </c>
      <c r="BM193" s="23" t="s">
        <v>305</v>
      </c>
    </row>
    <row r="194" spans="2:63" s="9" customFormat="1" ht="29.85" customHeight="1">
      <c r="B194" s="207"/>
      <c r="C194" s="208"/>
      <c r="D194" s="217" t="s">
        <v>136</v>
      </c>
      <c r="E194" s="217"/>
      <c r="F194" s="217"/>
      <c r="G194" s="217"/>
      <c r="H194" s="217"/>
      <c r="I194" s="217"/>
      <c r="J194" s="217"/>
      <c r="K194" s="217"/>
      <c r="L194" s="217"/>
      <c r="M194" s="217"/>
      <c r="N194" s="251">
        <f>BK194</f>
        <v>0</v>
      </c>
      <c r="O194" s="252"/>
      <c r="P194" s="252"/>
      <c r="Q194" s="252"/>
      <c r="R194" s="210"/>
      <c r="T194" s="211"/>
      <c r="U194" s="208"/>
      <c r="V194" s="208"/>
      <c r="W194" s="212">
        <f>SUM(W195:W208)</f>
        <v>0</v>
      </c>
      <c r="X194" s="208"/>
      <c r="Y194" s="212">
        <f>SUM(Y195:Y208)</f>
        <v>7.839425080000001</v>
      </c>
      <c r="Z194" s="208"/>
      <c r="AA194" s="213">
        <f>SUM(AA195:AA208)</f>
        <v>0</v>
      </c>
      <c r="AR194" s="214" t="s">
        <v>90</v>
      </c>
      <c r="AT194" s="215" t="s">
        <v>83</v>
      </c>
      <c r="AU194" s="215" t="s">
        <v>90</v>
      </c>
      <c r="AY194" s="214" t="s">
        <v>179</v>
      </c>
      <c r="BK194" s="216">
        <f>SUM(BK195:BK208)</f>
        <v>0</v>
      </c>
    </row>
    <row r="195" spans="2:65" s="1" customFormat="1" ht="25.5" customHeight="1">
      <c r="B195" s="47"/>
      <c r="C195" s="220" t="s">
        <v>306</v>
      </c>
      <c r="D195" s="220" t="s">
        <v>180</v>
      </c>
      <c r="E195" s="221" t="s">
        <v>307</v>
      </c>
      <c r="F195" s="222" t="s">
        <v>308</v>
      </c>
      <c r="G195" s="222"/>
      <c r="H195" s="222"/>
      <c r="I195" s="222"/>
      <c r="J195" s="223" t="s">
        <v>237</v>
      </c>
      <c r="K195" s="224">
        <v>5.018</v>
      </c>
      <c r="L195" s="225">
        <v>0</v>
      </c>
      <c r="M195" s="226"/>
      <c r="N195" s="227">
        <f>ROUND(L195*K195,2)</f>
        <v>0</v>
      </c>
      <c r="O195" s="227"/>
      <c r="P195" s="227"/>
      <c r="Q195" s="227"/>
      <c r="R195" s="49"/>
      <c r="T195" s="228" t="s">
        <v>23</v>
      </c>
      <c r="U195" s="57" t="s">
        <v>49</v>
      </c>
      <c r="V195" s="48"/>
      <c r="W195" s="229">
        <f>V195*K195</f>
        <v>0</v>
      </c>
      <c r="X195" s="229">
        <v>0.0147</v>
      </c>
      <c r="Y195" s="229">
        <f>X195*K195</f>
        <v>0.0737646</v>
      </c>
      <c r="Z195" s="229">
        <v>0</v>
      </c>
      <c r="AA195" s="230">
        <f>Z195*K195</f>
        <v>0</v>
      </c>
      <c r="AR195" s="23" t="s">
        <v>99</v>
      </c>
      <c r="AT195" s="23" t="s">
        <v>180</v>
      </c>
      <c r="AU195" s="23" t="s">
        <v>93</v>
      </c>
      <c r="AY195" s="23" t="s">
        <v>179</v>
      </c>
      <c r="BE195" s="143">
        <f>IF(U195="základní",N195,0)</f>
        <v>0</v>
      </c>
      <c r="BF195" s="143">
        <f>IF(U195="snížená",N195,0)</f>
        <v>0</v>
      </c>
      <c r="BG195" s="143">
        <f>IF(U195="zákl. přenesená",N195,0)</f>
        <v>0</v>
      </c>
      <c r="BH195" s="143">
        <f>IF(U195="sníž. přenesená",N195,0)</f>
        <v>0</v>
      </c>
      <c r="BI195" s="143">
        <f>IF(U195="nulová",N195,0)</f>
        <v>0</v>
      </c>
      <c r="BJ195" s="23" t="s">
        <v>90</v>
      </c>
      <c r="BK195" s="143">
        <f>ROUND(L195*K195,2)</f>
        <v>0</v>
      </c>
      <c r="BL195" s="23" t="s">
        <v>99</v>
      </c>
      <c r="BM195" s="23" t="s">
        <v>309</v>
      </c>
    </row>
    <row r="196" spans="2:51" s="10" customFormat="1" ht="16.5" customHeight="1">
      <c r="B196" s="231"/>
      <c r="C196" s="232"/>
      <c r="D196" s="232"/>
      <c r="E196" s="233" t="s">
        <v>23</v>
      </c>
      <c r="F196" s="234" t="s">
        <v>310</v>
      </c>
      <c r="G196" s="235"/>
      <c r="H196" s="235"/>
      <c r="I196" s="235"/>
      <c r="J196" s="232"/>
      <c r="K196" s="236">
        <v>5.018</v>
      </c>
      <c r="L196" s="232"/>
      <c r="M196" s="232"/>
      <c r="N196" s="232"/>
      <c r="O196" s="232"/>
      <c r="P196" s="232"/>
      <c r="Q196" s="232"/>
      <c r="R196" s="237"/>
      <c r="T196" s="238"/>
      <c r="U196" s="232"/>
      <c r="V196" s="232"/>
      <c r="W196" s="232"/>
      <c r="X196" s="232"/>
      <c r="Y196" s="232"/>
      <c r="Z196" s="232"/>
      <c r="AA196" s="239"/>
      <c r="AT196" s="240" t="s">
        <v>186</v>
      </c>
      <c r="AU196" s="240" t="s">
        <v>93</v>
      </c>
      <c r="AV196" s="10" t="s">
        <v>93</v>
      </c>
      <c r="AW196" s="10" t="s">
        <v>41</v>
      </c>
      <c r="AX196" s="10" t="s">
        <v>90</v>
      </c>
      <c r="AY196" s="240" t="s">
        <v>179</v>
      </c>
    </row>
    <row r="197" spans="2:65" s="1" customFormat="1" ht="16.5" customHeight="1">
      <c r="B197" s="47"/>
      <c r="C197" s="220" t="s">
        <v>311</v>
      </c>
      <c r="D197" s="220" t="s">
        <v>180</v>
      </c>
      <c r="E197" s="221" t="s">
        <v>312</v>
      </c>
      <c r="F197" s="222" t="s">
        <v>313</v>
      </c>
      <c r="G197" s="222"/>
      <c r="H197" s="222"/>
      <c r="I197" s="222"/>
      <c r="J197" s="223" t="s">
        <v>314</v>
      </c>
      <c r="K197" s="224">
        <v>39</v>
      </c>
      <c r="L197" s="225">
        <v>0</v>
      </c>
      <c r="M197" s="226"/>
      <c r="N197" s="227">
        <f>ROUND(L197*K197,2)</f>
        <v>0</v>
      </c>
      <c r="O197" s="227"/>
      <c r="P197" s="227"/>
      <c r="Q197" s="227"/>
      <c r="R197" s="49"/>
      <c r="T197" s="228" t="s">
        <v>23</v>
      </c>
      <c r="U197" s="57" t="s">
        <v>49</v>
      </c>
      <c r="V197" s="48"/>
      <c r="W197" s="229">
        <f>V197*K197</f>
        <v>0</v>
      </c>
      <c r="X197" s="229">
        <v>0.0147</v>
      </c>
      <c r="Y197" s="229">
        <f>X197*K197</f>
        <v>0.5733</v>
      </c>
      <c r="Z197" s="229">
        <v>0</v>
      </c>
      <c r="AA197" s="230">
        <f>Z197*K197</f>
        <v>0</v>
      </c>
      <c r="AR197" s="23" t="s">
        <v>99</v>
      </c>
      <c r="AT197" s="23" t="s">
        <v>180</v>
      </c>
      <c r="AU197" s="23" t="s">
        <v>93</v>
      </c>
      <c r="AY197" s="23" t="s">
        <v>179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23" t="s">
        <v>90</v>
      </c>
      <c r="BK197" s="143">
        <f>ROUND(L197*K197,2)</f>
        <v>0</v>
      </c>
      <c r="BL197" s="23" t="s">
        <v>99</v>
      </c>
      <c r="BM197" s="23" t="s">
        <v>315</v>
      </c>
    </row>
    <row r="198" spans="2:51" s="10" customFormat="1" ht="16.5" customHeight="1">
      <c r="B198" s="231"/>
      <c r="C198" s="232"/>
      <c r="D198" s="232"/>
      <c r="E198" s="233" t="s">
        <v>23</v>
      </c>
      <c r="F198" s="234" t="s">
        <v>316</v>
      </c>
      <c r="G198" s="235"/>
      <c r="H198" s="235"/>
      <c r="I198" s="235"/>
      <c r="J198" s="232"/>
      <c r="K198" s="236">
        <v>39</v>
      </c>
      <c r="L198" s="232"/>
      <c r="M198" s="232"/>
      <c r="N198" s="232"/>
      <c r="O198" s="232"/>
      <c r="P198" s="232"/>
      <c r="Q198" s="232"/>
      <c r="R198" s="237"/>
      <c r="T198" s="238"/>
      <c r="U198" s="232"/>
      <c r="V198" s="232"/>
      <c r="W198" s="232"/>
      <c r="X198" s="232"/>
      <c r="Y198" s="232"/>
      <c r="Z198" s="232"/>
      <c r="AA198" s="239"/>
      <c r="AT198" s="240" t="s">
        <v>186</v>
      </c>
      <c r="AU198" s="240" t="s">
        <v>93</v>
      </c>
      <c r="AV198" s="10" t="s">
        <v>93</v>
      </c>
      <c r="AW198" s="10" t="s">
        <v>41</v>
      </c>
      <c r="AX198" s="10" t="s">
        <v>90</v>
      </c>
      <c r="AY198" s="240" t="s">
        <v>179</v>
      </c>
    </row>
    <row r="199" spans="2:65" s="1" customFormat="1" ht="25.5" customHeight="1">
      <c r="B199" s="47"/>
      <c r="C199" s="220" t="s">
        <v>317</v>
      </c>
      <c r="D199" s="220" t="s">
        <v>180</v>
      </c>
      <c r="E199" s="221" t="s">
        <v>318</v>
      </c>
      <c r="F199" s="222" t="s">
        <v>319</v>
      </c>
      <c r="G199" s="222"/>
      <c r="H199" s="222"/>
      <c r="I199" s="222"/>
      <c r="J199" s="223" t="s">
        <v>237</v>
      </c>
      <c r="K199" s="224">
        <v>237.711</v>
      </c>
      <c r="L199" s="225">
        <v>0</v>
      </c>
      <c r="M199" s="226"/>
      <c r="N199" s="227">
        <f>ROUND(L199*K199,2)</f>
        <v>0</v>
      </c>
      <c r="O199" s="227"/>
      <c r="P199" s="227"/>
      <c r="Q199" s="227"/>
      <c r="R199" s="49"/>
      <c r="T199" s="228" t="s">
        <v>23</v>
      </c>
      <c r="U199" s="57" t="s">
        <v>49</v>
      </c>
      <c r="V199" s="48"/>
      <c r="W199" s="229">
        <f>V199*K199</f>
        <v>0</v>
      </c>
      <c r="X199" s="229">
        <v>0.0157</v>
      </c>
      <c r="Y199" s="229">
        <f>X199*K199</f>
        <v>3.7320626999999997</v>
      </c>
      <c r="Z199" s="229">
        <v>0</v>
      </c>
      <c r="AA199" s="230">
        <f>Z199*K199</f>
        <v>0</v>
      </c>
      <c r="AR199" s="23" t="s">
        <v>99</v>
      </c>
      <c r="AT199" s="23" t="s">
        <v>180</v>
      </c>
      <c r="AU199" s="23" t="s">
        <v>93</v>
      </c>
      <c r="AY199" s="23" t="s">
        <v>179</v>
      </c>
      <c r="BE199" s="143">
        <f>IF(U199="základní",N199,0)</f>
        <v>0</v>
      </c>
      <c r="BF199" s="143">
        <f>IF(U199="snížená",N199,0)</f>
        <v>0</v>
      </c>
      <c r="BG199" s="143">
        <f>IF(U199="zákl. přenesená",N199,0)</f>
        <v>0</v>
      </c>
      <c r="BH199" s="143">
        <f>IF(U199="sníž. přenesená",N199,0)</f>
        <v>0</v>
      </c>
      <c r="BI199" s="143">
        <f>IF(U199="nulová",N199,0)</f>
        <v>0</v>
      </c>
      <c r="BJ199" s="23" t="s">
        <v>90</v>
      </c>
      <c r="BK199" s="143">
        <f>ROUND(L199*K199,2)</f>
        <v>0</v>
      </c>
      <c r="BL199" s="23" t="s">
        <v>99</v>
      </c>
      <c r="BM199" s="23" t="s">
        <v>320</v>
      </c>
    </row>
    <row r="200" spans="2:51" s="10" customFormat="1" ht="25.5" customHeight="1">
      <c r="B200" s="231"/>
      <c r="C200" s="232"/>
      <c r="D200" s="232"/>
      <c r="E200" s="233" t="s">
        <v>23</v>
      </c>
      <c r="F200" s="234" t="s">
        <v>321</v>
      </c>
      <c r="G200" s="235"/>
      <c r="H200" s="235"/>
      <c r="I200" s="235"/>
      <c r="J200" s="232"/>
      <c r="K200" s="236">
        <v>237.711</v>
      </c>
      <c r="L200" s="232"/>
      <c r="M200" s="232"/>
      <c r="N200" s="232"/>
      <c r="O200" s="232"/>
      <c r="P200" s="232"/>
      <c r="Q200" s="232"/>
      <c r="R200" s="237"/>
      <c r="T200" s="238"/>
      <c r="U200" s="232"/>
      <c r="V200" s="232"/>
      <c r="W200" s="232"/>
      <c r="X200" s="232"/>
      <c r="Y200" s="232"/>
      <c r="Z200" s="232"/>
      <c r="AA200" s="239"/>
      <c r="AT200" s="240" t="s">
        <v>186</v>
      </c>
      <c r="AU200" s="240" t="s">
        <v>93</v>
      </c>
      <c r="AV200" s="10" t="s">
        <v>93</v>
      </c>
      <c r="AW200" s="10" t="s">
        <v>41</v>
      </c>
      <c r="AX200" s="10" t="s">
        <v>90</v>
      </c>
      <c r="AY200" s="240" t="s">
        <v>179</v>
      </c>
    </row>
    <row r="201" spans="2:65" s="1" customFormat="1" ht="25.5" customHeight="1">
      <c r="B201" s="47"/>
      <c r="C201" s="220" t="s">
        <v>322</v>
      </c>
      <c r="D201" s="220" t="s">
        <v>180</v>
      </c>
      <c r="E201" s="221" t="s">
        <v>323</v>
      </c>
      <c r="F201" s="222" t="s">
        <v>324</v>
      </c>
      <c r="G201" s="222"/>
      <c r="H201" s="222"/>
      <c r="I201" s="222"/>
      <c r="J201" s="223" t="s">
        <v>314</v>
      </c>
      <c r="K201" s="224">
        <v>15</v>
      </c>
      <c r="L201" s="225">
        <v>0</v>
      </c>
      <c r="M201" s="226"/>
      <c r="N201" s="227">
        <f>ROUND(L201*K201,2)</f>
        <v>0</v>
      </c>
      <c r="O201" s="227"/>
      <c r="P201" s="227"/>
      <c r="Q201" s="227"/>
      <c r="R201" s="49"/>
      <c r="T201" s="228" t="s">
        <v>23</v>
      </c>
      <c r="U201" s="57" t="s">
        <v>49</v>
      </c>
      <c r="V201" s="48"/>
      <c r="W201" s="229">
        <f>V201*K201</f>
        <v>0</v>
      </c>
      <c r="X201" s="229">
        <v>0.0068</v>
      </c>
      <c r="Y201" s="229">
        <f>X201*K201</f>
        <v>0.102</v>
      </c>
      <c r="Z201" s="229">
        <v>0</v>
      </c>
      <c r="AA201" s="230">
        <f>Z201*K201</f>
        <v>0</v>
      </c>
      <c r="AR201" s="23" t="s">
        <v>99</v>
      </c>
      <c r="AT201" s="23" t="s">
        <v>180</v>
      </c>
      <c r="AU201" s="23" t="s">
        <v>93</v>
      </c>
      <c r="AY201" s="23" t="s">
        <v>179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23" t="s">
        <v>90</v>
      </c>
      <c r="BK201" s="143">
        <f>ROUND(L201*K201,2)</f>
        <v>0</v>
      </c>
      <c r="BL201" s="23" t="s">
        <v>99</v>
      </c>
      <c r="BM201" s="23" t="s">
        <v>325</v>
      </c>
    </row>
    <row r="202" spans="2:51" s="10" customFormat="1" ht="16.5" customHeight="1">
      <c r="B202" s="231"/>
      <c r="C202" s="232"/>
      <c r="D202" s="232"/>
      <c r="E202" s="233" t="s">
        <v>23</v>
      </c>
      <c r="F202" s="234" t="s">
        <v>326</v>
      </c>
      <c r="G202" s="235"/>
      <c r="H202" s="235"/>
      <c r="I202" s="235"/>
      <c r="J202" s="232"/>
      <c r="K202" s="236">
        <v>15</v>
      </c>
      <c r="L202" s="232"/>
      <c r="M202" s="232"/>
      <c r="N202" s="232"/>
      <c r="O202" s="232"/>
      <c r="P202" s="232"/>
      <c r="Q202" s="232"/>
      <c r="R202" s="237"/>
      <c r="T202" s="238"/>
      <c r="U202" s="232"/>
      <c r="V202" s="232"/>
      <c r="W202" s="232"/>
      <c r="X202" s="232"/>
      <c r="Y202" s="232"/>
      <c r="Z202" s="232"/>
      <c r="AA202" s="239"/>
      <c r="AT202" s="240" t="s">
        <v>186</v>
      </c>
      <c r="AU202" s="240" t="s">
        <v>93</v>
      </c>
      <c r="AV202" s="10" t="s">
        <v>93</v>
      </c>
      <c r="AW202" s="10" t="s">
        <v>41</v>
      </c>
      <c r="AX202" s="10" t="s">
        <v>90</v>
      </c>
      <c r="AY202" s="240" t="s">
        <v>179</v>
      </c>
    </row>
    <row r="203" spans="2:65" s="1" customFormat="1" ht="25.5" customHeight="1">
      <c r="B203" s="47"/>
      <c r="C203" s="220" t="s">
        <v>327</v>
      </c>
      <c r="D203" s="220" t="s">
        <v>180</v>
      </c>
      <c r="E203" s="221" t="s">
        <v>328</v>
      </c>
      <c r="F203" s="222" t="s">
        <v>329</v>
      </c>
      <c r="G203" s="222"/>
      <c r="H203" s="222"/>
      <c r="I203" s="222"/>
      <c r="J203" s="223" t="s">
        <v>183</v>
      </c>
      <c r="K203" s="224">
        <v>0.767</v>
      </c>
      <c r="L203" s="225">
        <v>0</v>
      </c>
      <c r="M203" s="226"/>
      <c r="N203" s="227">
        <f>ROUND(L203*K203,2)</f>
        <v>0</v>
      </c>
      <c r="O203" s="227"/>
      <c r="P203" s="227"/>
      <c r="Q203" s="227"/>
      <c r="R203" s="49"/>
      <c r="T203" s="228" t="s">
        <v>23</v>
      </c>
      <c r="U203" s="57" t="s">
        <v>49</v>
      </c>
      <c r="V203" s="48"/>
      <c r="W203" s="229">
        <f>V203*K203</f>
        <v>0</v>
      </c>
      <c r="X203" s="229">
        <v>2.25634</v>
      </c>
      <c r="Y203" s="229">
        <f>X203*K203</f>
        <v>1.73061278</v>
      </c>
      <c r="Z203" s="229">
        <v>0</v>
      </c>
      <c r="AA203" s="230">
        <f>Z203*K203</f>
        <v>0</v>
      </c>
      <c r="AR203" s="23" t="s">
        <v>99</v>
      </c>
      <c r="AT203" s="23" t="s">
        <v>180</v>
      </c>
      <c r="AU203" s="23" t="s">
        <v>93</v>
      </c>
      <c r="AY203" s="23" t="s">
        <v>179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90</v>
      </c>
      <c r="BK203" s="143">
        <f>ROUND(L203*K203,2)</f>
        <v>0</v>
      </c>
      <c r="BL203" s="23" t="s">
        <v>99</v>
      </c>
      <c r="BM203" s="23" t="s">
        <v>330</v>
      </c>
    </row>
    <row r="204" spans="2:51" s="10" customFormat="1" ht="16.5" customHeight="1">
      <c r="B204" s="231"/>
      <c r="C204" s="232"/>
      <c r="D204" s="232"/>
      <c r="E204" s="233" t="s">
        <v>23</v>
      </c>
      <c r="F204" s="234" t="s">
        <v>331</v>
      </c>
      <c r="G204" s="235"/>
      <c r="H204" s="235"/>
      <c r="I204" s="235"/>
      <c r="J204" s="232"/>
      <c r="K204" s="236">
        <v>0.767</v>
      </c>
      <c r="L204" s="232"/>
      <c r="M204" s="232"/>
      <c r="N204" s="232"/>
      <c r="O204" s="232"/>
      <c r="P204" s="232"/>
      <c r="Q204" s="232"/>
      <c r="R204" s="237"/>
      <c r="T204" s="238"/>
      <c r="U204" s="232"/>
      <c r="V204" s="232"/>
      <c r="W204" s="232"/>
      <c r="X204" s="232"/>
      <c r="Y204" s="232"/>
      <c r="Z204" s="232"/>
      <c r="AA204" s="239"/>
      <c r="AT204" s="240" t="s">
        <v>186</v>
      </c>
      <c r="AU204" s="240" t="s">
        <v>93</v>
      </c>
      <c r="AV204" s="10" t="s">
        <v>93</v>
      </c>
      <c r="AW204" s="10" t="s">
        <v>41</v>
      </c>
      <c r="AX204" s="10" t="s">
        <v>90</v>
      </c>
      <c r="AY204" s="240" t="s">
        <v>179</v>
      </c>
    </row>
    <row r="205" spans="2:65" s="1" customFormat="1" ht="25.5" customHeight="1">
      <c r="B205" s="47"/>
      <c r="C205" s="220" t="s">
        <v>332</v>
      </c>
      <c r="D205" s="220" t="s">
        <v>180</v>
      </c>
      <c r="E205" s="221" t="s">
        <v>333</v>
      </c>
      <c r="F205" s="222" t="s">
        <v>334</v>
      </c>
      <c r="G205" s="222"/>
      <c r="H205" s="222"/>
      <c r="I205" s="222"/>
      <c r="J205" s="223" t="s">
        <v>237</v>
      </c>
      <c r="K205" s="224">
        <v>12.95</v>
      </c>
      <c r="L205" s="225">
        <v>0</v>
      </c>
      <c r="M205" s="226"/>
      <c r="N205" s="227">
        <f>ROUND(L205*K205,2)</f>
        <v>0</v>
      </c>
      <c r="O205" s="227"/>
      <c r="P205" s="227"/>
      <c r="Q205" s="227"/>
      <c r="R205" s="49"/>
      <c r="T205" s="228" t="s">
        <v>23</v>
      </c>
      <c r="U205" s="57" t="s">
        <v>49</v>
      </c>
      <c r="V205" s="48"/>
      <c r="W205" s="229">
        <f>V205*K205</f>
        <v>0</v>
      </c>
      <c r="X205" s="229">
        <v>0.1231</v>
      </c>
      <c r="Y205" s="229">
        <f>X205*K205</f>
        <v>1.594145</v>
      </c>
      <c r="Z205" s="229">
        <v>0</v>
      </c>
      <c r="AA205" s="230">
        <f>Z205*K205</f>
        <v>0</v>
      </c>
      <c r="AR205" s="23" t="s">
        <v>99</v>
      </c>
      <c r="AT205" s="23" t="s">
        <v>180</v>
      </c>
      <c r="AU205" s="23" t="s">
        <v>93</v>
      </c>
      <c r="AY205" s="23" t="s">
        <v>179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90</v>
      </c>
      <c r="BK205" s="143">
        <f>ROUND(L205*K205,2)</f>
        <v>0</v>
      </c>
      <c r="BL205" s="23" t="s">
        <v>99</v>
      </c>
      <c r="BM205" s="23" t="s">
        <v>335</v>
      </c>
    </row>
    <row r="206" spans="2:51" s="10" customFormat="1" ht="16.5" customHeight="1">
      <c r="B206" s="231"/>
      <c r="C206" s="232"/>
      <c r="D206" s="232"/>
      <c r="E206" s="233" t="s">
        <v>23</v>
      </c>
      <c r="F206" s="234" t="s">
        <v>336</v>
      </c>
      <c r="G206" s="235"/>
      <c r="H206" s="235"/>
      <c r="I206" s="235"/>
      <c r="J206" s="232"/>
      <c r="K206" s="236">
        <v>12.95</v>
      </c>
      <c r="L206" s="232"/>
      <c r="M206" s="232"/>
      <c r="N206" s="232"/>
      <c r="O206" s="232"/>
      <c r="P206" s="232"/>
      <c r="Q206" s="232"/>
      <c r="R206" s="237"/>
      <c r="T206" s="238"/>
      <c r="U206" s="232"/>
      <c r="V206" s="232"/>
      <c r="W206" s="232"/>
      <c r="X206" s="232"/>
      <c r="Y206" s="232"/>
      <c r="Z206" s="232"/>
      <c r="AA206" s="239"/>
      <c r="AT206" s="240" t="s">
        <v>186</v>
      </c>
      <c r="AU206" s="240" t="s">
        <v>93</v>
      </c>
      <c r="AV206" s="10" t="s">
        <v>93</v>
      </c>
      <c r="AW206" s="10" t="s">
        <v>41</v>
      </c>
      <c r="AX206" s="10" t="s">
        <v>90</v>
      </c>
      <c r="AY206" s="240" t="s">
        <v>179</v>
      </c>
    </row>
    <row r="207" spans="2:65" s="1" customFormat="1" ht="25.5" customHeight="1">
      <c r="B207" s="47"/>
      <c r="C207" s="220" t="s">
        <v>337</v>
      </c>
      <c r="D207" s="220" t="s">
        <v>180</v>
      </c>
      <c r="E207" s="221" t="s">
        <v>338</v>
      </c>
      <c r="F207" s="222" t="s">
        <v>339</v>
      </c>
      <c r="G207" s="222"/>
      <c r="H207" s="222"/>
      <c r="I207" s="222"/>
      <c r="J207" s="223" t="s">
        <v>340</v>
      </c>
      <c r="K207" s="224">
        <v>1</v>
      </c>
      <c r="L207" s="225">
        <v>0</v>
      </c>
      <c r="M207" s="226"/>
      <c r="N207" s="227">
        <f>ROUND(L207*K207,2)</f>
        <v>0</v>
      </c>
      <c r="O207" s="227"/>
      <c r="P207" s="227"/>
      <c r="Q207" s="227"/>
      <c r="R207" s="49"/>
      <c r="T207" s="228" t="s">
        <v>23</v>
      </c>
      <c r="U207" s="57" t="s">
        <v>49</v>
      </c>
      <c r="V207" s="48"/>
      <c r="W207" s="229">
        <f>V207*K207</f>
        <v>0</v>
      </c>
      <c r="X207" s="229">
        <v>0.01698</v>
      </c>
      <c r="Y207" s="229">
        <f>X207*K207</f>
        <v>0.01698</v>
      </c>
      <c r="Z207" s="229">
        <v>0</v>
      </c>
      <c r="AA207" s="230">
        <f>Z207*K207</f>
        <v>0</v>
      </c>
      <c r="AR207" s="23" t="s">
        <v>99</v>
      </c>
      <c r="AT207" s="23" t="s">
        <v>180</v>
      </c>
      <c r="AU207" s="23" t="s">
        <v>93</v>
      </c>
      <c r="AY207" s="23" t="s">
        <v>179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23" t="s">
        <v>90</v>
      </c>
      <c r="BK207" s="143">
        <f>ROUND(L207*K207,2)</f>
        <v>0</v>
      </c>
      <c r="BL207" s="23" t="s">
        <v>99</v>
      </c>
      <c r="BM207" s="23" t="s">
        <v>341</v>
      </c>
    </row>
    <row r="208" spans="2:65" s="1" customFormat="1" ht="38.25" customHeight="1">
      <c r="B208" s="47"/>
      <c r="C208" s="253" t="s">
        <v>342</v>
      </c>
      <c r="D208" s="253" t="s">
        <v>343</v>
      </c>
      <c r="E208" s="254" t="s">
        <v>344</v>
      </c>
      <c r="F208" s="255" t="s">
        <v>345</v>
      </c>
      <c r="G208" s="255"/>
      <c r="H208" s="255"/>
      <c r="I208" s="255"/>
      <c r="J208" s="256" t="s">
        <v>340</v>
      </c>
      <c r="K208" s="257">
        <v>1</v>
      </c>
      <c r="L208" s="258">
        <v>0</v>
      </c>
      <c r="M208" s="259"/>
      <c r="N208" s="260">
        <f>ROUND(L208*K208,2)</f>
        <v>0</v>
      </c>
      <c r="O208" s="227"/>
      <c r="P208" s="227"/>
      <c r="Q208" s="227"/>
      <c r="R208" s="49"/>
      <c r="T208" s="228" t="s">
        <v>23</v>
      </c>
      <c r="U208" s="57" t="s">
        <v>49</v>
      </c>
      <c r="V208" s="48"/>
      <c r="W208" s="229">
        <f>V208*K208</f>
        <v>0</v>
      </c>
      <c r="X208" s="229">
        <v>0.01656</v>
      </c>
      <c r="Y208" s="229">
        <f>X208*K208</f>
        <v>0.01656</v>
      </c>
      <c r="Z208" s="229">
        <v>0</v>
      </c>
      <c r="AA208" s="230">
        <f>Z208*K208</f>
        <v>0</v>
      </c>
      <c r="AR208" s="23" t="s">
        <v>213</v>
      </c>
      <c r="AT208" s="23" t="s">
        <v>343</v>
      </c>
      <c r="AU208" s="23" t="s">
        <v>93</v>
      </c>
      <c r="AY208" s="23" t="s">
        <v>179</v>
      </c>
      <c r="BE208" s="143">
        <f>IF(U208="základní",N208,0)</f>
        <v>0</v>
      </c>
      <c r="BF208" s="143">
        <f>IF(U208="snížená",N208,0)</f>
        <v>0</v>
      </c>
      <c r="BG208" s="143">
        <f>IF(U208="zákl. přenesená",N208,0)</f>
        <v>0</v>
      </c>
      <c r="BH208" s="143">
        <f>IF(U208="sníž. přenesená",N208,0)</f>
        <v>0</v>
      </c>
      <c r="BI208" s="143">
        <f>IF(U208="nulová",N208,0)</f>
        <v>0</v>
      </c>
      <c r="BJ208" s="23" t="s">
        <v>90</v>
      </c>
      <c r="BK208" s="143">
        <f>ROUND(L208*K208,2)</f>
        <v>0</v>
      </c>
      <c r="BL208" s="23" t="s">
        <v>99</v>
      </c>
      <c r="BM208" s="23" t="s">
        <v>346</v>
      </c>
    </row>
    <row r="209" spans="2:63" s="9" customFormat="1" ht="29.85" customHeight="1">
      <c r="B209" s="207"/>
      <c r="C209" s="208"/>
      <c r="D209" s="217" t="s">
        <v>137</v>
      </c>
      <c r="E209" s="217"/>
      <c r="F209" s="217"/>
      <c r="G209" s="217"/>
      <c r="H209" s="217"/>
      <c r="I209" s="217"/>
      <c r="J209" s="217"/>
      <c r="K209" s="217"/>
      <c r="L209" s="217"/>
      <c r="M209" s="217"/>
      <c r="N209" s="251">
        <f>BK209</f>
        <v>0</v>
      </c>
      <c r="O209" s="252"/>
      <c r="P209" s="252"/>
      <c r="Q209" s="252"/>
      <c r="R209" s="210"/>
      <c r="T209" s="211"/>
      <c r="U209" s="208"/>
      <c r="V209" s="208"/>
      <c r="W209" s="212">
        <f>SUM(W210:W241)</f>
        <v>0</v>
      </c>
      <c r="X209" s="208"/>
      <c r="Y209" s="212">
        <f>SUM(Y210:Y241)</f>
        <v>1.98744</v>
      </c>
      <c r="Z209" s="208"/>
      <c r="AA209" s="213">
        <f>SUM(AA210:AA241)</f>
        <v>80.36099099999998</v>
      </c>
      <c r="AR209" s="214" t="s">
        <v>90</v>
      </c>
      <c r="AT209" s="215" t="s">
        <v>83</v>
      </c>
      <c r="AU209" s="215" t="s">
        <v>90</v>
      </c>
      <c r="AY209" s="214" t="s">
        <v>179</v>
      </c>
      <c r="BK209" s="216">
        <f>SUM(BK210:BK241)</f>
        <v>0</v>
      </c>
    </row>
    <row r="210" spans="2:65" s="1" customFormat="1" ht="38.25" customHeight="1">
      <c r="B210" s="47"/>
      <c r="C210" s="220" t="s">
        <v>347</v>
      </c>
      <c r="D210" s="220" t="s">
        <v>180</v>
      </c>
      <c r="E210" s="221" t="s">
        <v>348</v>
      </c>
      <c r="F210" s="222" t="s">
        <v>349</v>
      </c>
      <c r="G210" s="222"/>
      <c r="H210" s="222"/>
      <c r="I210" s="222"/>
      <c r="J210" s="223" t="s">
        <v>237</v>
      </c>
      <c r="K210" s="224">
        <v>40</v>
      </c>
      <c r="L210" s="225">
        <v>0</v>
      </c>
      <c r="M210" s="226"/>
      <c r="N210" s="227">
        <f>ROUND(L210*K210,2)</f>
        <v>0</v>
      </c>
      <c r="O210" s="227"/>
      <c r="P210" s="227"/>
      <c r="Q210" s="227"/>
      <c r="R210" s="49"/>
      <c r="T210" s="228" t="s">
        <v>23</v>
      </c>
      <c r="U210" s="57" t="s">
        <v>49</v>
      </c>
      <c r="V210" s="48"/>
      <c r="W210" s="229">
        <f>V210*K210</f>
        <v>0</v>
      </c>
      <c r="X210" s="229">
        <v>0.00013</v>
      </c>
      <c r="Y210" s="229">
        <f>X210*K210</f>
        <v>0.0052</v>
      </c>
      <c r="Z210" s="229">
        <v>0</v>
      </c>
      <c r="AA210" s="230">
        <f>Z210*K210</f>
        <v>0</v>
      </c>
      <c r="AR210" s="23" t="s">
        <v>99</v>
      </c>
      <c r="AT210" s="23" t="s">
        <v>180</v>
      </c>
      <c r="AU210" s="23" t="s">
        <v>93</v>
      </c>
      <c r="AY210" s="23" t="s">
        <v>179</v>
      </c>
      <c r="BE210" s="143">
        <f>IF(U210="základní",N210,0)</f>
        <v>0</v>
      </c>
      <c r="BF210" s="143">
        <f>IF(U210="snížená",N210,0)</f>
        <v>0</v>
      </c>
      <c r="BG210" s="143">
        <f>IF(U210="zákl. přenesená",N210,0)</f>
        <v>0</v>
      </c>
      <c r="BH210" s="143">
        <f>IF(U210="sníž. přenesená",N210,0)</f>
        <v>0</v>
      </c>
      <c r="BI210" s="143">
        <f>IF(U210="nulová",N210,0)</f>
        <v>0</v>
      </c>
      <c r="BJ210" s="23" t="s">
        <v>90</v>
      </c>
      <c r="BK210" s="143">
        <f>ROUND(L210*K210,2)</f>
        <v>0</v>
      </c>
      <c r="BL210" s="23" t="s">
        <v>99</v>
      </c>
      <c r="BM210" s="23" t="s">
        <v>350</v>
      </c>
    </row>
    <row r="211" spans="2:65" s="1" customFormat="1" ht="38.25" customHeight="1">
      <c r="B211" s="47"/>
      <c r="C211" s="220" t="s">
        <v>351</v>
      </c>
      <c r="D211" s="220" t="s">
        <v>180</v>
      </c>
      <c r="E211" s="221" t="s">
        <v>352</v>
      </c>
      <c r="F211" s="222" t="s">
        <v>353</v>
      </c>
      <c r="G211" s="222"/>
      <c r="H211" s="222"/>
      <c r="I211" s="222"/>
      <c r="J211" s="223" t="s">
        <v>237</v>
      </c>
      <c r="K211" s="224">
        <v>50</v>
      </c>
      <c r="L211" s="225">
        <v>0</v>
      </c>
      <c r="M211" s="226"/>
      <c r="N211" s="227">
        <f>ROUND(L211*K211,2)</f>
        <v>0</v>
      </c>
      <c r="O211" s="227"/>
      <c r="P211" s="227"/>
      <c r="Q211" s="227"/>
      <c r="R211" s="49"/>
      <c r="T211" s="228" t="s">
        <v>23</v>
      </c>
      <c r="U211" s="57" t="s">
        <v>49</v>
      </c>
      <c r="V211" s="48"/>
      <c r="W211" s="229">
        <f>V211*K211</f>
        <v>0</v>
      </c>
      <c r="X211" s="229">
        <v>0.00021</v>
      </c>
      <c r="Y211" s="229">
        <f>X211*K211</f>
        <v>0.0105</v>
      </c>
      <c r="Z211" s="229">
        <v>0</v>
      </c>
      <c r="AA211" s="230">
        <f>Z211*K211</f>
        <v>0</v>
      </c>
      <c r="AR211" s="23" t="s">
        <v>99</v>
      </c>
      <c r="AT211" s="23" t="s">
        <v>180</v>
      </c>
      <c r="AU211" s="23" t="s">
        <v>93</v>
      </c>
      <c r="AY211" s="23" t="s">
        <v>179</v>
      </c>
      <c r="BE211" s="143">
        <f>IF(U211="základní",N211,0)</f>
        <v>0</v>
      </c>
      <c r="BF211" s="143">
        <f>IF(U211="snížená",N211,0)</f>
        <v>0</v>
      </c>
      <c r="BG211" s="143">
        <f>IF(U211="zákl. přenesená",N211,0)</f>
        <v>0</v>
      </c>
      <c r="BH211" s="143">
        <f>IF(U211="sníž. přenesená",N211,0)</f>
        <v>0</v>
      </c>
      <c r="BI211" s="143">
        <f>IF(U211="nulová",N211,0)</f>
        <v>0</v>
      </c>
      <c r="BJ211" s="23" t="s">
        <v>90</v>
      </c>
      <c r="BK211" s="143">
        <f>ROUND(L211*K211,2)</f>
        <v>0</v>
      </c>
      <c r="BL211" s="23" t="s">
        <v>99</v>
      </c>
      <c r="BM211" s="23" t="s">
        <v>354</v>
      </c>
    </row>
    <row r="212" spans="2:65" s="1" customFormat="1" ht="25.5" customHeight="1">
      <c r="B212" s="47"/>
      <c r="C212" s="220" t="s">
        <v>355</v>
      </c>
      <c r="D212" s="220" t="s">
        <v>180</v>
      </c>
      <c r="E212" s="221" t="s">
        <v>356</v>
      </c>
      <c r="F212" s="222" t="s">
        <v>357</v>
      </c>
      <c r="G212" s="222"/>
      <c r="H212" s="222"/>
      <c r="I212" s="222"/>
      <c r="J212" s="223" t="s">
        <v>237</v>
      </c>
      <c r="K212" s="224">
        <v>67.04</v>
      </c>
      <c r="L212" s="225">
        <v>0</v>
      </c>
      <c r="M212" s="226"/>
      <c r="N212" s="227">
        <f>ROUND(L212*K212,2)</f>
        <v>0</v>
      </c>
      <c r="O212" s="227"/>
      <c r="P212" s="227"/>
      <c r="Q212" s="227"/>
      <c r="R212" s="49"/>
      <c r="T212" s="228" t="s">
        <v>23</v>
      </c>
      <c r="U212" s="57" t="s">
        <v>49</v>
      </c>
      <c r="V212" s="48"/>
      <c r="W212" s="229">
        <f>V212*K212</f>
        <v>0</v>
      </c>
      <c r="X212" s="229">
        <v>4E-05</v>
      </c>
      <c r="Y212" s="229">
        <f>X212*K212</f>
        <v>0.0026816000000000006</v>
      </c>
      <c r="Z212" s="229">
        <v>0</v>
      </c>
      <c r="AA212" s="230">
        <f>Z212*K212</f>
        <v>0</v>
      </c>
      <c r="AR212" s="23" t="s">
        <v>99</v>
      </c>
      <c r="AT212" s="23" t="s">
        <v>180</v>
      </c>
      <c r="AU212" s="23" t="s">
        <v>93</v>
      </c>
      <c r="AY212" s="23" t="s">
        <v>179</v>
      </c>
      <c r="BE212" s="143">
        <f>IF(U212="základní",N212,0)</f>
        <v>0</v>
      </c>
      <c r="BF212" s="143">
        <f>IF(U212="snížená",N212,0)</f>
        <v>0</v>
      </c>
      <c r="BG212" s="143">
        <f>IF(U212="zákl. přenesená",N212,0)</f>
        <v>0</v>
      </c>
      <c r="BH212" s="143">
        <f>IF(U212="sníž. přenesená",N212,0)</f>
        <v>0</v>
      </c>
      <c r="BI212" s="143">
        <f>IF(U212="nulová",N212,0)</f>
        <v>0</v>
      </c>
      <c r="BJ212" s="23" t="s">
        <v>90</v>
      </c>
      <c r="BK212" s="143">
        <f>ROUND(L212*K212,2)</f>
        <v>0</v>
      </c>
      <c r="BL212" s="23" t="s">
        <v>99</v>
      </c>
      <c r="BM212" s="23" t="s">
        <v>358</v>
      </c>
    </row>
    <row r="213" spans="2:51" s="10" customFormat="1" ht="16.5" customHeight="1">
      <c r="B213" s="231"/>
      <c r="C213" s="232"/>
      <c r="D213" s="232"/>
      <c r="E213" s="233" t="s">
        <v>23</v>
      </c>
      <c r="F213" s="234" t="s">
        <v>359</v>
      </c>
      <c r="G213" s="235"/>
      <c r="H213" s="235"/>
      <c r="I213" s="235"/>
      <c r="J213" s="232"/>
      <c r="K213" s="236">
        <v>67.04</v>
      </c>
      <c r="L213" s="232"/>
      <c r="M213" s="232"/>
      <c r="N213" s="232"/>
      <c r="O213" s="232"/>
      <c r="P213" s="232"/>
      <c r="Q213" s="232"/>
      <c r="R213" s="237"/>
      <c r="T213" s="238"/>
      <c r="U213" s="232"/>
      <c r="V213" s="232"/>
      <c r="W213" s="232"/>
      <c r="X213" s="232"/>
      <c r="Y213" s="232"/>
      <c r="Z213" s="232"/>
      <c r="AA213" s="239"/>
      <c r="AT213" s="240" t="s">
        <v>186</v>
      </c>
      <c r="AU213" s="240" t="s">
        <v>93</v>
      </c>
      <c r="AV213" s="10" t="s">
        <v>93</v>
      </c>
      <c r="AW213" s="10" t="s">
        <v>41</v>
      </c>
      <c r="AX213" s="10" t="s">
        <v>90</v>
      </c>
      <c r="AY213" s="240" t="s">
        <v>179</v>
      </c>
    </row>
    <row r="214" spans="2:65" s="1" customFormat="1" ht="25.5" customHeight="1">
      <c r="B214" s="47"/>
      <c r="C214" s="220" t="s">
        <v>360</v>
      </c>
      <c r="D214" s="220" t="s">
        <v>180</v>
      </c>
      <c r="E214" s="221" t="s">
        <v>361</v>
      </c>
      <c r="F214" s="222" t="s">
        <v>362</v>
      </c>
      <c r="G214" s="222"/>
      <c r="H214" s="222"/>
      <c r="I214" s="222"/>
      <c r="J214" s="223" t="s">
        <v>183</v>
      </c>
      <c r="K214" s="224">
        <v>26.413</v>
      </c>
      <c r="L214" s="225">
        <v>0</v>
      </c>
      <c r="M214" s="226"/>
      <c r="N214" s="227">
        <f>ROUND(L214*K214,2)</f>
        <v>0</v>
      </c>
      <c r="O214" s="227"/>
      <c r="P214" s="227"/>
      <c r="Q214" s="227"/>
      <c r="R214" s="49"/>
      <c r="T214" s="228" t="s">
        <v>23</v>
      </c>
      <c r="U214" s="57" t="s">
        <v>49</v>
      </c>
      <c r="V214" s="48"/>
      <c r="W214" s="229">
        <f>V214*K214</f>
        <v>0</v>
      </c>
      <c r="X214" s="229">
        <v>0</v>
      </c>
      <c r="Y214" s="229">
        <f>X214*K214</f>
        <v>0</v>
      </c>
      <c r="Z214" s="229">
        <v>2.4</v>
      </c>
      <c r="AA214" s="230">
        <f>Z214*K214</f>
        <v>63.3912</v>
      </c>
      <c r="AR214" s="23" t="s">
        <v>99</v>
      </c>
      <c r="AT214" s="23" t="s">
        <v>180</v>
      </c>
      <c r="AU214" s="23" t="s">
        <v>93</v>
      </c>
      <c r="AY214" s="23" t="s">
        <v>179</v>
      </c>
      <c r="BE214" s="143">
        <f>IF(U214="základní",N214,0)</f>
        <v>0</v>
      </c>
      <c r="BF214" s="143">
        <f>IF(U214="snížená",N214,0)</f>
        <v>0</v>
      </c>
      <c r="BG214" s="143">
        <f>IF(U214="zákl. přenesená",N214,0)</f>
        <v>0</v>
      </c>
      <c r="BH214" s="143">
        <f>IF(U214="sníž. přenesená",N214,0)</f>
        <v>0</v>
      </c>
      <c r="BI214" s="143">
        <f>IF(U214="nulová",N214,0)</f>
        <v>0</v>
      </c>
      <c r="BJ214" s="23" t="s">
        <v>90</v>
      </c>
      <c r="BK214" s="143">
        <f>ROUND(L214*K214,2)</f>
        <v>0</v>
      </c>
      <c r="BL214" s="23" t="s">
        <v>99</v>
      </c>
      <c r="BM214" s="23" t="s">
        <v>363</v>
      </c>
    </row>
    <row r="215" spans="2:51" s="10" customFormat="1" ht="25.5" customHeight="1">
      <c r="B215" s="231"/>
      <c r="C215" s="232"/>
      <c r="D215" s="232"/>
      <c r="E215" s="233" t="s">
        <v>23</v>
      </c>
      <c r="F215" s="234" t="s">
        <v>364</v>
      </c>
      <c r="G215" s="235"/>
      <c r="H215" s="235"/>
      <c r="I215" s="235"/>
      <c r="J215" s="232"/>
      <c r="K215" s="236">
        <v>8.946</v>
      </c>
      <c r="L215" s="232"/>
      <c r="M215" s="232"/>
      <c r="N215" s="232"/>
      <c r="O215" s="232"/>
      <c r="P215" s="232"/>
      <c r="Q215" s="232"/>
      <c r="R215" s="237"/>
      <c r="T215" s="238"/>
      <c r="U215" s="232"/>
      <c r="V215" s="232"/>
      <c r="W215" s="232"/>
      <c r="X215" s="232"/>
      <c r="Y215" s="232"/>
      <c r="Z215" s="232"/>
      <c r="AA215" s="239"/>
      <c r="AT215" s="240" t="s">
        <v>186</v>
      </c>
      <c r="AU215" s="240" t="s">
        <v>93</v>
      </c>
      <c r="AV215" s="10" t="s">
        <v>93</v>
      </c>
      <c r="AW215" s="10" t="s">
        <v>41</v>
      </c>
      <c r="AX215" s="10" t="s">
        <v>84</v>
      </c>
      <c r="AY215" s="240" t="s">
        <v>179</v>
      </c>
    </row>
    <row r="216" spans="2:51" s="10" customFormat="1" ht="16.5" customHeight="1">
      <c r="B216" s="231"/>
      <c r="C216" s="232"/>
      <c r="D216" s="232"/>
      <c r="E216" s="233" t="s">
        <v>23</v>
      </c>
      <c r="F216" s="241" t="s">
        <v>365</v>
      </c>
      <c r="G216" s="232"/>
      <c r="H216" s="232"/>
      <c r="I216" s="232"/>
      <c r="J216" s="232"/>
      <c r="K216" s="236">
        <v>13.5</v>
      </c>
      <c r="L216" s="232"/>
      <c r="M216" s="232"/>
      <c r="N216" s="232"/>
      <c r="O216" s="232"/>
      <c r="P216" s="232"/>
      <c r="Q216" s="232"/>
      <c r="R216" s="237"/>
      <c r="T216" s="238"/>
      <c r="U216" s="232"/>
      <c r="V216" s="232"/>
      <c r="W216" s="232"/>
      <c r="X216" s="232"/>
      <c r="Y216" s="232"/>
      <c r="Z216" s="232"/>
      <c r="AA216" s="239"/>
      <c r="AT216" s="240" t="s">
        <v>186</v>
      </c>
      <c r="AU216" s="240" t="s">
        <v>93</v>
      </c>
      <c r="AV216" s="10" t="s">
        <v>93</v>
      </c>
      <c r="AW216" s="10" t="s">
        <v>41</v>
      </c>
      <c r="AX216" s="10" t="s">
        <v>84</v>
      </c>
      <c r="AY216" s="240" t="s">
        <v>179</v>
      </c>
    </row>
    <row r="217" spans="2:51" s="10" customFormat="1" ht="16.5" customHeight="1">
      <c r="B217" s="231"/>
      <c r="C217" s="232"/>
      <c r="D217" s="232"/>
      <c r="E217" s="233" t="s">
        <v>23</v>
      </c>
      <c r="F217" s="241" t="s">
        <v>366</v>
      </c>
      <c r="G217" s="232"/>
      <c r="H217" s="232"/>
      <c r="I217" s="232"/>
      <c r="J217" s="232"/>
      <c r="K217" s="236">
        <v>2.562</v>
      </c>
      <c r="L217" s="232"/>
      <c r="M217" s="232"/>
      <c r="N217" s="232"/>
      <c r="O217" s="232"/>
      <c r="P217" s="232"/>
      <c r="Q217" s="232"/>
      <c r="R217" s="237"/>
      <c r="T217" s="238"/>
      <c r="U217" s="232"/>
      <c r="V217" s="232"/>
      <c r="W217" s="232"/>
      <c r="X217" s="232"/>
      <c r="Y217" s="232"/>
      <c r="Z217" s="232"/>
      <c r="AA217" s="239"/>
      <c r="AT217" s="240" t="s">
        <v>186</v>
      </c>
      <c r="AU217" s="240" t="s">
        <v>93</v>
      </c>
      <c r="AV217" s="10" t="s">
        <v>93</v>
      </c>
      <c r="AW217" s="10" t="s">
        <v>41</v>
      </c>
      <c r="AX217" s="10" t="s">
        <v>84</v>
      </c>
      <c r="AY217" s="240" t="s">
        <v>179</v>
      </c>
    </row>
    <row r="218" spans="2:51" s="10" customFormat="1" ht="25.5" customHeight="1">
      <c r="B218" s="231"/>
      <c r="C218" s="232"/>
      <c r="D218" s="232"/>
      <c r="E218" s="233" t="s">
        <v>23</v>
      </c>
      <c r="F218" s="241" t="s">
        <v>367</v>
      </c>
      <c r="G218" s="232"/>
      <c r="H218" s="232"/>
      <c r="I218" s="232"/>
      <c r="J218" s="232"/>
      <c r="K218" s="236">
        <v>1.405</v>
      </c>
      <c r="L218" s="232"/>
      <c r="M218" s="232"/>
      <c r="N218" s="232"/>
      <c r="O218" s="232"/>
      <c r="P218" s="232"/>
      <c r="Q218" s="232"/>
      <c r="R218" s="237"/>
      <c r="T218" s="238"/>
      <c r="U218" s="232"/>
      <c r="V218" s="232"/>
      <c r="W218" s="232"/>
      <c r="X218" s="232"/>
      <c r="Y218" s="232"/>
      <c r="Z218" s="232"/>
      <c r="AA218" s="239"/>
      <c r="AT218" s="240" t="s">
        <v>186</v>
      </c>
      <c r="AU218" s="240" t="s">
        <v>93</v>
      </c>
      <c r="AV218" s="10" t="s">
        <v>93</v>
      </c>
      <c r="AW218" s="10" t="s">
        <v>41</v>
      </c>
      <c r="AX218" s="10" t="s">
        <v>84</v>
      </c>
      <c r="AY218" s="240" t="s">
        <v>179</v>
      </c>
    </row>
    <row r="219" spans="2:51" s="11" customFormat="1" ht="16.5" customHeight="1">
      <c r="B219" s="242"/>
      <c r="C219" s="243"/>
      <c r="D219" s="243"/>
      <c r="E219" s="244" t="s">
        <v>23</v>
      </c>
      <c r="F219" s="245" t="s">
        <v>195</v>
      </c>
      <c r="G219" s="243"/>
      <c r="H219" s="243"/>
      <c r="I219" s="243"/>
      <c r="J219" s="243"/>
      <c r="K219" s="246">
        <v>26.413</v>
      </c>
      <c r="L219" s="243"/>
      <c r="M219" s="243"/>
      <c r="N219" s="243"/>
      <c r="O219" s="243"/>
      <c r="P219" s="243"/>
      <c r="Q219" s="243"/>
      <c r="R219" s="247"/>
      <c r="T219" s="248"/>
      <c r="U219" s="243"/>
      <c r="V219" s="243"/>
      <c r="W219" s="243"/>
      <c r="X219" s="243"/>
      <c r="Y219" s="243"/>
      <c r="Z219" s="243"/>
      <c r="AA219" s="249"/>
      <c r="AT219" s="250" t="s">
        <v>186</v>
      </c>
      <c r="AU219" s="250" t="s">
        <v>93</v>
      </c>
      <c r="AV219" s="11" t="s">
        <v>99</v>
      </c>
      <c r="AW219" s="11" t="s">
        <v>41</v>
      </c>
      <c r="AX219" s="11" t="s">
        <v>90</v>
      </c>
      <c r="AY219" s="250" t="s">
        <v>179</v>
      </c>
    </row>
    <row r="220" spans="2:65" s="1" customFormat="1" ht="25.5" customHeight="1">
      <c r="B220" s="47"/>
      <c r="C220" s="220" t="s">
        <v>368</v>
      </c>
      <c r="D220" s="220" t="s">
        <v>180</v>
      </c>
      <c r="E220" s="221" t="s">
        <v>369</v>
      </c>
      <c r="F220" s="222" t="s">
        <v>370</v>
      </c>
      <c r="G220" s="222"/>
      <c r="H220" s="222"/>
      <c r="I220" s="222"/>
      <c r="J220" s="223" t="s">
        <v>237</v>
      </c>
      <c r="K220" s="224">
        <v>6.355</v>
      </c>
      <c r="L220" s="225">
        <v>0</v>
      </c>
      <c r="M220" s="226"/>
      <c r="N220" s="227">
        <f>ROUND(L220*K220,2)</f>
        <v>0</v>
      </c>
      <c r="O220" s="227"/>
      <c r="P220" s="227"/>
      <c r="Q220" s="227"/>
      <c r="R220" s="49"/>
      <c r="T220" s="228" t="s">
        <v>23</v>
      </c>
      <c r="U220" s="57" t="s">
        <v>49</v>
      </c>
      <c r="V220" s="48"/>
      <c r="W220" s="229">
        <f>V220*K220</f>
        <v>0</v>
      </c>
      <c r="X220" s="229">
        <v>0</v>
      </c>
      <c r="Y220" s="229">
        <f>X220*K220</f>
        <v>0</v>
      </c>
      <c r="Z220" s="229">
        <v>0.837</v>
      </c>
      <c r="AA220" s="230">
        <f>Z220*K220</f>
        <v>5.319135</v>
      </c>
      <c r="AR220" s="23" t="s">
        <v>99</v>
      </c>
      <c r="AT220" s="23" t="s">
        <v>180</v>
      </c>
      <c r="AU220" s="23" t="s">
        <v>93</v>
      </c>
      <c r="AY220" s="23" t="s">
        <v>179</v>
      </c>
      <c r="BE220" s="143">
        <f>IF(U220="základní",N220,0)</f>
        <v>0</v>
      </c>
      <c r="BF220" s="143">
        <f>IF(U220="snížená",N220,0)</f>
        <v>0</v>
      </c>
      <c r="BG220" s="143">
        <f>IF(U220="zákl. přenesená",N220,0)</f>
        <v>0</v>
      </c>
      <c r="BH220" s="143">
        <f>IF(U220="sníž. přenesená",N220,0)</f>
        <v>0</v>
      </c>
      <c r="BI220" s="143">
        <f>IF(U220="nulová",N220,0)</f>
        <v>0</v>
      </c>
      <c r="BJ220" s="23" t="s">
        <v>90</v>
      </c>
      <c r="BK220" s="143">
        <f>ROUND(L220*K220,2)</f>
        <v>0</v>
      </c>
      <c r="BL220" s="23" t="s">
        <v>99</v>
      </c>
      <c r="BM220" s="23" t="s">
        <v>371</v>
      </c>
    </row>
    <row r="221" spans="2:51" s="10" customFormat="1" ht="16.5" customHeight="1">
      <c r="B221" s="231"/>
      <c r="C221" s="232"/>
      <c r="D221" s="232"/>
      <c r="E221" s="233" t="s">
        <v>23</v>
      </c>
      <c r="F221" s="234" t="s">
        <v>372</v>
      </c>
      <c r="G221" s="235"/>
      <c r="H221" s="235"/>
      <c r="I221" s="235"/>
      <c r="J221" s="232"/>
      <c r="K221" s="236">
        <v>6.355</v>
      </c>
      <c r="L221" s="232"/>
      <c r="M221" s="232"/>
      <c r="N221" s="232"/>
      <c r="O221" s="232"/>
      <c r="P221" s="232"/>
      <c r="Q221" s="232"/>
      <c r="R221" s="237"/>
      <c r="T221" s="238"/>
      <c r="U221" s="232"/>
      <c r="V221" s="232"/>
      <c r="W221" s="232"/>
      <c r="X221" s="232"/>
      <c r="Y221" s="232"/>
      <c r="Z221" s="232"/>
      <c r="AA221" s="239"/>
      <c r="AT221" s="240" t="s">
        <v>186</v>
      </c>
      <c r="AU221" s="240" t="s">
        <v>93</v>
      </c>
      <c r="AV221" s="10" t="s">
        <v>93</v>
      </c>
      <c r="AW221" s="10" t="s">
        <v>41</v>
      </c>
      <c r="AX221" s="10" t="s">
        <v>90</v>
      </c>
      <c r="AY221" s="240" t="s">
        <v>179</v>
      </c>
    </row>
    <row r="222" spans="2:65" s="1" customFormat="1" ht="38.25" customHeight="1">
      <c r="B222" s="47"/>
      <c r="C222" s="220" t="s">
        <v>373</v>
      </c>
      <c r="D222" s="220" t="s">
        <v>180</v>
      </c>
      <c r="E222" s="221" t="s">
        <v>374</v>
      </c>
      <c r="F222" s="222" t="s">
        <v>375</v>
      </c>
      <c r="G222" s="222"/>
      <c r="H222" s="222"/>
      <c r="I222" s="222"/>
      <c r="J222" s="223" t="s">
        <v>216</v>
      </c>
      <c r="K222" s="224">
        <v>0.018</v>
      </c>
      <c r="L222" s="225">
        <v>0</v>
      </c>
      <c r="M222" s="226"/>
      <c r="N222" s="227">
        <f>ROUND(L222*K222,2)</f>
        <v>0</v>
      </c>
      <c r="O222" s="227"/>
      <c r="P222" s="227"/>
      <c r="Q222" s="227"/>
      <c r="R222" s="49"/>
      <c r="T222" s="228" t="s">
        <v>23</v>
      </c>
      <c r="U222" s="57" t="s">
        <v>49</v>
      </c>
      <c r="V222" s="48"/>
      <c r="W222" s="229">
        <f>V222*K222</f>
        <v>0</v>
      </c>
      <c r="X222" s="229">
        <v>0</v>
      </c>
      <c r="Y222" s="229">
        <f>X222*K222</f>
        <v>0</v>
      </c>
      <c r="Z222" s="229">
        <v>1.244</v>
      </c>
      <c r="AA222" s="230">
        <f>Z222*K222</f>
        <v>0.022392</v>
      </c>
      <c r="AR222" s="23" t="s">
        <v>99</v>
      </c>
      <c r="AT222" s="23" t="s">
        <v>180</v>
      </c>
      <c r="AU222" s="23" t="s">
        <v>93</v>
      </c>
      <c r="AY222" s="23" t="s">
        <v>179</v>
      </c>
      <c r="BE222" s="143">
        <f>IF(U222="základní",N222,0)</f>
        <v>0</v>
      </c>
      <c r="BF222" s="143">
        <f>IF(U222="snížená",N222,0)</f>
        <v>0</v>
      </c>
      <c r="BG222" s="143">
        <f>IF(U222="zákl. přenesená",N222,0)</f>
        <v>0</v>
      </c>
      <c r="BH222" s="143">
        <f>IF(U222="sníž. přenesená",N222,0)</f>
        <v>0</v>
      </c>
      <c r="BI222" s="143">
        <f>IF(U222="nulová",N222,0)</f>
        <v>0</v>
      </c>
      <c r="BJ222" s="23" t="s">
        <v>90</v>
      </c>
      <c r="BK222" s="143">
        <f>ROUND(L222*K222,2)</f>
        <v>0</v>
      </c>
      <c r="BL222" s="23" t="s">
        <v>99</v>
      </c>
      <c r="BM222" s="23" t="s">
        <v>376</v>
      </c>
    </row>
    <row r="223" spans="2:51" s="10" customFormat="1" ht="16.5" customHeight="1">
      <c r="B223" s="231"/>
      <c r="C223" s="232"/>
      <c r="D223" s="232"/>
      <c r="E223" s="233" t="s">
        <v>23</v>
      </c>
      <c r="F223" s="234" t="s">
        <v>377</v>
      </c>
      <c r="G223" s="235"/>
      <c r="H223" s="235"/>
      <c r="I223" s="235"/>
      <c r="J223" s="232"/>
      <c r="K223" s="236">
        <v>0.018</v>
      </c>
      <c r="L223" s="232"/>
      <c r="M223" s="232"/>
      <c r="N223" s="232"/>
      <c r="O223" s="232"/>
      <c r="P223" s="232"/>
      <c r="Q223" s="232"/>
      <c r="R223" s="237"/>
      <c r="T223" s="238"/>
      <c r="U223" s="232"/>
      <c r="V223" s="232"/>
      <c r="W223" s="232"/>
      <c r="X223" s="232"/>
      <c r="Y223" s="232"/>
      <c r="Z223" s="232"/>
      <c r="AA223" s="239"/>
      <c r="AT223" s="240" t="s">
        <v>186</v>
      </c>
      <c r="AU223" s="240" t="s">
        <v>93</v>
      </c>
      <c r="AV223" s="10" t="s">
        <v>93</v>
      </c>
      <c r="AW223" s="10" t="s">
        <v>41</v>
      </c>
      <c r="AX223" s="10" t="s">
        <v>90</v>
      </c>
      <c r="AY223" s="240" t="s">
        <v>179</v>
      </c>
    </row>
    <row r="224" spans="2:65" s="1" customFormat="1" ht="38.25" customHeight="1">
      <c r="B224" s="47"/>
      <c r="C224" s="220" t="s">
        <v>378</v>
      </c>
      <c r="D224" s="220" t="s">
        <v>180</v>
      </c>
      <c r="E224" s="221" t="s">
        <v>379</v>
      </c>
      <c r="F224" s="222" t="s">
        <v>380</v>
      </c>
      <c r="G224" s="222"/>
      <c r="H224" s="222"/>
      <c r="I224" s="222"/>
      <c r="J224" s="223" t="s">
        <v>216</v>
      </c>
      <c r="K224" s="224">
        <v>0.089</v>
      </c>
      <c r="L224" s="225">
        <v>0</v>
      </c>
      <c r="M224" s="226"/>
      <c r="N224" s="227">
        <f>ROUND(L224*K224,2)</f>
        <v>0</v>
      </c>
      <c r="O224" s="227"/>
      <c r="P224" s="227"/>
      <c r="Q224" s="227"/>
      <c r="R224" s="49"/>
      <c r="T224" s="228" t="s">
        <v>23</v>
      </c>
      <c r="U224" s="57" t="s">
        <v>49</v>
      </c>
      <c r="V224" s="48"/>
      <c r="W224" s="229">
        <f>V224*K224</f>
        <v>0</v>
      </c>
      <c r="X224" s="229">
        <v>0</v>
      </c>
      <c r="Y224" s="229">
        <f>X224*K224</f>
        <v>0</v>
      </c>
      <c r="Z224" s="229">
        <v>1.261</v>
      </c>
      <c r="AA224" s="230">
        <f>Z224*K224</f>
        <v>0.11222899999999998</v>
      </c>
      <c r="AR224" s="23" t="s">
        <v>99</v>
      </c>
      <c r="AT224" s="23" t="s">
        <v>180</v>
      </c>
      <c r="AU224" s="23" t="s">
        <v>93</v>
      </c>
      <c r="AY224" s="23" t="s">
        <v>179</v>
      </c>
      <c r="BE224" s="143">
        <f>IF(U224="základní",N224,0)</f>
        <v>0</v>
      </c>
      <c r="BF224" s="143">
        <f>IF(U224="snížená",N224,0)</f>
        <v>0</v>
      </c>
      <c r="BG224" s="143">
        <f>IF(U224="zákl. přenesená",N224,0)</f>
        <v>0</v>
      </c>
      <c r="BH224" s="143">
        <f>IF(U224="sníž. přenesená",N224,0)</f>
        <v>0</v>
      </c>
      <c r="BI224" s="143">
        <f>IF(U224="nulová",N224,0)</f>
        <v>0</v>
      </c>
      <c r="BJ224" s="23" t="s">
        <v>90</v>
      </c>
      <c r="BK224" s="143">
        <f>ROUND(L224*K224,2)</f>
        <v>0</v>
      </c>
      <c r="BL224" s="23" t="s">
        <v>99</v>
      </c>
      <c r="BM224" s="23" t="s">
        <v>381</v>
      </c>
    </row>
    <row r="225" spans="2:51" s="10" customFormat="1" ht="16.5" customHeight="1">
      <c r="B225" s="231"/>
      <c r="C225" s="232"/>
      <c r="D225" s="232"/>
      <c r="E225" s="233" t="s">
        <v>23</v>
      </c>
      <c r="F225" s="234" t="s">
        <v>382</v>
      </c>
      <c r="G225" s="235"/>
      <c r="H225" s="235"/>
      <c r="I225" s="235"/>
      <c r="J225" s="232"/>
      <c r="K225" s="236">
        <v>0.089</v>
      </c>
      <c r="L225" s="232"/>
      <c r="M225" s="232"/>
      <c r="N225" s="232"/>
      <c r="O225" s="232"/>
      <c r="P225" s="232"/>
      <c r="Q225" s="232"/>
      <c r="R225" s="237"/>
      <c r="T225" s="238"/>
      <c r="U225" s="232"/>
      <c r="V225" s="232"/>
      <c r="W225" s="232"/>
      <c r="X225" s="232"/>
      <c r="Y225" s="232"/>
      <c r="Z225" s="232"/>
      <c r="AA225" s="239"/>
      <c r="AT225" s="240" t="s">
        <v>186</v>
      </c>
      <c r="AU225" s="240" t="s">
        <v>93</v>
      </c>
      <c r="AV225" s="10" t="s">
        <v>93</v>
      </c>
      <c r="AW225" s="10" t="s">
        <v>41</v>
      </c>
      <c r="AX225" s="10" t="s">
        <v>90</v>
      </c>
      <c r="AY225" s="240" t="s">
        <v>179</v>
      </c>
    </row>
    <row r="226" spans="2:65" s="1" customFormat="1" ht="38.25" customHeight="1">
      <c r="B226" s="47"/>
      <c r="C226" s="220" t="s">
        <v>383</v>
      </c>
      <c r="D226" s="220" t="s">
        <v>180</v>
      </c>
      <c r="E226" s="221" t="s">
        <v>384</v>
      </c>
      <c r="F226" s="222" t="s">
        <v>385</v>
      </c>
      <c r="G226" s="222"/>
      <c r="H226" s="222"/>
      <c r="I226" s="222"/>
      <c r="J226" s="223" t="s">
        <v>216</v>
      </c>
      <c r="K226" s="224">
        <v>0.295</v>
      </c>
      <c r="L226" s="225">
        <v>0</v>
      </c>
      <c r="M226" s="226"/>
      <c r="N226" s="227">
        <f>ROUND(L226*K226,2)</f>
        <v>0</v>
      </c>
      <c r="O226" s="227"/>
      <c r="P226" s="227"/>
      <c r="Q226" s="227"/>
      <c r="R226" s="49"/>
      <c r="T226" s="228" t="s">
        <v>23</v>
      </c>
      <c r="U226" s="57" t="s">
        <v>49</v>
      </c>
      <c r="V226" s="48"/>
      <c r="W226" s="229">
        <f>V226*K226</f>
        <v>0</v>
      </c>
      <c r="X226" s="229">
        <v>0</v>
      </c>
      <c r="Y226" s="229">
        <f>X226*K226</f>
        <v>0</v>
      </c>
      <c r="Z226" s="229">
        <v>1.253</v>
      </c>
      <c r="AA226" s="230">
        <f>Z226*K226</f>
        <v>0.36963499999999994</v>
      </c>
      <c r="AR226" s="23" t="s">
        <v>99</v>
      </c>
      <c r="AT226" s="23" t="s">
        <v>180</v>
      </c>
      <c r="AU226" s="23" t="s">
        <v>93</v>
      </c>
      <c r="AY226" s="23" t="s">
        <v>179</v>
      </c>
      <c r="BE226" s="143">
        <f>IF(U226="základní",N226,0)</f>
        <v>0</v>
      </c>
      <c r="BF226" s="143">
        <f>IF(U226="snížená",N226,0)</f>
        <v>0</v>
      </c>
      <c r="BG226" s="143">
        <f>IF(U226="zákl. přenesená",N226,0)</f>
        <v>0</v>
      </c>
      <c r="BH226" s="143">
        <f>IF(U226="sníž. přenesená",N226,0)</f>
        <v>0</v>
      </c>
      <c r="BI226" s="143">
        <f>IF(U226="nulová",N226,0)</f>
        <v>0</v>
      </c>
      <c r="BJ226" s="23" t="s">
        <v>90</v>
      </c>
      <c r="BK226" s="143">
        <f>ROUND(L226*K226,2)</f>
        <v>0</v>
      </c>
      <c r="BL226" s="23" t="s">
        <v>99</v>
      </c>
      <c r="BM226" s="23" t="s">
        <v>386</v>
      </c>
    </row>
    <row r="227" spans="2:51" s="10" customFormat="1" ht="16.5" customHeight="1">
      <c r="B227" s="231"/>
      <c r="C227" s="232"/>
      <c r="D227" s="232"/>
      <c r="E227" s="233" t="s">
        <v>23</v>
      </c>
      <c r="F227" s="234" t="s">
        <v>387</v>
      </c>
      <c r="G227" s="235"/>
      <c r="H227" s="235"/>
      <c r="I227" s="235"/>
      <c r="J227" s="232"/>
      <c r="K227" s="236">
        <v>0.295</v>
      </c>
      <c r="L227" s="232"/>
      <c r="M227" s="232"/>
      <c r="N227" s="232"/>
      <c r="O227" s="232"/>
      <c r="P227" s="232"/>
      <c r="Q227" s="232"/>
      <c r="R227" s="237"/>
      <c r="T227" s="238"/>
      <c r="U227" s="232"/>
      <c r="V227" s="232"/>
      <c r="W227" s="232"/>
      <c r="X227" s="232"/>
      <c r="Y227" s="232"/>
      <c r="Z227" s="232"/>
      <c r="AA227" s="239"/>
      <c r="AT227" s="240" t="s">
        <v>186</v>
      </c>
      <c r="AU227" s="240" t="s">
        <v>93</v>
      </c>
      <c r="AV227" s="10" t="s">
        <v>93</v>
      </c>
      <c r="AW227" s="10" t="s">
        <v>41</v>
      </c>
      <c r="AX227" s="10" t="s">
        <v>90</v>
      </c>
      <c r="AY227" s="240" t="s">
        <v>179</v>
      </c>
    </row>
    <row r="228" spans="2:65" s="1" customFormat="1" ht="16.5" customHeight="1">
      <c r="B228" s="47"/>
      <c r="C228" s="220" t="s">
        <v>388</v>
      </c>
      <c r="D228" s="220" t="s">
        <v>180</v>
      </c>
      <c r="E228" s="221" t="s">
        <v>389</v>
      </c>
      <c r="F228" s="222" t="s">
        <v>390</v>
      </c>
      <c r="G228" s="222"/>
      <c r="H228" s="222"/>
      <c r="I228" s="222"/>
      <c r="J228" s="223" t="s">
        <v>340</v>
      </c>
      <c r="K228" s="224">
        <v>2</v>
      </c>
      <c r="L228" s="225">
        <v>0</v>
      </c>
      <c r="M228" s="226"/>
      <c r="N228" s="227">
        <f>ROUND(L228*K228,2)</f>
        <v>0</v>
      </c>
      <c r="O228" s="227"/>
      <c r="P228" s="227"/>
      <c r="Q228" s="227"/>
      <c r="R228" s="49"/>
      <c r="T228" s="228" t="s">
        <v>23</v>
      </c>
      <c r="U228" s="57" t="s">
        <v>49</v>
      </c>
      <c r="V228" s="48"/>
      <c r="W228" s="229">
        <f>V228*K228</f>
        <v>0</v>
      </c>
      <c r="X228" s="229">
        <v>0</v>
      </c>
      <c r="Y228" s="229">
        <f>X228*K228</f>
        <v>0</v>
      </c>
      <c r="Z228" s="229">
        <v>0</v>
      </c>
      <c r="AA228" s="230">
        <f>Z228*K228</f>
        <v>0</v>
      </c>
      <c r="AR228" s="23" t="s">
        <v>99</v>
      </c>
      <c r="AT228" s="23" t="s">
        <v>180</v>
      </c>
      <c r="AU228" s="23" t="s">
        <v>93</v>
      </c>
      <c r="AY228" s="23" t="s">
        <v>179</v>
      </c>
      <c r="BE228" s="143">
        <f>IF(U228="základní",N228,0)</f>
        <v>0</v>
      </c>
      <c r="BF228" s="143">
        <f>IF(U228="snížená",N228,0)</f>
        <v>0</v>
      </c>
      <c r="BG228" s="143">
        <f>IF(U228="zákl. přenesená",N228,0)</f>
        <v>0</v>
      </c>
      <c r="BH228" s="143">
        <f>IF(U228="sníž. přenesená",N228,0)</f>
        <v>0</v>
      </c>
      <c r="BI228" s="143">
        <f>IF(U228="nulová",N228,0)</f>
        <v>0</v>
      </c>
      <c r="BJ228" s="23" t="s">
        <v>90</v>
      </c>
      <c r="BK228" s="143">
        <f>ROUND(L228*K228,2)</f>
        <v>0</v>
      </c>
      <c r="BL228" s="23" t="s">
        <v>99</v>
      </c>
      <c r="BM228" s="23" t="s">
        <v>391</v>
      </c>
    </row>
    <row r="229" spans="2:65" s="1" customFormat="1" ht="25.5" customHeight="1">
      <c r="B229" s="47"/>
      <c r="C229" s="220" t="s">
        <v>392</v>
      </c>
      <c r="D229" s="220" t="s">
        <v>180</v>
      </c>
      <c r="E229" s="221" t="s">
        <v>393</v>
      </c>
      <c r="F229" s="222" t="s">
        <v>394</v>
      </c>
      <c r="G229" s="222"/>
      <c r="H229" s="222"/>
      <c r="I229" s="222"/>
      <c r="J229" s="223" t="s">
        <v>395</v>
      </c>
      <c r="K229" s="224">
        <v>1</v>
      </c>
      <c r="L229" s="225">
        <v>0</v>
      </c>
      <c r="M229" s="226"/>
      <c r="N229" s="227">
        <f>ROUND(L229*K229,2)</f>
        <v>0</v>
      </c>
      <c r="O229" s="227"/>
      <c r="P229" s="227"/>
      <c r="Q229" s="227"/>
      <c r="R229" s="49"/>
      <c r="T229" s="228" t="s">
        <v>23</v>
      </c>
      <c r="U229" s="57" t="s">
        <v>49</v>
      </c>
      <c r="V229" s="48"/>
      <c r="W229" s="229">
        <f>V229*K229</f>
        <v>0</v>
      </c>
      <c r="X229" s="229">
        <v>0</v>
      </c>
      <c r="Y229" s="229">
        <f>X229*K229</f>
        <v>0</v>
      </c>
      <c r="Z229" s="229">
        <v>0</v>
      </c>
      <c r="AA229" s="230">
        <f>Z229*K229</f>
        <v>0</v>
      </c>
      <c r="AR229" s="23" t="s">
        <v>99</v>
      </c>
      <c r="AT229" s="23" t="s">
        <v>180</v>
      </c>
      <c r="AU229" s="23" t="s">
        <v>93</v>
      </c>
      <c r="AY229" s="23" t="s">
        <v>179</v>
      </c>
      <c r="BE229" s="143">
        <f>IF(U229="základní",N229,0)</f>
        <v>0</v>
      </c>
      <c r="BF229" s="143">
        <f>IF(U229="snížená",N229,0)</f>
        <v>0</v>
      </c>
      <c r="BG229" s="143">
        <f>IF(U229="zákl. přenesená",N229,0)</f>
        <v>0</v>
      </c>
      <c r="BH229" s="143">
        <f>IF(U229="sníž. přenesená",N229,0)</f>
        <v>0</v>
      </c>
      <c r="BI229" s="143">
        <f>IF(U229="nulová",N229,0)</f>
        <v>0</v>
      </c>
      <c r="BJ229" s="23" t="s">
        <v>90</v>
      </c>
      <c r="BK229" s="143">
        <f>ROUND(L229*K229,2)</f>
        <v>0</v>
      </c>
      <c r="BL229" s="23" t="s">
        <v>99</v>
      </c>
      <c r="BM229" s="23" t="s">
        <v>396</v>
      </c>
    </row>
    <row r="230" spans="2:65" s="1" customFormat="1" ht="25.5" customHeight="1">
      <c r="B230" s="47"/>
      <c r="C230" s="220" t="s">
        <v>397</v>
      </c>
      <c r="D230" s="220" t="s">
        <v>180</v>
      </c>
      <c r="E230" s="221" t="s">
        <v>398</v>
      </c>
      <c r="F230" s="222" t="s">
        <v>399</v>
      </c>
      <c r="G230" s="222"/>
      <c r="H230" s="222"/>
      <c r="I230" s="222"/>
      <c r="J230" s="223" t="s">
        <v>183</v>
      </c>
      <c r="K230" s="224">
        <v>2.159</v>
      </c>
      <c r="L230" s="225">
        <v>0</v>
      </c>
      <c r="M230" s="226"/>
      <c r="N230" s="227">
        <f>ROUND(L230*K230,2)</f>
        <v>0</v>
      </c>
      <c r="O230" s="227"/>
      <c r="P230" s="227"/>
      <c r="Q230" s="227"/>
      <c r="R230" s="49"/>
      <c r="T230" s="228" t="s">
        <v>23</v>
      </c>
      <c r="U230" s="57" t="s">
        <v>49</v>
      </c>
      <c r="V230" s="48"/>
      <c r="W230" s="229">
        <f>V230*K230</f>
        <v>0</v>
      </c>
      <c r="X230" s="229">
        <v>0</v>
      </c>
      <c r="Y230" s="229">
        <f>X230*K230</f>
        <v>0</v>
      </c>
      <c r="Z230" s="229">
        <v>1.8</v>
      </c>
      <c r="AA230" s="230">
        <f>Z230*K230</f>
        <v>3.8861999999999997</v>
      </c>
      <c r="AR230" s="23" t="s">
        <v>99</v>
      </c>
      <c r="AT230" s="23" t="s">
        <v>180</v>
      </c>
      <c r="AU230" s="23" t="s">
        <v>93</v>
      </c>
      <c r="AY230" s="23" t="s">
        <v>179</v>
      </c>
      <c r="BE230" s="143">
        <f>IF(U230="základní",N230,0)</f>
        <v>0</v>
      </c>
      <c r="BF230" s="143">
        <f>IF(U230="snížená",N230,0)</f>
        <v>0</v>
      </c>
      <c r="BG230" s="143">
        <f>IF(U230="zákl. přenesená",N230,0)</f>
        <v>0</v>
      </c>
      <c r="BH230" s="143">
        <f>IF(U230="sníž. přenesená",N230,0)</f>
        <v>0</v>
      </c>
      <c r="BI230" s="143">
        <f>IF(U230="nulová",N230,0)</f>
        <v>0</v>
      </c>
      <c r="BJ230" s="23" t="s">
        <v>90</v>
      </c>
      <c r="BK230" s="143">
        <f>ROUND(L230*K230,2)</f>
        <v>0</v>
      </c>
      <c r="BL230" s="23" t="s">
        <v>99</v>
      </c>
      <c r="BM230" s="23" t="s">
        <v>400</v>
      </c>
    </row>
    <row r="231" spans="2:51" s="10" customFormat="1" ht="16.5" customHeight="1">
      <c r="B231" s="231"/>
      <c r="C231" s="232"/>
      <c r="D231" s="232"/>
      <c r="E231" s="233" t="s">
        <v>23</v>
      </c>
      <c r="F231" s="234" t="s">
        <v>401</v>
      </c>
      <c r="G231" s="235"/>
      <c r="H231" s="235"/>
      <c r="I231" s="235"/>
      <c r="J231" s="232"/>
      <c r="K231" s="236">
        <v>2.159</v>
      </c>
      <c r="L231" s="232"/>
      <c r="M231" s="232"/>
      <c r="N231" s="232"/>
      <c r="O231" s="232"/>
      <c r="P231" s="232"/>
      <c r="Q231" s="232"/>
      <c r="R231" s="237"/>
      <c r="T231" s="238"/>
      <c r="U231" s="232"/>
      <c r="V231" s="232"/>
      <c r="W231" s="232"/>
      <c r="X231" s="232"/>
      <c r="Y231" s="232"/>
      <c r="Z231" s="232"/>
      <c r="AA231" s="239"/>
      <c r="AT231" s="240" t="s">
        <v>186</v>
      </c>
      <c r="AU231" s="240" t="s">
        <v>93</v>
      </c>
      <c r="AV231" s="10" t="s">
        <v>93</v>
      </c>
      <c r="AW231" s="10" t="s">
        <v>41</v>
      </c>
      <c r="AX231" s="10" t="s">
        <v>90</v>
      </c>
      <c r="AY231" s="240" t="s">
        <v>179</v>
      </c>
    </row>
    <row r="232" spans="2:65" s="1" customFormat="1" ht="25.5" customHeight="1">
      <c r="B232" s="47"/>
      <c r="C232" s="220" t="s">
        <v>402</v>
      </c>
      <c r="D232" s="220" t="s">
        <v>180</v>
      </c>
      <c r="E232" s="221" t="s">
        <v>403</v>
      </c>
      <c r="F232" s="222" t="s">
        <v>404</v>
      </c>
      <c r="G232" s="222"/>
      <c r="H232" s="222"/>
      <c r="I232" s="222"/>
      <c r="J232" s="223" t="s">
        <v>340</v>
      </c>
      <c r="K232" s="224">
        <v>2</v>
      </c>
      <c r="L232" s="225">
        <v>0</v>
      </c>
      <c r="M232" s="226"/>
      <c r="N232" s="227">
        <f>ROUND(L232*K232,2)</f>
        <v>0</v>
      </c>
      <c r="O232" s="227"/>
      <c r="P232" s="227"/>
      <c r="Q232" s="227"/>
      <c r="R232" s="49"/>
      <c r="T232" s="228" t="s">
        <v>23</v>
      </c>
      <c r="U232" s="57" t="s">
        <v>49</v>
      </c>
      <c r="V232" s="48"/>
      <c r="W232" s="229">
        <f>V232*K232</f>
        <v>0</v>
      </c>
      <c r="X232" s="229">
        <v>0</v>
      </c>
      <c r="Y232" s="229">
        <f>X232*K232</f>
        <v>0</v>
      </c>
      <c r="Z232" s="229">
        <v>0.031</v>
      </c>
      <c r="AA232" s="230">
        <f>Z232*K232</f>
        <v>0.062</v>
      </c>
      <c r="AR232" s="23" t="s">
        <v>99</v>
      </c>
      <c r="AT232" s="23" t="s">
        <v>180</v>
      </c>
      <c r="AU232" s="23" t="s">
        <v>93</v>
      </c>
      <c r="AY232" s="23" t="s">
        <v>179</v>
      </c>
      <c r="BE232" s="143">
        <f>IF(U232="základní",N232,0)</f>
        <v>0</v>
      </c>
      <c r="BF232" s="143">
        <f>IF(U232="snížená",N232,0)</f>
        <v>0</v>
      </c>
      <c r="BG232" s="143">
        <f>IF(U232="zákl. přenesená",N232,0)</f>
        <v>0</v>
      </c>
      <c r="BH232" s="143">
        <f>IF(U232="sníž. přenesená",N232,0)</f>
        <v>0</v>
      </c>
      <c r="BI232" s="143">
        <f>IF(U232="nulová",N232,0)</f>
        <v>0</v>
      </c>
      <c r="BJ232" s="23" t="s">
        <v>90</v>
      </c>
      <c r="BK232" s="143">
        <f>ROUND(L232*K232,2)</f>
        <v>0</v>
      </c>
      <c r="BL232" s="23" t="s">
        <v>99</v>
      </c>
      <c r="BM232" s="23" t="s">
        <v>405</v>
      </c>
    </row>
    <row r="233" spans="2:65" s="1" customFormat="1" ht="25.5" customHeight="1">
      <c r="B233" s="47"/>
      <c r="C233" s="220" t="s">
        <v>406</v>
      </c>
      <c r="D233" s="220" t="s">
        <v>180</v>
      </c>
      <c r="E233" s="221" t="s">
        <v>407</v>
      </c>
      <c r="F233" s="222" t="s">
        <v>408</v>
      </c>
      <c r="G233" s="222"/>
      <c r="H233" s="222"/>
      <c r="I233" s="222"/>
      <c r="J233" s="223" t="s">
        <v>314</v>
      </c>
      <c r="K233" s="224">
        <v>21</v>
      </c>
      <c r="L233" s="225">
        <v>0</v>
      </c>
      <c r="M233" s="226"/>
      <c r="N233" s="227">
        <f>ROUND(L233*K233,2)</f>
        <v>0</v>
      </c>
      <c r="O233" s="227"/>
      <c r="P233" s="227"/>
      <c r="Q233" s="227"/>
      <c r="R233" s="49"/>
      <c r="T233" s="228" t="s">
        <v>23</v>
      </c>
      <c r="U233" s="57" t="s">
        <v>49</v>
      </c>
      <c r="V233" s="48"/>
      <c r="W233" s="229">
        <f>V233*K233</f>
        <v>0</v>
      </c>
      <c r="X233" s="229">
        <v>0</v>
      </c>
      <c r="Y233" s="229">
        <f>X233*K233</f>
        <v>0</v>
      </c>
      <c r="Z233" s="229">
        <v>0.081</v>
      </c>
      <c r="AA233" s="230">
        <f>Z233*K233</f>
        <v>1.701</v>
      </c>
      <c r="AR233" s="23" t="s">
        <v>99</v>
      </c>
      <c r="AT233" s="23" t="s">
        <v>180</v>
      </c>
      <c r="AU233" s="23" t="s">
        <v>93</v>
      </c>
      <c r="AY233" s="23" t="s">
        <v>179</v>
      </c>
      <c r="BE233" s="143">
        <f>IF(U233="základní",N233,0)</f>
        <v>0</v>
      </c>
      <c r="BF233" s="143">
        <f>IF(U233="snížená",N233,0)</f>
        <v>0</v>
      </c>
      <c r="BG233" s="143">
        <f>IF(U233="zákl. přenesená",N233,0)</f>
        <v>0</v>
      </c>
      <c r="BH233" s="143">
        <f>IF(U233="sníž. přenesená",N233,0)</f>
        <v>0</v>
      </c>
      <c r="BI233" s="143">
        <f>IF(U233="nulová",N233,0)</f>
        <v>0</v>
      </c>
      <c r="BJ233" s="23" t="s">
        <v>90</v>
      </c>
      <c r="BK233" s="143">
        <f>ROUND(L233*K233,2)</f>
        <v>0</v>
      </c>
      <c r="BL233" s="23" t="s">
        <v>99</v>
      </c>
      <c r="BM233" s="23" t="s">
        <v>409</v>
      </c>
    </row>
    <row r="234" spans="2:65" s="1" customFormat="1" ht="38.25" customHeight="1">
      <c r="B234" s="47"/>
      <c r="C234" s="220" t="s">
        <v>410</v>
      </c>
      <c r="D234" s="220" t="s">
        <v>180</v>
      </c>
      <c r="E234" s="221" t="s">
        <v>411</v>
      </c>
      <c r="F234" s="222" t="s">
        <v>412</v>
      </c>
      <c r="G234" s="222"/>
      <c r="H234" s="222"/>
      <c r="I234" s="222"/>
      <c r="J234" s="223" t="s">
        <v>314</v>
      </c>
      <c r="K234" s="224">
        <v>83.28</v>
      </c>
      <c r="L234" s="225">
        <v>0</v>
      </c>
      <c r="M234" s="226"/>
      <c r="N234" s="227">
        <f>ROUND(L234*K234,2)</f>
        <v>0</v>
      </c>
      <c r="O234" s="227"/>
      <c r="P234" s="227"/>
      <c r="Q234" s="227"/>
      <c r="R234" s="49"/>
      <c r="T234" s="228" t="s">
        <v>23</v>
      </c>
      <c r="U234" s="57" t="s">
        <v>49</v>
      </c>
      <c r="V234" s="48"/>
      <c r="W234" s="229">
        <f>V234*K234</f>
        <v>0</v>
      </c>
      <c r="X234" s="229">
        <v>0.02363</v>
      </c>
      <c r="Y234" s="229">
        <f>X234*K234</f>
        <v>1.9679064000000002</v>
      </c>
      <c r="Z234" s="229">
        <v>0</v>
      </c>
      <c r="AA234" s="230">
        <f>Z234*K234</f>
        <v>0</v>
      </c>
      <c r="AR234" s="23" t="s">
        <v>99</v>
      </c>
      <c r="AT234" s="23" t="s">
        <v>180</v>
      </c>
      <c r="AU234" s="23" t="s">
        <v>93</v>
      </c>
      <c r="AY234" s="23" t="s">
        <v>179</v>
      </c>
      <c r="BE234" s="143">
        <f>IF(U234="základní",N234,0)</f>
        <v>0</v>
      </c>
      <c r="BF234" s="143">
        <f>IF(U234="snížená",N234,0)</f>
        <v>0</v>
      </c>
      <c r="BG234" s="143">
        <f>IF(U234="zákl. přenesená",N234,0)</f>
        <v>0</v>
      </c>
      <c r="BH234" s="143">
        <f>IF(U234="sníž. přenesená",N234,0)</f>
        <v>0</v>
      </c>
      <c r="BI234" s="143">
        <f>IF(U234="nulová",N234,0)</f>
        <v>0</v>
      </c>
      <c r="BJ234" s="23" t="s">
        <v>90</v>
      </c>
      <c r="BK234" s="143">
        <f>ROUND(L234*K234,2)</f>
        <v>0</v>
      </c>
      <c r="BL234" s="23" t="s">
        <v>99</v>
      </c>
      <c r="BM234" s="23" t="s">
        <v>413</v>
      </c>
    </row>
    <row r="235" spans="2:51" s="10" customFormat="1" ht="16.5" customHeight="1">
      <c r="B235" s="231"/>
      <c r="C235" s="232"/>
      <c r="D235" s="232"/>
      <c r="E235" s="233" t="s">
        <v>23</v>
      </c>
      <c r="F235" s="234" t="s">
        <v>414</v>
      </c>
      <c r="G235" s="235"/>
      <c r="H235" s="235"/>
      <c r="I235" s="235"/>
      <c r="J235" s="232"/>
      <c r="K235" s="236">
        <v>24.78</v>
      </c>
      <c r="L235" s="232"/>
      <c r="M235" s="232"/>
      <c r="N235" s="232"/>
      <c r="O235" s="232"/>
      <c r="P235" s="232"/>
      <c r="Q235" s="232"/>
      <c r="R235" s="237"/>
      <c r="T235" s="238"/>
      <c r="U235" s="232"/>
      <c r="V235" s="232"/>
      <c r="W235" s="232"/>
      <c r="X235" s="232"/>
      <c r="Y235" s="232"/>
      <c r="Z235" s="232"/>
      <c r="AA235" s="239"/>
      <c r="AT235" s="240" t="s">
        <v>186</v>
      </c>
      <c r="AU235" s="240" t="s">
        <v>93</v>
      </c>
      <c r="AV235" s="10" t="s">
        <v>93</v>
      </c>
      <c r="AW235" s="10" t="s">
        <v>41</v>
      </c>
      <c r="AX235" s="10" t="s">
        <v>84</v>
      </c>
      <c r="AY235" s="240" t="s">
        <v>179</v>
      </c>
    </row>
    <row r="236" spans="2:51" s="10" customFormat="1" ht="16.5" customHeight="1">
      <c r="B236" s="231"/>
      <c r="C236" s="232"/>
      <c r="D236" s="232"/>
      <c r="E236" s="233" t="s">
        <v>23</v>
      </c>
      <c r="F236" s="241" t="s">
        <v>415</v>
      </c>
      <c r="G236" s="232"/>
      <c r="H236" s="232"/>
      <c r="I236" s="232"/>
      <c r="J236" s="232"/>
      <c r="K236" s="236">
        <v>58.5</v>
      </c>
      <c r="L236" s="232"/>
      <c r="M236" s="232"/>
      <c r="N236" s="232"/>
      <c r="O236" s="232"/>
      <c r="P236" s="232"/>
      <c r="Q236" s="232"/>
      <c r="R236" s="237"/>
      <c r="T236" s="238"/>
      <c r="U236" s="232"/>
      <c r="V236" s="232"/>
      <c r="W236" s="232"/>
      <c r="X236" s="232"/>
      <c r="Y236" s="232"/>
      <c r="Z236" s="232"/>
      <c r="AA236" s="239"/>
      <c r="AT236" s="240" t="s">
        <v>186</v>
      </c>
      <c r="AU236" s="240" t="s">
        <v>93</v>
      </c>
      <c r="AV236" s="10" t="s">
        <v>93</v>
      </c>
      <c r="AW236" s="10" t="s">
        <v>41</v>
      </c>
      <c r="AX236" s="10" t="s">
        <v>84</v>
      </c>
      <c r="AY236" s="240" t="s">
        <v>179</v>
      </c>
    </row>
    <row r="237" spans="2:51" s="11" customFormat="1" ht="16.5" customHeight="1">
      <c r="B237" s="242"/>
      <c r="C237" s="243"/>
      <c r="D237" s="243"/>
      <c r="E237" s="244" t="s">
        <v>23</v>
      </c>
      <c r="F237" s="245" t="s">
        <v>195</v>
      </c>
      <c r="G237" s="243"/>
      <c r="H237" s="243"/>
      <c r="I237" s="243"/>
      <c r="J237" s="243"/>
      <c r="K237" s="246">
        <v>83.28</v>
      </c>
      <c r="L237" s="243"/>
      <c r="M237" s="243"/>
      <c r="N237" s="243"/>
      <c r="O237" s="243"/>
      <c r="P237" s="243"/>
      <c r="Q237" s="243"/>
      <c r="R237" s="247"/>
      <c r="T237" s="248"/>
      <c r="U237" s="243"/>
      <c r="V237" s="243"/>
      <c r="W237" s="243"/>
      <c r="X237" s="243"/>
      <c r="Y237" s="243"/>
      <c r="Z237" s="243"/>
      <c r="AA237" s="249"/>
      <c r="AT237" s="250" t="s">
        <v>186</v>
      </c>
      <c r="AU237" s="250" t="s">
        <v>93</v>
      </c>
      <c r="AV237" s="11" t="s">
        <v>99</v>
      </c>
      <c r="AW237" s="11" t="s">
        <v>41</v>
      </c>
      <c r="AX237" s="11" t="s">
        <v>90</v>
      </c>
      <c r="AY237" s="250" t="s">
        <v>179</v>
      </c>
    </row>
    <row r="238" spans="2:65" s="1" customFormat="1" ht="25.5" customHeight="1">
      <c r="B238" s="47"/>
      <c r="C238" s="220" t="s">
        <v>416</v>
      </c>
      <c r="D238" s="220" t="s">
        <v>180</v>
      </c>
      <c r="E238" s="221" t="s">
        <v>417</v>
      </c>
      <c r="F238" s="222" t="s">
        <v>418</v>
      </c>
      <c r="G238" s="222"/>
      <c r="H238" s="222"/>
      <c r="I238" s="222"/>
      <c r="J238" s="223" t="s">
        <v>314</v>
      </c>
      <c r="K238" s="224">
        <v>1.2</v>
      </c>
      <c r="L238" s="225">
        <v>0</v>
      </c>
      <c r="M238" s="226"/>
      <c r="N238" s="227">
        <f>ROUND(L238*K238,2)</f>
        <v>0</v>
      </c>
      <c r="O238" s="227"/>
      <c r="P238" s="227"/>
      <c r="Q238" s="227"/>
      <c r="R238" s="49"/>
      <c r="T238" s="228" t="s">
        <v>23</v>
      </c>
      <c r="U238" s="57" t="s">
        <v>49</v>
      </c>
      <c r="V238" s="48"/>
      <c r="W238" s="229">
        <f>V238*K238</f>
        <v>0</v>
      </c>
      <c r="X238" s="229">
        <v>0.00096</v>
      </c>
      <c r="Y238" s="229">
        <f>X238*K238</f>
        <v>0.001152</v>
      </c>
      <c r="Z238" s="229">
        <v>0.031</v>
      </c>
      <c r="AA238" s="230">
        <f>Z238*K238</f>
        <v>0.0372</v>
      </c>
      <c r="AR238" s="23" t="s">
        <v>99</v>
      </c>
      <c r="AT238" s="23" t="s">
        <v>180</v>
      </c>
      <c r="AU238" s="23" t="s">
        <v>93</v>
      </c>
      <c r="AY238" s="23" t="s">
        <v>179</v>
      </c>
      <c r="BE238" s="143">
        <f>IF(U238="základní",N238,0)</f>
        <v>0</v>
      </c>
      <c r="BF238" s="143">
        <f>IF(U238="snížená",N238,0)</f>
        <v>0</v>
      </c>
      <c r="BG238" s="143">
        <f>IF(U238="zákl. přenesená",N238,0)</f>
        <v>0</v>
      </c>
      <c r="BH238" s="143">
        <f>IF(U238="sníž. přenesená",N238,0)</f>
        <v>0</v>
      </c>
      <c r="BI238" s="143">
        <f>IF(U238="nulová",N238,0)</f>
        <v>0</v>
      </c>
      <c r="BJ238" s="23" t="s">
        <v>90</v>
      </c>
      <c r="BK238" s="143">
        <f>ROUND(L238*K238,2)</f>
        <v>0</v>
      </c>
      <c r="BL238" s="23" t="s">
        <v>99</v>
      </c>
      <c r="BM238" s="23" t="s">
        <v>419</v>
      </c>
    </row>
    <row r="239" spans="2:51" s="10" customFormat="1" ht="16.5" customHeight="1">
      <c r="B239" s="231"/>
      <c r="C239" s="232"/>
      <c r="D239" s="232"/>
      <c r="E239" s="233" t="s">
        <v>23</v>
      </c>
      <c r="F239" s="234" t="s">
        <v>420</v>
      </c>
      <c r="G239" s="235"/>
      <c r="H239" s="235"/>
      <c r="I239" s="235"/>
      <c r="J239" s="232"/>
      <c r="K239" s="236">
        <v>1.2</v>
      </c>
      <c r="L239" s="232"/>
      <c r="M239" s="232"/>
      <c r="N239" s="232"/>
      <c r="O239" s="232"/>
      <c r="P239" s="232"/>
      <c r="Q239" s="232"/>
      <c r="R239" s="237"/>
      <c r="T239" s="238"/>
      <c r="U239" s="232"/>
      <c r="V239" s="232"/>
      <c r="W239" s="232"/>
      <c r="X239" s="232"/>
      <c r="Y239" s="232"/>
      <c r="Z239" s="232"/>
      <c r="AA239" s="239"/>
      <c r="AT239" s="240" t="s">
        <v>186</v>
      </c>
      <c r="AU239" s="240" t="s">
        <v>93</v>
      </c>
      <c r="AV239" s="10" t="s">
        <v>93</v>
      </c>
      <c r="AW239" s="10" t="s">
        <v>41</v>
      </c>
      <c r="AX239" s="10" t="s">
        <v>90</v>
      </c>
      <c r="AY239" s="240" t="s">
        <v>179</v>
      </c>
    </row>
    <row r="240" spans="2:65" s="1" customFormat="1" ht="25.5" customHeight="1">
      <c r="B240" s="47"/>
      <c r="C240" s="220" t="s">
        <v>421</v>
      </c>
      <c r="D240" s="220" t="s">
        <v>180</v>
      </c>
      <c r="E240" s="221" t="s">
        <v>422</v>
      </c>
      <c r="F240" s="222" t="s">
        <v>423</v>
      </c>
      <c r="G240" s="222"/>
      <c r="H240" s="222"/>
      <c r="I240" s="222"/>
      <c r="J240" s="223" t="s">
        <v>183</v>
      </c>
      <c r="K240" s="224">
        <v>15.6</v>
      </c>
      <c r="L240" s="225">
        <v>0</v>
      </c>
      <c r="M240" s="226"/>
      <c r="N240" s="227">
        <f>ROUND(L240*K240,2)</f>
        <v>0</v>
      </c>
      <c r="O240" s="227"/>
      <c r="P240" s="227"/>
      <c r="Q240" s="227"/>
      <c r="R240" s="49"/>
      <c r="T240" s="228" t="s">
        <v>23</v>
      </c>
      <c r="U240" s="57" t="s">
        <v>49</v>
      </c>
      <c r="V240" s="48"/>
      <c r="W240" s="229">
        <f>V240*K240</f>
        <v>0</v>
      </c>
      <c r="X240" s="229">
        <v>0</v>
      </c>
      <c r="Y240" s="229">
        <f>X240*K240</f>
        <v>0</v>
      </c>
      <c r="Z240" s="229">
        <v>0.35</v>
      </c>
      <c r="AA240" s="230">
        <f>Z240*K240</f>
        <v>5.46</v>
      </c>
      <c r="AR240" s="23" t="s">
        <v>99</v>
      </c>
      <c r="AT240" s="23" t="s">
        <v>180</v>
      </c>
      <c r="AU240" s="23" t="s">
        <v>93</v>
      </c>
      <c r="AY240" s="23" t="s">
        <v>179</v>
      </c>
      <c r="BE240" s="143">
        <f>IF(U240="základní",N240,0)</f>
        <v>0</v>
      </c>
      <c r="BF240" s="143">
        <f>IF(U240="snížená",N240,0)</f>
        <v>0</v>
      </c>
      <c r="BG240" s="143">
        <f>IF(U240="zákl. přenesená",N240,0)</f>
        <v>0</v>
      </c>
      <c r="BH240" s="143">
        <f>IF(U240="sníž. přenesená",N240,0)</f>
        <v>0</v>
      </c>
      <c r="BI240" s="143">
        <f>IF(U240="nulová",N240,0)</f>
        <v>0</v>
      </c>
      <c r="BJ240" s="23" t="s">
        <v>90</v>
      </c>
      <c r="BK240" s="143">
        <f>ROUND(L240*K240,2)</f>
        <v>0</v>
      </c>
      <c r="BL240" s="23" t="s">
        <v>99</v>
      </c>
      <c r="BM240" s="23" t="s">
        <v>424</v>
      </c>
    </row>
    <row r="241" spans="2:51" s="10" customFormat="1" ht="16.5" customHeight="1">
      <c r="B241" s="231"/>
      <c r="C241" s="232"/>
      <c r="D241" s="232"/>
      <c r="E241" s="233" t="s">
        <v>23</v>
      </c>
      <c r="F241" s="234" t="s">
        <v>425</v>
      </c>
      <c r="G241" s="235"/>
      <c r="H241" s="235"/>
      <c r="I241" s="235"/>
      <c r="J241" s="232"/>
      <c r="K241" s="236">
        <v>15.6</v>
      </c>
      <c r="L241" s="232"/>
      <c r="M241" s="232"/>
      <c r="N241" s="232"/>
      <c r="O241" s="232"/>
      <c r="P241" s="232"/>
      <c r="Q241" s="232"/>
      <c r="R241" s="237"/>
      <c r="T241" s="238"/>
      <c r="U241" s="232"/>
      <c r="V241" s="232"/>
      <c r="W241" s="232"/>
      <c r="X241" s="232"/>
      <c r="Y241" s="232"/>
      <c r="Z241" s="232"/>
      <c r="AA241" s="239"/>
      <c r="AT241" s="240" t="s">
        <v>186</v>
      </c>
      <c r="AU241" s="240" t="s">
        <v>93</v>
      </c>
      <c r="AV241" s="10" t="s">
        <v>93</v>
      </c>
      <c r="AW241" s="10" t="s">
        <v>41</v>
      </c>
      <c r="AX241" s="10" t="s">
        <v>90</v>
      </c>
      <c r="AY241" s="240" t="s">
        <v>179</v>
      </c>
    </row>
    <row r="242" spans="2:63" s="9" customFormat="1" ht="29.85" customHeight="1">
      <c r="B242" s="207"/>
      <c r="C242" s="208"/>
      <c r="D242" s="217" t="s">
        <v>138</v>
      </c>
      <c r="E242" s="217"/>
      <c r="F242" s="217"/>
      <c r="G242" s="217"/>
      <c r="H242" s="217"/>
      <c r="I242" s="217"/>
      <c r="J242" s="217"/>
      <c r="K242" s="217"/>
      <c r="L242" s="217"/>
      <c r="M242" s="217"/>
      <c r="N242" s="218">
        <f>BK242</f>
        <v>0</v>
      </c>
      <c r="O242" s="219"/>
      <c r="P242" s="219"/>
      <c r="Q242" s="219"/>
      <c r="R242" s="210"/>
      <c r="T242" s="211"/>
      <c r="U242" s="208"/>
      <c r="V242" s="208"/>
      <c r="W242" s="212">
        <f>SUM(W243:W248)</f>
        <v>0</v>
      </c>
      <c r="X242" s="208"/>
      <c r="Y242" s="212">
        <f>SUM(Y243:Y248)</f>
        <v>0</v>
      </c>
      <c r="Z242" s="208"/>
      <c r="AA242" s="213">
        <f>SUM(AA243:AA248)</f>
        <v>0</v>
      </c>
      <c r="AR242" s="214" t="s">
        <v>90</v>
      </c>
      <c r="AT242" s="215" t="s">
        <v>83</v>
      </c>
      <c r="AU242" s="215" t="s">
        <v>90</v>
      </c>
      <c r="AY242" s="214" t="s">
        <v>179</v>
      </c>
      <c r="BK242" s="216">
        <f>SUM(BK243:BK248)</f>
        <v>0</v>
      </c>
    </row>
    <row r="243" spans="2:65" s="1" customFormat="1" ht="38.25" customHeight="1">
      <c r="B243" s="47"/>
      <c r="C243" s="220" t="s">
        <v>426</v>
      </c>
      <c r="D243" s="220" t="s">
        <v>180</v>
      </c>
      <c r="E243" s="221" t="s">
        <v>427</v>
      </c>
      <c r="F243" s="222" t="s">
        <v>428</v>
      </c>
      <c r="G243" s="222"/>
      <c r="H243" s="222"/>
      <c r="I243" s="222"/>
      <c r="J243" s="223" t="s">
        <v>216</v>
      </c>
      <c r="K243" s="224">
        <v>81.881</v>
      </c>
      <c r="L243" s="225">
        <v>0</v>
      </c>
      <c r="M243" s="226"/>
      <c r="N243" s="227">
        <f>ROUND(L243*K243,2)</f>
        <v>0</v>
      </c>
      <c r="O243" s="227"/>
      <c r="P243" s="227"/>
      <c r="Q243" s="227"/>
      <c r="R243" s="49"/>
      <c r="T243" s="228" t="s">
        <v>23</v>
      </c>
      <c r="U243" s="57" t="s">
        <v>49</v>
      </c>
      <c r="V243" s="48"/>
      <c r="W243" s="229">
        <f>V243*K243</f>
        <v>0</v>
      </c>
      <c r="X243" s="229">
        <v>0</v>
      </c>
      <c r="Y243" s="229">
        <f>X243*K243</f>
        <v>0</v>
      </c>
      <c r="Z243" s="229">
        <v>0</v>
      </c>
      <c r="AA243" s="230">
        <f>Z243*K243</f>
        <v>0</v>
      </c>
      <c r="AR243" s="23" t="s">
        <v>99</v>
      </c>
      <c r="AT243" s="23" t="s">
        <v>180</v>
      </c>
      <c r="AU243" s="23" t="s">
        <v>93</v>
      </c>
      <c r="AY243" s="23" t="s">
        <v>179</v>
      </c>
      <c r="BE243" s="143">
        <f>IF(U243="základní",N243,0)</f>
        <v>0</v>
      </c>
      <c r="BF243" s="143">
        <f>IF(U243="snížená",N243,0)</f>
        <v>0</v>
      </c>
      <c r="BG243" s="143">
        <f>IF(U243="zákl. přenesená",N243,0)</f>
        <v>0</v>
      </c>
      <c r="BH243" s="143">
        <f>IF(U243="sníž. přenesená",N243,0)</f>
        <v>0</v>
      </c>
      <c r="BI243" s="143">
        <f>IF(U243="nulová",N243,0)</f>
        <v>0</v>
      </c>
      <c r="BJ243" s="23" t="s">
        <v>90</v>
      </c>
      <c r="BK243" s="143">
        <f>ROUND(L243*K243,2)</f>
        <v>0</v>
      </c>
      <c r="BL243" s="23" t="s">
        <v>99</v>
      </c>
      <c r="BM243" s="23" t="s">
        <v>429</v>
      </c>
    </row>
    <row r="244" spans="2:65" s="1" customFormat="1" ht="25.5" customHeight="1">
      <c r="B244" s="47"/>
      <c r="C244" s="220" t="s">
        <v>430</v>
      </c>
      <c r="D244" s="220" t="s">
        <v>180</v>
      </c>
      <c r="E244" s="221" t="s">
        <v>431</v>
      </c>
      <c r="F244" s="222" t="s">
        <v>432</v>
      </c>
      <c r="G244" s="222"/>
      <c r="H244" s="222"/>
      <c r="I244" s="222"/>
      <c r="J244" s="223" t="s">
        <v>216</v>
      </c>
      <c r="K244" s="224">
        <v>327.124</v>
      </c>
      <c r="L244" s="225">
        <v>0</v>
      </c>
      <c r="M244" s="226"/>
      <c r="N244" s="227">
        <f>ROUND(L244*K244,2)</f>
        <v>0</v>
      </c>
      <c r="O244" s="227"/>
      <c r="P244" s="227"/>
      <c r="Q244" s="227"/>
      <c r="R244" s="49"/>
      <c r="T244" s="228" t="s">
        <v>23</v>
      </c>
      <c r="U244" s="57" t="s">
        <v>49</v>
      </c>
      <c r="V244" s="48"/>
      <c r="W244" s="229">
        <f>V244*K244</f>
        <v>0</v>
      </c>
      <c r="X244" s="229">
        <v>0</v>
      </c>
      <c r="Y244" s="229">
        <f>X244*K244</f>
        <v>0</v>
      </c>
      <c r="Z244" s="229">
        <v>0</v>
      </c>
      <c r="AA244" s="230">
        <f>Z244*K244</f>
        <v>0</v>
      </c>
      <c r="AR244" s="23" t="s">
        <v>99</v>
      </c>
      <c r="AT244" s="23" t="s">
        <v>180</v>
      </c>
      <c r="AU244" s="23" t="s">
        <v>93</v>
      </c>
      <c r="AY244" s="23" t="s">
        <v>179</v>
      </c>
      <c r="BE244" s="143">
        <f>IF(U244="základní",N244,0)</f>
        <v>0</v>
      </c>
      <c r="BF244" s="143">
        <f>IF(U244="snížená",N244,0)</f>
        <v>0</v>
      </c>
      <c r="BG244" s="143">
        <f>IF(U244="zákl. přenesená",N244,0)</f>
        <v>0</v>
      </c>
      <c r="BH244" s="143">
        <f>IF(U244="sníž. přenesená",N244,0)</f>
        <v>0</v>
      </c>
      <c r="BI244" s="143">
        <f>IF(U244="nulová",N244,0)</f>
        <v>0</v>
      </c>
      <c r="BJ244" s="23" t="s">
        <v>90</v>
      </c>
      <c r="BK244" s="143">
        <f>ROUND(L244*K244,2)</f>
        <v>0</v>
      </c>
      <c r="BL244" s="23" t="s">
        <v>99</v>
      </c>
      <c r="BM244" s="23" t="s">
        <v>433</v>
      </c>
    </row>
    <row r="245" spans="2:51" s="10" customFormat="1" ht="16.5" customHeight="1">
      <c r="B245" s="231"/>
      <c r="C245" s="232"/>
      <c r="D245" s="232"/>
      <c r="E245" s="233" t="s">
        <v>23</v>
      </c>
      <c r="F245" s="234" t="s">
        <v>434</v>
      </c>
      <c r="G245" s="235"/>
      <c r="H245" s="235"/>
      <c r="I245" s="235"/>
      <c r="J245" s="232"/>
      <c r="K245" s="236">
        <v>327.124</v>
      </c>
      <c r="L245" s="232"/>
      <c r="M245" s="232"/>
      <c r="N245" s="232"/>
      <c r="O245" s="232"/>
      <c r="P245" s="232"/>
      <c r="Q245" s="232"/>
      <c r="R245" s="237"/>
      <c r="T245" s="238"/>
      <c r="U245" s="232"/>
      <c r="V245" s="232"/>
      <c r="W245" s="232"/>
      <c r="X245" s="232"/>
      <c r="Y245" s="232"/>
      <c r="Z245" s="232"/>
      <c r="AA245" s="239"/>
      <c r="AT245" s="240" t="s">
        <v>186</v>
      </c>
      <c r="AU245" s="240" t="s">
        <v>93</v>
      </c>
      <c r="AV245" s="10" t="s">
        <v>93</v>
      </c>
      <c r="AW245" s="10" t="s">
        <v>41</v>
      </c>
      <c r="AX245" s="10" t="s">
        <v>90</v>
      </c>
      <c r="AY245" s="240" t="s">
        <v>179</v>
      </c>
    </row>
    <row r="246" spans="2:65" s="1" customFormat="1" ht="25.5" customHeight="1">
      <c r="B246" s="47"/>
      <c r="C246" s="220" t="s">
        <v>435</v>
      </c>
      <c r="D246" s="220" t="s">
        <v>180</v>
      </c>
      <c r="E246" s="221" t="s">
        <v>436</v>
      </c>
      <c r="F246" s="222" t="s">
        <v>437</v>
      </c>
      <c r="G246" s="222"/>
      <c r="H246" s="222"/>
      <c r="I246" s="222"/>
      <c r="J246" s="223" t="s">
        <v>216</v>
      </c>
      <c r="K246" s="224">
        <v>63.391</v>
      </c>
      <c r="L246" s="225">
        <v>0</v>
      </c>
      <c r="M246" s="226"/>
      <c r="N246" s="227">
        <f>ROUND(L246*K246,2)</f>
        <v>0</v>
      </c>
      <c r="O246" s="227"/>
      <c r="P246" s="227"/>
      <c r="Q246" s="227"/>
      <c r="R246" s="49"/>
      <c r="T246" s="228" t="s">
        <v>23</v>
      </c>
      <c r="U246" s="57" t="s">
        <v>49</v>
      </c>
      <c r="V246" s="48"/>
      <c r="W246" s="229">
        <f>V246*K246</f>
        <v>0</v>
      </c>
      <c r="X246" s="229">
        <v>0</v>
      </c>
      <c r="Y246" s="229">
        <f>X246*K246</f>
        <v>0</v>
      </c>
      <c r="Z246" s="229">
        <v>0</v>
      </c>
      <c r="AA246" s="230">
        <f>Z246*K246</f>
        <v>0</v>
      </c>
      <c r="AR246" s="23" t="s">
        <v>99</v>
      </c>
      <c r="AT246" s="23" t="s">
        <v>180</v>
      </c>
      <c r="AU246" s="23" t="s">
        <v>93</v>
      </c>
      <c r="AY246" s="23" t="s">
        <v>179</v>
      </c>
      <c r="BE246" s="143">
        <f>IF(U246="základní",N246,0)</f>
        <v>0</v>
      </c>
      <c r="BF246" s="143">
        <f>IF(U246="snížená",N246,0)</f>
        <v>0</v>
      </c>
      <c r="BG246" s="143">
        <f>IF(U246="zákl. přenesená",N246,0)</f>
        <v>0</v>
      </c>
      <c r="BH246" s="143">
        <f>IF(U246="sníž. přenesená",N246,0)</f>
        <v>0</v>
      </c>
      <c r="BI246" s="143">
        <f>IF(U246="nulová",N246,0)</f>
        <v>0</v>
      </c>
      <c r="BJ246" s="23" t="s">
        <v>90</v>
      </c>
      <c r="BK246" s="143">
        <f>ROUND(L246*K246,2)</f>
        <v>0</v>
      </c>
      <c r="BL246" s="23" t="s">
        <v>99</v>
      </c>
      <c r="BM246" s="23" t="s">
        <v>438</v>
      </c>
    </row>
    <row r="247" spans="2:65" s="1" customFormat="1" ht="25.5" customHeight="1">
      <c r="B247" s="47"/>
      <c r="C247" s="220" t="s">
        <v>439</v>
      </c>
      <c r="D247" s="220" t="s">
        <v>180</v>
      </c>
      <c r="E247" s="221" t="s">
        <v>440</v>
      </c>
      <c r="F247" s="222" t="s">
        <v>441</v>
      </c>
      <c r="G247" s="222"/>
      <c r="H247" s="222"/>
      <c r="I247" s="222"/>
      <c r="J247" s="223" t="s">
        <v>216</v>
      </c>
      <c r="K247" s="224">
        <v>0.851</v>
      </c>
      <c r="L247" s="225">
        <v>0</v>
      </c>
      <c r="M247" s="226"/>
      <c r="N247" s="227">
        <f>ROUND(L247*K247,2)</f>
        <v>0</v>
      </c>
      <c r="O247" s="227"/>
      <c r="P247" s="227"/>
      <c r="Q247" s="227"/>
      <c r="R247" s="49"/>
      <c r="T247" s="228" t="s">
        <v>23</v>
      </c>
      <c r="U247" s="57" t="s">
        <v>49</v>
      </c>
      <c r="V247" s="48"/>
      <c r="W247" s="229">
        <f>V247*K247</f>
        <v>0</v>
      </c>
      <c r="X247" s="229">
        <v>0</v>
      </c>
      <c r="Y247" s="229">
        <f>X247*K247</f>
        <v>0</v>
      </c>
      <c r="Z247" s="229">
        <v>0</v>
      </c>
      <c r="AA247" s="230">
        <f>Z247*K247</f>
        <v>0</v>
      </c>
      <c r="AR247" s="23" t="s">
        <v>99</v>
      </c>
      <c r="AT247" s="23" t="s">
        <v>180</v>
      </c>
      <c r="AU247" s="23" t="s">
        <v>93</v>
      </c>
      <c r="AY247" s="23" t="s">
        <v>179</v>
      </c>
      <c r="BE247" s="143">
        <f>IF(U247="základní",N247,0)</f>
        <v>0</v>
      </c>
      <c r="BF247" s="143">
        <f>IF(U247="snížená",N247,0)</f>
        <v>0</v>
      </c>
      <c r="BG247" s="143">
        <f>IF(U247="zákl. přenesená",N247,0)</f>
        <v>0</v>
      </c>
      <c r="BH247" s="143">
        <f>IF(U247="sníž. přenesená",N247,0)</f>
        <v>0</v>
      </c>
      <c r="BI247" s="143">
        <f>IF(U247="nulová",N247,0)</f>
        <v>0</v>
      </c>
      <c r="BJ247" s="23" t="s">
        <v>90</v>
      </c>
      <c r="BK247" s="143">
        <f>ROUND(L247*K247,2)</f>
        <v>0</v>
      </c>
      <c r="BL247" s="23" t="s">
        <v>99</v>
      </c>
      <c r="BM247" s="23" t="s">
        <v>442</v>
      </c>
    </row>
    <row r="248" spans="2:65" s="1" customFormat="1" ht="25.5" customHeight="1">
      <c r="B248" s="47"/>
      <c r="C248" s="220" t="s">
        <v>443</v>
      </c>
      <c r="D248" s="220" t="s">
        <v>180</v>
      </c>
      <c r="E248" s="221" t="s">
        <v>444</v>
      </c>
      <c r="F248" s="222" t="s">
        <v>445</v>
      </c>
      <c r="G248" s="222"/>
      <c r="H248" s="222"/>
      <c r="I248" s="222"/>
      <c r="J248" s="223" t="s">
        <v>216</v>
      </c>
      <c r="K248" s="224">
        <v>17.539</v>
      </c>
      <c r="L248" s="225">
        <v>0</v>
      </c>
      <c r="M248" s="226"/>
      <c r="N248" s="227">
        <f>ROUND(L248*K248,2)</f>
        <v>0</v>
      </c>
      <c r="O248" s="227"/>
      <c r="P248" s="227"/>
      <c r="Q248" s="227"/>
      <c r="R248" s="49"/>
      <c r="T248" s="228" t="s">
        <v>23</v>
      </c>
      <c r="U248" s="57" t="s">
        <v>49</v>
      </c>
      <c r="V248" s="48"/>
      <c r="W248" s="229">
        <f>V248*K248</f>
        <v>0</v>
      </c>
      <c r="X248" s="229">
        <v>0</v>
      </c>
      <c r="Y248" s="229">
        <f>X248*K248</f>
        <v>0</v>
      </c>
      <c r="Z248" s="229">
        <v>0</v>
      </c>
      <c r="AA248" s="230">
        <f>Z248*K248</f>
        <v>0</v>
      </c>
      <c r="AR248" s="23" t="s">
        <v>99</v>
      </c>
      <c r="AT248" s="23" t="s">
        <v>180</v>
      </c>
      <c r="AU248" s="23" t="s">
        <v>93</v>
      </c>
      <c r="AY248" s="23" t="s">
        <v>179</v>
      </c>
      <c r="BE248" s="143">
        <f>IF(U248="základní",N248,0)</f>
        <v>0</v>
      </c>
      <c r="BF248" s="143">
        <f>IF(U248="snížená",N248,0)</f>
        <v>0</v>
      </c>
      <c r="BG248" s="143">
        <f>IF(U248="zákl. přenesená",N248,0)</f>
        <v>0</v>
      </c>
      <c r="BH248" s="143">
        <f>IF(U248="sníž. přenesená",N248,0)</f>
        <v>0</v>
      </c>
      <c r="BI248" s="143">
        <f>IF(U248="nulová",N248,0)</f>
        <v>0</v>
      </c>
      <c r="BJ248" s="23" t="s">
        <v>90</v>
      </c>
      <c r="BK248" s="143">
        <f>ROUND(L248*K248,2)</f>
        <v>0</v>
      </c>
      <c r="BL248" s="23" t="s">
        <v>99</v>
      </c>
      <c r="BM248" s="23" t="s">
        <v>446</v>
      </c>
    </row>
    <row r="249" spans="2:63" s="9" customFormat="1" ht="29.85" customHeight="1">
      <c r="B249" s="207"/>
      <c r="C249" s="208"/>
      <c r="D249" s="217" t="s">
        <v>139</v>
      </c>
      <c r="E249" s="217"/>
      <c r="F249" s="217"/>
      <c r="G249" s="217"/>
      <c r="H249" s="217"/>
      <c r="I249" s="217"/>
      <c r="J249" s="217"/>
      <c r="K249" s="217"/>
      <c r="L249" s="217"/>
      <c r="M249" s="217"/>
      <c r="N249" s="251">
        <f>BK249</f>
        <v>0</v>
      </c>
      <c r="O249" s="252"/>
      <c r="P249" s="252"/>
      <c r="Q249" s="252"/>
      <c r="R249" s="210"/>
      <c r="T249" s="211"/>
      <c r="U249" s="208"/>
      <c r="V249" s="208"/>
      <c r="W249" s="212">
        <f>W250</f>
        <v>0</v>
      </c>
      <c r="X249" s="208"/>
      <c r="Y249" s="212">
        <f>Y250</f>
        <v>0</v>
      </c>
      <c r="Z249" s="208"/>
      <c r="AA249" s="213">
        <f>AA250</f>
        <v>0</v>
      </c>
      <c r="AR249" s="214" t="s">
        <v>90</v>
      </c>
      <c r="AT249" s="215" t="s">
        <v>83</v>
      </c>
      <c r="AU249" s="215" t="s">
        <v>90</v>
      </c>
      <c r="AY249" s="214" t="s">
        <v>179</v>
      </c>
      <c r="BK249" s="216">
        <f>BK250</f>
        <v>0</v>
      </c>
    </row>
    <row r="250" spans="2:65" s="1" customFormat="1" ht="25.5" customHeight="1">
      <c r="B250" s="47"/>
      <c r="C250" s="220" t="s">
        <v>447</v>
      </c>
      <c r="D250" s="220" t="s">
        <v>180</v>
      </c>
      <c r="E250" s="221" t="s">
        <v>448</v>
      </c>
      <c r="F250" s="222" t="s">
        <v>449</v>
      </c>
      <c r="G250" s="222"/>
      <c r="H250" s="222"/>
      <c r="I250" s="222"/>
      <c r="J250" s="223" t="s">
        <v>216</v>
      </c>
      <c r="K250" s="224">
        <v>37.337</v>
      </c>
      <c r="L250" s="225">
        <v>0</v>
      </c>
      <c r="M250" s="226"/>
      <c r="N250" s="227">
        <f>ROUND(L250*K250,2)</f>
        <v>0</v>
      </c>
      <c r="O250" s="227"/>
      <c r="P250" s="227"/>
      <c r="Q250" s="227"/>
      <c r="R250" s="49"/>
      <c r="T250" s="228" t="s">
        <v>23</v>
      </c>
      <c r="U250" s="57" t="s">
        <v>49</v>
      </c>
      <c r="V250" s="48"/>
      <c r="W250" s="229">
        <f>V250*K250</f>
        <v>0</v>
      </c>
      <c r="X250" s="229">
        <v>0</v>
      </c>
      <c r="Y250" s="229">
        <f>X250*K250</f>
        <v>0</v>
      </c>
      <c r="Z250" s="229">
        <v>0</v>
      </c>
      <c r="AA250" s="230">
        <f>Z250*K250</f>
        <v>0</v>
      </c>
      <c r="AR250" s="23" t="s">
        <v>99</v>
      </c>
      <c r="AT250" s="23" t="s">
        <v>180</v>
      </c>
      <c r="AU250" s="23" t="s">
        <v>93</v>
      </c>
      <c r="AY250" s="23" t="s">
        <v>179</v>
      </c>
      <c r="BE250" s="143">
        <f>IF(U250="základní",N250,0)</f>
        <v>0</v>
      </c>
      <c r="BF250" s="143">
        <f>IF(U250="snížená",N250,0)</f>
        <v>0</v>
      </c>
      <c r="BG250" s="143">
        <f>IF(U250="zákl. přenesená",N250,0)</f>
        <v>0</v>
      </c>
      <c r="BH250" s="143">
        <f>IF(U250="sníž. přenesená",N250,0)</f>
        <v>0</v>
      </c>
      <c r="BI250" s="143">
        <f>IF(U250="nulová",N250,0)</f>
        <v>0</v>
      </c>
      <c r="BJ250" s="23" t="s">
        <v>90</v>
      </c>
      <c r="BK250" s="143">
        <f>ROUND(L250*K250,2)</f>
        <v>0</v>
      </c>
      <c r="BL250" s="23" t="s">
        <v>99</v>
      </c>
      <c r="BM250" s="23" t="s">
        <v>450</v>
      </c>
    </row>
    <row r="251" spans="2:63" s="9" customFormat="1" ht="37.4" customHeight="1">
      <c r="B251" s="207"/>
      <c r="C251" s="208"/>
      <c r="D251" s="209" t="s">
        <v>140</v>
      </c>
      <c r="E251" s="209"/>
      <c r="F251" s="209"/>
      <c r="G251" s="209"/>
      <c r="H251" s="209"/>
      <c r="I251" s="209"/>
      <c r="J251" s="209"/>
      <c r="K251" s="209"/>
      <c r="L251" s="209"/>
      <c r="M251" s="209"/>
      <c r="N251" s="261">
        <f>BK251</f>
        <v>0</v>
      </c>
      <c r="O251" s="262"/>
      <c r="P251" s="262"/>
      <c r="Q251" s="262"/>
      <c r="R251" s="210"/>
      <c r="T251" s="211"/>
      <c r="U251" s="208"/>
      <c r="V251" s="208"/>
      <c r="W251" s="212">
        <f>W252+W260+W266+W271+W377+W379+W386+W400+W443+W447+W461+W475</f>
        <v>0</v>
      </c>
      <c r="X251" s="208"/>
      <c r="Y251" s="212">
        <f>Y252+Y260+Y266+Y271+Y377+Y379+Y386+Y400+Y443+Y447+Y461+Y475</f>
        <v>5.17430791</v>
      </c>
      <c r="Z251" s="208"/>
      <c r="AA251" s="213">
        <f>AA252+AA260+AA266+AA271+AA377+AA379+AA386+AA400+AA443+AA447+AA461+AA475</f>
        <v>1.52022652</v>
      </c>
      <c r="AR251" s="214" t="s">
        <v>93</v>
      </c>
      <c r="AT251" s="215" t="s">
        <v>83</v>
      </c>
      <c r="AU251" s="215" t="s">
        <v>84</v>
      </c>
      <c r="AY251" s="214" t="s">
        <v>179</v>
      </c>
      <c r="BK251" s="216">
        <f>BK252+BK260+BK266+BK271+BK377+BK379+BK386+BK400+BK443+BK447+BK461+BK475</f>
        <v>0</v>
      </c>
    </row>
    <row r="252" spans="2:63" s="9" customFormat="1" ht="19.9" customHeight="1">
      <c r="B252" s="207"/>
      <c r="C252" s="208"/>
      <c r="D252" s="217" t="s">
        <v>141</v>
      </c>
      <c r="E252" s="217"/>
      <c r="F252" s="217"/>
      <c r="G252" s="217"/>
      <c r="H252" s="217"/>
      <c r="I252" s="217"/>
      <c r="J252" s="217"/>
      <c r="K252" s="217"/>
      <c r="L252" s="217"/>
      <c r="M252" s="217"/>
      <c r="N252" s="218">
        <f>BK252</f>
        <v>0</v>
      </c>
      <c r="O252" s="219"/>
      <c r="P252" s="219"/>
      <c r="Q252" s="219"/>
      <c r="R252" s="210"/>
      <c r="T252" s="211"/>
      <c r="U252" s="208"/>
      <c r="V252" s="208"/>
      <c r="W252" s="212">
        <f>SUM(W253:W259)</f>
        <v>0</v>
      </c>
      <c r="X252" s="208"/>
      <c r="Y252" s="212">
        <f>SUM(Y253:Y259)</f>
        <v>0.006564</v>
      </c>
      <c r="Z252" s="208"/>
      <c r="AA252" s="213">
        <f>SUM(AA253:AA259)</f>
        <v>0</v>
      </c>
      <c r="AR252" s="214" t="s">
        <v>93</v>
      </c>
      <c r="AT252" s="215" t="s">
        <v>83</v>
      </c>
      <c r="AU252" s="215" t="s">
        <v>90</v>
      </c>
      <c r="AY252" s="214" t="s">
        <v>179</v>
      </c>
      <c r="BK252" s="216">
        <f>SUM(BK253:BK259)</f>
        <v>0</v>
      </c>
    </row>
    <row r="253" spans="2:65" s="1" customFormat="1" ht="38.25" customHeight="1">
      <c r="B253" s="47"/>
      <c r="C253" s="220" t="s">
        <v>451</v>
      </c>
      <c r="D253" s="220" t="s">
        <v>180</v>
      </c>
      <c r="E253" s="221" t="s">
        <v>452</v>
      </c>
      <c r="F253" s="222" t="s">
        <v>453</v>
      </c>
      <c r="G253" s="222"/>
      <c r="H253" s="222"/>
      <c r="I253" s="222"/>
      <c r="J253" s="223" t="s">
        <v>237</v>
      </c>
      <c r="K253" s="224">
        <v>9.75</v>
      </c>
      <c r="L253" s="225">
        <v>0</v>
      </c>
      <c r="M253" s="226"/>
      <c r="N253" s="227">
        <f>ROUND(L253*K253,2)</f>
        <v>0</v>
      </c>
      <c r="O253" s="227"/>
      <c r="P253" s="227"/>
      <c r="Q253" s="227"/>
      <c r="R253" s="49"/>
      <c r="T253" s="228" t="s">
        <v>23</v>
      </c>
      <c r="U253" s="57" t="s">
        <v>49</v>
      </c>
      <c r="V253" s="48"/>
      <c r="W253" s="229">
        <f>V253*K253</f>
        <v>0</v>
      </c>
      <c r="X253" s="229">
        <v>0</v>
      </c>
      <c r="Y253" s="229">
        <f>X253*K253</f>
        <v>0</v>
      </c>
      <c r="Z253" s="229">
        <v>0</v>
      </c>
      <c r="AA253" s="230">
        <f>Z253*K253</f>
        <v>0</v>
      </c>
      <c r="AR253" s="23" t="s">
        <v>253</v>
      </c>
      <c r="AT253" s="23" t="s">
        <v>180</v>
      </c>
      <c r="AU253" s="23" t="s">
        <v>93</v>
      </c>
      <c r="AY253" s="23" t="s">
        <v>179</v>
      </c>
      <c r="BE253" s="143">
        <f>IF(U253="základní",N253,0)</f>
        <v>0</v>
      </c>
      <c r="BF253" s="143">
        <f>IF(U253="snížená",N253,0)</f>
        <v>0</v>
      </c>
      <c r="BG253" s="143">
        <f>IF(U253="zákl. přenesená",N253,0)</f>
        <v>0</v>
      </c>
      <c r="BH253" s="143">
        <f>IF(U253="sníž. přenesená",N253,0)</f>
        <v>0</v>
      </c>
      <c r="BI253" s="143">
        <f>IF(U253="nulová",N253,0)</f>
        <v>0</v>
      </c>
      <c r="BJ253" s="23" t="s">
        <v>90</v>
      </c>
      <c r="BK253" s="143">
        <f>ROUND(L253*K253,2)</f>
        <v>0</v>
      </c>
      <c r="BL253" s="23" t="s">
        <v>253</v>
      </c>
      <c r="BM253" s="23" t="s">
        <v>454</v>
      </c>
    </row>
    <row r="254" spans="2:51" s="10" customFormat="1" ht="16.5" customHeight="1">
      <c r="B254" s="231"/>
      <c r="C254" s="232"/>
      <c r="D254" s="232"/>
      <c r="E254" s="233" t="s">
        <v>23</v>
      </c>
      <c r="F254" s="234" t="s">
        <v>455</v>
      </c>
      <c r="G254" s="235"/>
      <c r="H254" s="235"/>
      <c r="I254" s="235"/>
      <c r="J254" s="232"/>
      <c r="K254" s="236">
        <v>9.75</v>
      </c>
      <c r="L254" s="232"/>
      <c r="M254" s="232"/>
      <c r="N254" s="232"/>
      <c r="O254" s="232"/>
      <c r="P254" s="232"/>
      <c r="Q254" s="232"/>
      <c r="R254" s="237"/>
      <c r="T254" s="238"/>
      <c r="U254" s="232"/>
      <c r="V254" s="232"/>
      <c r="W254" s="232"/>
      <c r="X254" s="232"/>
      <c r="Y254" s="232"/>
      <c r="Z254" s="232"/>
      <c r="AA254" s="239"/>
      <c r="AT254" s="240" t="s">
        <v>186</v>
      </c>
      <c r="AU254" s="240" t="s">
        <v>93</v>
      </c>
      <c r="AV254" s="10" t="s">
        <v>93</v>
      </c>
      <c r="AW254" s="10" t="s">
        <v>41</v>
      </c>
      <c r="AX254" s="10" t="s">
        <v>90</v>
      </c>
      <c r="AY254" s="240" t="s">
        <v>179</v>
      </c>
    </row>
    <row r="255" spans="2:65" s="1" customFormat="1" ht="25.5" customHeight="1">
      <c r="B255" s="47"/>
      <c r="C255" s="253" t="s">
        <v>456</v>
      </c>
      <c r="D255" s="253" t="s">
        <v>343</v>
      </c>
      <c r="E255" s="254" t="s">
        <v>457</v>
      </c>
      <c r="F255" s="255" t="s">
        <v>458</v>
      </c>
      <c r="G255" s="255"/>
      <c r="H255" s="255"/>
      <c r="I255" s="255"/>
      <c r="J255" s="256" t="s">
        <v>459</v>
      </c>
      <c r="K255" s="257">
        <v>6.564</v>
      </c>
      <c r="L255" s="258">
        <v>0</v>
      </c>
      <c r="M255" s="259"/>
      <c r="N255" s="260">
        <f>ROUND(L255*K255,2)</f>
        <v>0</v>
      </c>
      <c r="O255" s="227"/>
      <c r="P255" s="227"/>
      <c r="Q255" s="227"/>
      <c r="R255" s="49"/>
      <c r="T255" s="228" t="s">
        <v>23</v>
      </c>
      <c r="U255" s="57" t="s">
        <v>49</v>
      </c>
      <c r="V255" s="48"/>
      <c r="W255" s="229">
        <f>V255*K255</f>
        <v>0</v>
      </c>
      <c r="X255" s="229">
        <v>0.001</v>
      </c>
      <c r="Y255" s="229">
        <f>X255*K255</f>
        <v>0.006564</v>
      </c>
      <c r="Z255" s="229">
        <v>0</v>
      </c>
      <c r="AA255" s="230">
        <f>Z255*K255</f>
        <v>0</v>
      </c>
      <c r="AR255" s="23" t="s">
        <v>327</v>
      </c>
      <c r="AT255" s="23" t="s">
        <v>343</v>
      </c>
      <c r="AU255" s="23" t="s">
        <v>93</v>
      </c>
      <c r="AY255" s="23" t="s">
        <v>179</v>
      </c>
      <c r="BE255" s="143">
        <f>IF(U255="základní",N255,0)</f>
        <v>0</v>
      </c>
      <c r="BF255" s="143">
        <f>IF(U255="snížená",N255,0)</f>
        <v>0</v>
      </c>
      <c r="BG255" s="143">
        <f>IF(U255="zákl. přenesená",N255,0)</f>
        <v>0</v>
      </c>
      <c r="BH255" s="143">
        <f>IF(U255="sníž. přenesená",N255,0)</f>
        <v>0</v>
      </c>
      <c r="BI255" s="143">
        <f>IF(U255="nulová",N255,0)</f>
        <v>0</v>
      </c>
      <c r="BJ255" s="23" t="s">
        <v>90</v>
      </c>
      <c r="BK255" s="143">
        <f>ROUND(L255*K255,2)</f>
        <v>0</v>
      </c>
      <c r="BL255" s="23" t="s">
        <v>253</v>
      </c>
      <c r="BM255" s="23" t="s">
        <v>460</v>
      </c>
    </row>
    <row r="256" spans="2:51" s="10" customFormat="1" ht="16.5" customHeight="1">
      <c r="B256" s="231"/>
      <c r="C256" s="232"/>
      <c r="D256" s="232"/>
      <c r="E256" s="233" t="s">
        <v>23</v>
      </c>
      <c r="F256" s="234" t="s">
        <v>461</v>
      </c>
      <c r="G256" s="235"/>
      <c r="H256" s="235"/>
      <c r="I256" s="235"/>
      <c r="J256" s="232"/>
      <c r="K256" s="236">
        <v>6.564</v>
      </c>
      <c r="L256" s="232"/>
      <c r="M256" s="232"/>
      <c r="N256" s="232"/>
      <c r="O256" s="232"/>
      <c r="P256" s="232"/>
      <c r="Q256" s="232"/>
      <c r="R256" s="237"/>
      <c r="T256" s="238"/>
      <c r="U256" s="232"/>
      <c r="V256" s="232"/>
      <c r="W256" s="232"/>
      <c r="X256" s="232"/>
      <c r="Y256" s="232"/>
      <c r="Z256" s="232"/>
      <c r="AA256" s="239"/>
      <c r="AT256" s="240" t="s">
        <v>186</v>
      </c>
      <c r="AU256" s="240" t="s">
        <v>93</v>
      </c>
      <c r="AV256" s="10" t="s">
        <v>93</v>
      </c>
      <c r="AW256" s="10" t="s">
        <v>41</v>
      </c>
      <c r="AX256" s="10" t="s">
        <v>90</v>
      </c>
      <c r="AY256" s="240" t="s">
        <v>179</v>
      </c>
    </row>
    <row r="257" spans="2:65" s="1" customFormat="1" ht="38.25" customHeight="1">
      <c r="B257" s="47"/>
      <c r="C257" s="220" t="s">
        <v>462</v>
      </c>
      <c r="D257" s="220" t="s">
        <v>180</v>
      </c>
      <c r="E257" s="221" t="s">
        <v>463</v>
      </c>
      <c r="F257" s="222" t="s">
        <v>464</v>
      </c>
      <c r="G257" s="222"/>
      <c r="H257" s="222"/>
      <c r="I257" s="222"/>
      <c r="J257" s="223" t="s">
        <v>237</v>
      </c>
      <c r="K257" s="224">
        <v>12.943</v>
      </c>
      <c r="L257" s="225">
        <v>0</v>
      </c>
      <c r="M257" s="226"/>
      <c r="N257" s="227">
        <f>ROUND(L257*K257,2)</f>
        <v>0</v>
      </c>
      <c r="O257" s="227"/>
      <c r="P257" s="227"/>
      <c r="Q257" s="227"/>
      <c r="R257" s="49"/>
      <c r="T257" s="228" t="s">
        <v>23</v>
      </c>
      <c r="U257" s="57" t="s">
        <v>49</v>
      </c>
      <c r="V257" s="48"/>
      <c r="W257" s="229">
        <f>V257*K257</f>
        <v>0</v>
      </c>
      <c r="X257" s="229">
        <v>0</v>
      </c>
      <c r="Y257" s="229">
        <f>X257*K257</f>
        <v>0</v>
      </c>
      <c r="Z257" s="229">
        <v>0</v>
      </c>
      <c r="AA257" s="230">
        <f>Z257*K257</f>
        <v>0</v>
      </c>
      <c r="AR257" s="23" t="s">
        <v>253</v>
      </c>
      <c r="AT257" s="23" t="s">
        <v>180</v>
      </c>
      <c r="AU257" s="23" t="s">
        <v>93</v>
      </c>
      <c r="AY257" s="23" t="s">
        <v>179</v>
      </c>
      <c r="BE257" s="143">
        <f>IF(U257="základní",N257,0)</f>
        <v>0</v>
      </c>
      <c r="BF257" s="143">
        <f>IF(U257="snížená",N257,0)</f>
        <v>0</v>
      </c>
      <c r="BG257" s="143">
        <f>IF(U257="zákl. přenesená",N257,0)</f>
        <v>0</v>
      </c>
      <c r="BH257" s="143">
        <f>IF(U257="sníž. přenesená",N257,0)</f>
        <v>0</v>
      </c>
      <c r="BI257" s="143">
        <f>IF(U257="nulová",N257,0)</f>
        <v>0</v>
      </c>
      <c r="BJ257" s="23" t="s">
        <v>90</v>
      </c>
      <c r="BK257" s="143">
        <f>ROUND(L257*K257,2)</f>
        <v>0</v>
      </c>
      <c r="BL257" s="23" t="s">
        <v>253</v>
      </c>
      <c r="BM257" s="23" t="s">
        <v>465</v>
      </c>
    </row>
    <row r="258" spans="2:51" s="10" customFormat="1" ht="16.5" customHeight="1">
      <c r="B258" s="231"/>
      <c r="C258" s="232"/>
      <c r="D258" s="232"/>
      <c r="E258" s="233" t="s">
        <v>23</v>
      </c>
      <c r="F258" s="234" t="s">
        <v>466</v>
      </c>
      <c r="G258" s="235"/>
      <c r="H258" s="235"/>
      <c r="I258" s="235"/>
      <c r="J258" s="232"/>
      <c r="K258" s="236">
        <v>12.943</v>
      </c>
      <c r="L258" s="232"/>
      <c r="M258" s="232"/>
      <c r="N258" s="232"/>
      <c r="O258" s="232"/>
      <c r="P258" s="232"/>
      <c r="Q258" s="232"/>
      <c r="R258" s="237"/>
      <c r="T258" s="238"/>
      <c r="U258" s="232"/>
      <c r="V258" s="232"/>
      <c r="W258" s="232"/>
      <c r="X258" s="232"/>
      <c r="Y258" s="232"/>
      <c r="Z258" s="232"/>
      <c r="AA258" s="239"/>
      <c r="AT258" s="240" t="s">
        <v>186</v>
      </c>
      <c r="AU258" s="240" t="s">
        <v>93</v>
      </c>
      <c r="AV258" s="10" t="s">
        <v>93</v>
      </c>
      <c r="AW258" s="10" t="s">
        <v>41</v>
      </c>
      <c r="AX258" s="10" t="s">
        <v>90</v>
      </c>
      <c r="AY258" s="240" t="s">
        <v>179</v>
      </c>
    </row>
    <row r="259" spans="2:65" s="1" customFormat="1" ht="38.25" customHeight="1">
      <c r="B259" s="47"/>
      <c r="C259" s="220" t="s">
        <v>467</v>
      </c>
      <c r="D259" s="220" t="s">
        <v>180</v>
      </c>
      <c r="E259" s="221" t="s">
        <v>468</v>
      </c>
      <c r="F259" s="222" t="s">
        <v>469</v>
      </c>
      <c r="G259" s="222"/>
      <c r="H259" s="222"/>
      <c r="I259" s="222"/>
      <c r="J259" s="223" t="s">
        <v>470</v>
      </c>
      <c r="K259" s="263">
        <v>0</v>
      </c>
      <c r="L259" s="225">
        <v>0</v>
      </c>
      <c r="M259" s="226"/>
      <c r="N259" s="227">
        <f>ROUND(L259*K259,2)</f>
        <v>0</v>
      </c>
      <c r="O259" s="227"/>
      <c r="P259" s="227"/>
      <c r="Q259" s="227"/>
      <c r="R259" s="49"/>
      <c r="T259" s="228" t="s">
        <v>23</v>
      </c>
      <c r="U259" s="57" t="s">
        <v>49</v>
      </c>
      <c r="V259" s="48"/>
      <c r="W259" s="229">
        <f>V259*K259</f>
        <v>0</v>
      </c>
      <c r="X259" s="229">
        <v>0</v>
      </c>
      <c r="Y259" s="229">
        <f>X259*K259</f>
        <v>0</v>
      </c>
      <c r="Z259" s="229">
        <v>0</v>
      </c>
      <c r="AA259" s="230">
        <f>Z259*K259</f>
        <v>0</v>
      </c>
      <c r="AR259" s="23" t="s">
        <v>253</v>
      </c>
      <c r="AT259" s="23" t="s">
        <v>180</v>
      </c>
      <c r="AU259" s="23" t="s">
        <v>93</v>
      </c>
      <c r="AY259" s="23" t="s">
        <v>179</v>
      </c>
      <c r="BE259" s="143">
        <f>IF(U259="základní",N259,0)</f>
        <v>0</v>
      </c>
      <c r="BF259" s="143">
        <f>IF(U259="snížená",N259,0)</f>
        <v>0</v>
      </c>
      <c r="BG259" s="143">
        <f>IF(U259="zákl. přenesená",N259,0)</f>
        <v>0</v>
      </c>
      <c r="BH259" s="143">
        <f>IF(U259="sníž. přenesená",N259,0)</f>
        <v>0</v>
      </c>
      <c r="BI259" s="143">
        <f>IF(U259="nulová",N259,0)</f>
        <v>0</v>
      </c>
      <c r="BJ259" s="23" t="s">
        <v>90</v>
      </c>
      <c r="BK259" s="143">
        <f>ROUND(L259*K259,2)</f>
        <v>0</v>
      </c>
      <c r="BL259" s="23" t="s">
        <v>253</v>
      </c>
      <c r="BM259" s="23" t="s">
        <v>471</v>
      </c>
    </row>
    <row r="260" spans="2:63" s="9" customFormat="1" ht="29.85" customHeight="1">
      <c r="B260" s="207"/>
      <c r="C260" s="208"/>
      <c r="D260" s="217" t="s">
        <v>142</v>
      </c>
      <c r="E260" s="217"/>
      <c r="F260" s="217"/>
      <c r="G260" s="217"/>
      <c r="H260" s="217"/>
      <c r="I260" s="217"/>
      <c r="J260" s="217"/>
      <c r="K260" s="217"/>
      <c r="L260" s="217"/>
      <c r="M260" s="217"/>
      <c r="N260" s="251">
        <f>BK260</f>
        <v>0</v>
      </c>
      <c r="O260" s="252"/>
      <c r="P260" s="252"/>
      <c r="Q260" s="252"/>
      <c r="R260" s="210"/>
      <c r="T260" s="211"/>
      <c r="U260" s="208"/>
      <c r="V260" s="208"/>
      <c r="W260" s="212">
        <f>SUM(W261:W265)</f>
        <v>0</v>
      </c>
      <c r="X260" s="208"/>
      <c r="Y260" s="212">
        <f>SUM(Y261:Y265)</f>
        <v>0.39229200000000003</v>
      </c>
      <c r="Z260" s="208"/>
      <c r="AA260" s="213">
        <f>SUM(AA261:AA265)</f>
        <v>0</v>
      </c>
      <c r="AR260" s="214" t="s">
        <v>93</v>
      </c>
      <c r="AT260" s="215" t="s">
        <v>83</v>
      </c>
      <c r="AU260" s="215" t="s">
        <v>90</v>
      </c>
      <c r="AY260" s="214" t="s">
        <v>179</v>
      </c>
      <c r="BK260" s="216">
        <f>SUM(BK261:BK265)</f>
        <v>0</v>
      </c>
    </row>
    <row r="261" spans="2:65" s="1" customFormat="1" ht="38.25" customHeight="1">
      <c r="B261" s="47"/>
      <c r="C261" s="220" t="s">
        <v>472</v>
      </c>
      <c r="D261" s="220" t="s">
        <v>180</v>
      </c>
      <c r="E261" s="221" t="s">
        <v>473</v>
      </c>
      <c r="F261" s="222" t="s">
        <v>474</v>
      </c>
      <c r="G261" s="222"/>
      <c r="H261" s="222"/>
      <c r="I261" s="222"/>
      <c r="J261" s="223" t="s">
        <v>237</v>
      </c>
      <c r="K261" s="224">
        <v>118.876</v>
      </c>
      <c r="L261" s="225">
        <v>0</v>
      </c>
      <c r="M261" s="226"/>
      <c r="N261" s="227">
        <f>ROUND(L261*K261,2)</f>
        <v>0</v>
      </c>
      <c r="O261" s="227"/>
      <c r="P261" s="227"/>
      <c r="Q261" s="227"/>
      <c r="R261" s="49"/>
      <c r="T261" s="228" t="s">
        <v>23</v>
      </c>
      <c r="U261" s="57" t="s">
        <v>49</v>
      </c>
      <c r="V261" s="48"/>
      <c r="W261" s="229">
        <f>V261*K261</f>
        <v>0</v>
      </c>
      <c r="X261" s="229">
        <v>0</v>
      </c>
      <c r="Y261" s="229">
        <f>X261*K261</f>
        <v>0</v>
      </c>
      <c r="Z261" s="229">
        <v>0</v>
      </c>
      <c r="AA261" s="230">
        <f>Z261*K261</f>
        <v>0</v>
      </c>
      <c r="AR261" s="23" t="s">
        <v>253</v>
      </c>
      <c r="AT261" s="23" t="s">
        <v>180</v>
      </c>
      <c r="AU261" s="23" t="s">
        <v>93</v>
      </c>
      <c r="AY261" s="23" t="s">
        <v>179</v>
      </c>
      <c r="BE261" s="143">
        <f>IF(U261="základní",N261,0)</f>
        <v>0</v>
      </c>
      <c r="BF261" s="143">
        <f>IF(U261="snížená",N261,0)</f>
        <v>0</v>
      </c>
      <c r="BG261" s="143">
        <f>IF(U261="zákl. přenesená",N261,0)</f>
        <v>0</v>
      </c>
      <c r="BH261" s="143">
        <f>IF(U261="sníž. přenesená",N261,0)</f>
        <v>0</v>
      </c>
      <c r="BI261" s="143">
        <f>IF(U261="nulová",N261,0)</f>
        <v>0</v>
      </c>
      <c r="BJ261" s="23" t="s">
        <v>90</v>
      </c>
      <c r="BK261" s="143">
        <f>ROUND(L261*K261,2)</f>
        <v>0</v>
      </c>
      <c r="BL261" s="23" t="s">
        <v>253</v>
      </c>
      <c r="BM261" s="23" t="s">
        <v>475</v>
      </c>
    </row>
    <row r="262" spans="2:51" s="10" customFormat="1" ht="38.25" customHeight="1">
      <c r="B262" s="231"/>
      <c r="C262" s="232"/>
      <c r="D262" s="232"/>
      <c r="E262" s="233" t="s">
        <v>23</v>
      </c>
      <c r="F262" s="234" t="s">
        <v>476</v>
      </c>
      <c r="G262" s="235"/>
      <c r="H262" s="235"/>
      <c r="I262" s="235"/>
      <c r="J262" s="232"/>
      <c r="K262" s="236">
        <v>118.876</v>
      </c>
      <c r="L262" s="232"/>
      <c r="M262" s="232"/>
      <c r="N262" s="232"/>
      <c r="O262" s="232"/>
      <c r="P262" s="232"/>
      <c r="Q262" s="232"/>
      <c r="R262" s="237"/>
      <c r="T262" s="238"/>
      <c r="U262" s="232"/>
      <c r="V262" s="232"/>
      <c r="W262" s="232"/>
      <c r="X262" s="232"/>
      <c r="Y262" s="232"/>
      <c r="Z262" s="232"/>
      <c r="AA262" s="239"/>
      <c r="AT262" s="240" t="s">
        <v>186</v>
      </c>
      <c r="AU262" s="240" t="s">
        <v>93</v>
      </c>
      <c r="AV262" s="10" t="s">
        <v>93</v>
      </c>
      <c r="AW262" s="10" t="s">
        <v>41</v>
      </c>
      <c r="AX262" s="10" t="s">
        <v>90</v>
      </c>
      <c r="AY262" s="240" t="s">
        <v>179</v>
      </c>
    </row>
    <row r="263" spans="2:65" s="1" customFormat="1" ht="25.5" customHeight="1">
      <c r="B263" s="47"/>
      <c r="C263" s="253" t="s">
        <v>477</v>
      </c>
      <c r="D263" s="253" t="s">
        <v>343</v>
      </c>
      <c r="E263" s="254" t="s">
        <v>478</v>
      </c>
      <c r="F263" s="255" t="s">
        <v>479</v>
      </c>
      <c r="G263" s="255"/>
      <c r="H263" s="255"/>
      <c r="I263" s="255"/>
      <c r="J263" s="256" t="s">
        <v>237</v>
      </c>
      <c r="K263" s="257">
        <v>130.764</v>
      </c>
      <c r="L263" s="258">
        <v>0</v>
      </c>
      <c r="M263" s="259"/>
      <c r="N263" s="260">
        <f>ROUND(L263*K263,2)</f>
        <v>0</v>
      </c>
      <c r="O263" s="227"/>
      <c r="P263" s="227"/>
      <c r="Q263" s="227"/>
      <c r="R263" s="49"/>
      <c r="T263" s="228" t="s">
        <v>23</v>
      </c>
      <c r="U263" s="57" t="s">
        <v>49</v>
      </c>
      <c r="V263" s="48"/>
      <c r="W263" s="229">
        <f>V263*K263</f>
        <v>0</v>
      </c>
      <c r="X263" s="229">
        <v>0.003</v>
      </c>
      <c r="Y263" s="229">
        <f>X263*K263</f>
        <v>0.39229200000000003</v>
      </c>
      <c r="Z263" s="229">
        <v>0</v>
      </c>
      <c r="AA263" s="230">
        <f>Z263*K263</f>
        <v>0</v>
      </c>
      <c r="AR263" s="23" t="s">
        <v>327</v>
      </c>
      <c r="AT263" s="23" t="s">
        <v>343</v>
      </c>
      <c r="AU263" s="23" t="s">
        <v>93</v>
      </c>
      <c r="AY263" s="23" t="s">
        <v>179</v>
      </c>
      <c r="BE263" s="143">
        <f>IF(U263="základní",N263,0)</f>
        <v>0</v>
      </c>
      <c r="BF263" s="143">
        <f>IF(U263="snížená",N263,0)</f>
        <v>0</v>
      </c>
      <c r="BG263" s="143">
        <f>IF(U263="zákl. přenesená",N263,0)</f>
        <v>0</v>
      </c>
      <c r="BH263" s="143">
        <f>IF(U263="sníž. přenesená",N263,0)</f>
        <v>0</v>
      </c>
      <c r="BI263" s="143">
        <f>IF(U263="nulová",N263,0)</f>
        <v>0</v>
      </c>
      <c r="BJ263" s="23" t="s">
        <v>90</v>
      </c>
      <c r="BK263" s="143">
        <f>ROUND(L263*K263,2)</f>
        <v>0</v>
      </c>
      <c r="BL263" s="23" t="s">
        <v>253</v>
      </c>
      <c r="BM263" s="23" t="s">
        <v>480</v>
      </c>
    </row>
    <row r="264" spans="2:51" s="10" customFormat="1" ht="16.5" customHeight="1">
      <c r="B264" s="231"/>
      <c r="C264" s="232"/>
      <c r="D264" s="232"/>
      <c r="E264" s="233" t="s">
        <v>23</v>
      </c>
      <c r="F264" s="234" t="s">
        <v>481</v>
      </c>
      <c r="G264" s="235"/>
      <c r="H264" s="235"/>
      <c r="I264" s="235"/>
      <c r="J264" s="232"/>
      <c r="K264" s="236">
        <v>130.764</v>
      </c>
      <c r="L264" s="232"/>
      <c r="M264" s="232"/>
      <c r="N264" s="232"/>
      <c r="O264" s="232"/>
      <c r="P264" s="232"/>
      <c r="Q264" s="232"/>
      <c r="R264" s="237"/>
      <c r="T264" s="238"/>
      <c r="U264" s="232"/>
      <c r="V264" s="232"/>
      <c r="W264" s="232"/>
      <c r="X264" s="232"/>
      <c r="Y264" s="232"/>
      <c r="Z264" s="232"/>
      <c r="AA264" s="239"/>
      <c r="AT264" s="240" t="s">
        <v>186</v>
      </c>
      <c r="AU264" s="240" t="s">
        <v>93</v>
      </c>
      <c r="AV264" s="10" t="s">
        <v>93</v>
      </c>
      <c r="AW264" s="10" t="s">
        <v>41</v>
      </c>
      <c r="AX264" s="10" t="s">
        <v>90</v>
      </c>
      <c r="AY264" s="240" t="s">
        <v>179</v>
      </c>
    </row>
    <row r="265" spans="2:65" s="1" customFormat="1" ht="25.5" customHeight="1">
      <c r="B265" s="47"/>
      <c r="C265" s="220" t="s">
        <v>482</v>
      </c>
      <c r="D265" s="220" t="s">
        <v>180</v>
      </c>
      <c r="E265" s="221" t="s">
        <v>483</v>
      </c>
      <c r="F265" s="222" t="s">
        <v>484</v>
      </c>
      <c r="G265" s="222"/>
      <c r="H265" s="222"/>
      <c r="I265" s="222"/>
      <c r="J265" s="223" t="s">
        <v>470</v>
      </c>
      <c r="K265" s="263">
        <v>0</v>
      </c>
      <c r="L265" s="225">
        <v>0</v>
      </c>
      <c r="M265" s="226"/>
      <c r="N265" s="227">
        <f>ROUND(L265*K265,2)</f>
        <v>0</v>
      </c>
      <c r="O265" s="227"/>
      <c r="P265" s="227"/>
      <c r="Q265" s="227"/>
      <c r="R265" s="49"/>
      <c r="T265" s="228" t="s">
        <v>23</v>
      </c>
      <c r="U265" s="57" t="s">
        <v>49</v>
      </c>
      <c r="V265" s="48"/>
      <c r="W265" s="229">
        <f>V265*K265</f>
        <v>0</v>
      </c>
      <c r="X265" s="229">
        <v>0</v>
      </c>
      <c r="Y265" s="229">
        <f>X265*K265</f>
        <v>0</v>
      </c>
      <c r="Z265" s="229">
        <v>0</v>
      </c>
      <c r="AA265" s="230">
        <f>Z265*K265</f>
        <v>0</v>
      </c>
      <c r="AR265" s="23" t="s">
        <v>253</v>
      </c>
      <c r="AT265" s="23" t="s">
        <v>180</v>
      </c>
      <c r="AU265" s="23" t="s">
        <v>93</v>
      </c>
      <c r="AY265" s="23" t="s">
        <v>179</v>
      </c>
      <c r="BE265" s="143">
        <f>IF(U265="základní",N265,0)</f>
        <v>0</v>
      </c>
      <c r="BF265" s="143">
        <f>IF(U265="snížená",N265,0)</f>
        <v>0</v>
      </c>
      <c r="BG265" s="143">
        <f>IF(U265="zákl. přenesená",N265,0)</f>
        <v>0</v>
      </c>
      <c r="BH265" s="143">
        <f>IF(U265="sníž. přenesená",N265,0)</f>
        <v>0</v>
      </c>
      <c r="BI265" s="143">
        <f>IF(U265="nulová",N265,0)</f>
        <v>0</v>
      </c>
      <c r="BJ265" s="23" t="s">
        <v>90</v>
      </c>
      <c r="BK265" s="143">
        <f>ROUND(L265*K265,2)</f>
        <v>0</v>
      </c>
      <c r="BL265" s="23" t="s">
        <v>253</v>
      </c>
      <c r="BM265" s="23" t="s">
        <v>485</v>
      </c>
    </row>
    <row r="266" spans="2:63" s="9" customFormat="1" ht="29.85" customHeight="1">
      <c r="B266" s="207"/>
      <c r="C266" s="208"/>
      <c r="D266" s="217" t="s">
        <v>143</v>
      </c>
      <c r="E266" s="217"/>
      <c r="F266" s="217"/>
      <c r="G266" s="217"/>
      <c r="H266" s="217"/>
      <c r="I266" s="217"/>
      <c r="J266" s="217"/>
      <c r="K266" s="217"/>
      <c r="L266" s="217"/>
      <c r="M266" s="217"/>
      <c r="N266" s="251">
        <f>BK266</f>
        <v>0</v>
      </c>
      <c r="O266" s="252"/>
      <c r="P266" s="252"/>
      <c r="Q266" s="252"/>
      <c r="R266" s="210"/>
      <c r="T266" s="211"/>
      <c r="U266" s="208"/>
      <c r="V266" s="208"/>
      <c r="W266" s="212">
        <f>SUM(W267:W270)</f>
        <v>0</v>
      </c>
      <c r="X266" s="208"/>
      <c r="Y266" s="212">
        <f>SUM(Y267:Y270)</f>
        <v>0.05344</v>
      </c>
      <c r="Z266" s="208"/>
      <c r="AA266" s="213">
        <f>SUM(AA267:AA270)</f>
        <v>0</v>
      </c>
      <c r="AR266" s="214" t="s">
        <v>93</v>
      </c>
      <c r="AT266" s="215" t="s">
        <v>83</v>
      </c>
      <c r="AU266" s="215" t="s">
        <v>90</v>
      </c>
      <c r="AY266" s="214" t="s">
        <v>179</v>
      </c>
      <c r="BK266" s="216">
        <f>SUM(BK267:BK270)</f>
        <v>0</v>
      </c>
    </row>
    <row r="267" spans="2:65" s="1" customFormat="1" ht="25.5" customHeight="1">
      <c r="B267" s="47"/>
      <c r="C267" s="220" t="s">
        <v>486</v>
      </c>
      <c r="D267" s="220" t="s">
        <v>180</v>
      </c>
      <c r="E267" s="221" t="s">
        <v>487</v>
      </c>
      <c r="F267" s="222" t="s">
        <v>488</v>
      </c>
      <c r="G267" s="222"/>
      <c r="H267" s="222"/>
      <c r="I267" s="222"/>
      <c r="J267" s="223" t="s">
        <v>314</v>
      </c>
      <c r="K267" s="224">
        <v>3</v>
      </c>
      <c r="L267" s="225">
        <v>0</v>
      </c>
      <c r="M267" s="226"/>
      <c r="N267" s="227">
        <f>ROUND(L267*K267,2)</f>
        <v>0</v>
      </c>
      <c r="O267" s="227"/>
      <c r="P267" s="227"/>
      <c r="Q267" s="227"/>
      <c r="R267" s="49"/>
      <c r="T267" s="228" t="s">
        <v>23</v>
      </c>
      <c r="U267" s="57" t="s">
        <v>49</v>
      </c>
      <c r="V267" s="48"/>
      <c r="W267" s="229">
        <f>V267*K267</f>
        <v>0</v>
      </c>
      <c r="X267" s="229">
        <v>0.01522</v>
      </c>
      <c r="Y267" s="229">
        <f>X267*K267</f>
        <v>0.04566</v>
      </c>
      <c r="Z267" s="229">
        <v>0</v>
      </c>
      <c r="AA267" s="230">
        <f>Z267*K267</f>
        <v>0</v>
      </c>
      <c r="AR267" s="23" t="s">
        <v>253</v>
      </c>
      <c r="AT267" s="23" t="s">
        <v>180</v>
      </c>
      <c r="AU267" s="23" t="s">
        <v>93</v>
      </c>
      <c r="AY267" s="23" t="s">
        <v>179</v>
      </c>
      <c r="BE267" s="143">
        <f>IF(U267="základní",N267,0)</f>
        <v>0</v>
      </c>
      <c r="BF267" s="143">
        <f>IF(U267="snížená",N267,0)</f>
        <v>0</v>
      </c>
      <c r="BG267" s="143">
        <f>IF(U267="zákl. přenesená",N267,0)</f>
        <v>0</v>
      </c>
      <c r="BH267" s="143">
        <f>IF(U267="sníž. přenesená",N267,0)</f>
        <v>0</v>
      </c>
      <c r="BI267" s="143">
        <f>IF(U267="nulová",N267,0)</f>
        <v>0</v>
      </c>
      <c r="BJ267" s="23" t="s">
        <v>90</v>
      </c>
      <c r="BK267" s="143">
        <f>ROUND(L267*K267,2)</f>
        <v>0</v>
      </c>
      <c r="BL267" s="23" t="s">
        <v>253</v>
      </c>
      <c r="BM267" s="23" t="s">
        <v>489</v>
      </c>
    </row>
    <row r="268" spans="2:51" s="10" customFormat="1" ht="16.5" customHeight="1">
      <c r="B268" s="231"/>
      <c r="C268" s="232"/>
      <c r="D268" s="232"/>
      <c r="E268" s="233" t="s">
        <v>23</v>
      </c>
      <c r="F268" s="234" t="s">
        <v>490</v>
      </c>
      <c r="G268" s="235"/>
      <c r="H268" s="235"/>
      <c r="I268" s="235"/>
      <c r="J268" s="232"/>
      <c r="K268" s="236">
        <v>3</v>
      </c>
      <c r="L268" s="232"/>
      <c r="M268" s="232"/>
      <c r="N268" s="232"/>
      <c r="O268" s="232"/>
      <c r="P268" s="232"/>
      <c r="Q268" s="232"/>
      <c r="R268" s="237"/>
      <c r="T268" s="238"/>
      <c r="U268" s="232"/>
      <c r="V268" s="232"/>
      <c r="W268" s="232"/>
      <c r="X268" s="232"/>
      <c r="Y268" s="232"/>
      <c r="Z268" s="232"/>
      <c r="AA268" s="239"/>
      <c r="AT268" s="240" t="s">
        <v>186</v>
      </c>
      <c r="AU268" s="240" t="s">
        <v>93</v>
      </c>
      <c r="AV268" s="10" t="s">
        <v>93</v>
      </c>
      <c r="AW268" s="10" t="s">
        <v>41</v>
      </c>
      <c r="AX268" s="10" t="s">
        <v>90</v>
      </c>
      <c r="AY268" s="240" t="s">
        <v>179</v>
      </c>
    </row>
    <row r="269" spans="2:65" s="1" customFormat="1" ht="25.5" customHeight="1">
      <c r="B269" s="47"/>
      <c r="C269" s="220" t="s">
        <v>491</v>
      </c>
      <c r="D269" s="220" t="s">
        <v>180</v>
      </c>
      <c r="E269" s="221" t="s">
        <v>492</v>
      </c>
      <c r="F269" s="222" t="s">
        <v>493</v>
      </c>
      <c r="G269" s="222"/>
      <c r="H269" s="222"/>
      <c r="I269" s="222"/>
      <c r="J269" s="223" t="s">
        <v>340</v>
      </c>
      <c r="K269" s="224">
        <v>2</v>
      </c>
      <c r="L269" s="225">
        <v>0</v>
      </c>
      <c r="M269" s="226"/>
      <c r="N269" s="227">
        <f>ROUND(L269*K269,2)</f>
        <v>0</v>
      </c>
      <c r="O269" s="227"/>
      <c r="P269" s="227"/>
      <c r="Q269" s="227"/>
      <c r="R269" s="49"/>
      <c r="T269" s="228" t="s">
        <v>23</v>
      </c>
      <c r="U269" s="57" t="s">
        <v>49</v>
      </c>
      <c r="V269" s="48"/>
      <c r="W269" s="229">
        <f>V269*K269</f>
        <v>0</v>
      </c>
      <c r="X269" s="229">
        <v>0</v>
      </c>
      <c r="Y269" s="229">
        <f>X269*K269</f>
        <v>0</v>
      </c>
      <c r="Z269" s="229">
        <v>0</v>
      </c>
      <c r="AA269" s="230">
        <f>Z269*K269</f>
        <v>0</v>
      </c>
      <c r="AR269" s="23" t="s">
        <v>253</v>
      </c>
      <c r="AT269" s="23" t="s">
        <v>180</v>
      </c>
      <c r="AU269" s="23" t="s">
        <v>93</v>
      </c>
      <c r="AY269" s="23" t="s">
        <v>179</v>
      </c>
      <c r="BE269" s="143">
        <f>IF(U269="základní",N269,0)</f>
        <v>0</v>
      </c>
      <c r="BF269" s="143">
        <f>IF(U269="snížená",N269,0)</f>
        <v>0</v>
      </c>
      <c r="BG269" s="143">
        <f>IF(U269="zákl. přenesená",N269,0)</f>
        <v>0</v>
      </c>
      <c r="BH269" s="143">
        <f>IF(U269="sníž. přenesená",N269,0)</f>
        <v>0</v>
      </c>
      <c r="BI269" s="143">
        <f>IF(U269="nulová",N269,0)</f>
        <v>0</v>
      </c>
      <c r="BJ269" s="23" t="s">
        <v>90</v>
      </c>
      <c r="BK269" s="143">
        <f>ROUND(L269*K269,2)</f>
        <v>0</v>
      </c>
      <c r="BL269" s="23" t="s">
        <v>253</v>
      </c>
      <c r="BM269" s="23" t="s">
        <v>494</v>
      </c>
    </row>
    <row r="270" spans="2:65" s="1" customFormat="1" ht="16.5" customHeight="1">
      <c r="B270" s="47"/>
      <c r="C270" s="220" t="s">
        <v>495</v>
      </c>
      <c r="D270" s="220" t="s">
        <v>180</v>
      </c>
      <c r="E270" s="221" t="s">
        <v>496</v>
      </c>
      <c r="F270" s="222" t="s">
        <v>497</v>
      </c>
      <c r="G270" s="222"/>
      <c r="H270" s="222"/>
      <c r="I270" s="222"/>
      <c r="J270" s="223" t="s">
        <v>340</v>
      </c>
      <c r="K270" s="224">
        <v>2</v>
      </c>
      <c r="L270" s="225">
        <v>0</v>
      </c>
      <c r="M270" s="226"/>
      <c r="N270" s="227">
        <f>ROUND(L270*K270,2)</f>
        <v>0</v>
      </c>
      <c r="O270" s="227"/>
      <c r="P270" s="227"/>
      <c r="Q270" s="227"/>
      <c r="R270" s="49"/>
      <c r="T270" s="228" t="s">
        <v>23</v>
      </c>
      <c r="U270" s="57" t="s">
        <v>49</v>
      </c>
      <c r="V270" s="48"/>
      <c r="W270" s="229">
        <f>V270*K270</f>
        <v>0</v>
      </c>
      <c r="X270" s="229">
        <v>0.00389</v>
      </c>
      <c r="Y270" s="229">
        <f>X270*K270</f>
        <v>0.00778</v>
      </c>
      <c r="Z270" s="229">
        <v>0</v>
      </c>
      <c r="AA270" s="230">
        <f>Z270*K270</f>
        <v>0</v>
      </c>
      <c r="AR270" s="23" t="s">
        <v>253</v>
      </c>
      <c r="AT270" s="23" t="s">
        <v>180</v>
      </c>
      <c r="AU270" s="23" t="s">
        <v>93</v>
      </c>
      <c r="AY270" s="23" t="s">
        <v>179</v>
      </c>
      <c r="BE270" s="143">
        <f>IF(U270="základní",N270,0)</f>
        <v>0</v>
      </c>
      <c r="BF270" s="143">
        <f>IF(U270="snížená",N270,0)</f>
        <v>0</v>
      </c>
      <c r="BG270" s="143">
        <f>IF(U270="zákl. přenesená",N270,0)</f>
        <v>0</v>
      </c>
      <c r="BH270" s="143">
        <f>IF(U270="sníž. přenesená",N270,0)</f>
        <v>0</v>
      </c>
      <c r="BI270" s="143">
        <f>IF(U270="nulová",N270,0)</f>
        <v>0</v>
      </c>
      <c r="BJ270" s="23" t="s">
        <v>90</v>
      </c>
      <c r="BK270" s="143">
        <f>ROUND(L270*K270,2)</f>
        <v>0</v>
      </c>
      <c r="BL270" s="23" t="s">
        <v>253</v>
      </c>
      <c r="BM270" s="23" t="s">
        <v>498</v>
      </c>
    </row>
    <row r="271" spans="2:63" s="9" customFormat="1" ht="29.85" customHeight="1">
      <c r="B271" s="207"/>
      <c r="C271" s="208"/>
      <c r="D271" s="217" t="s">
        <v>144</v>
      </c>
      <c r="E271" s="217"/>
      <c r="F271" s="217"/>
      <c r="G271" s="217"/>
      <c r="H271" s="217"/>
      <c r="I271" s="217"/>
      <c r="J271" s="217"/>
      <c r="K271" s="217"/>
      <c r="L271" s="217"/>
      <c r="M271" s="217"/>
      <c r="N271" s="251">
        <f>BK271</f>
        <v>0</v>
      </c>
      <c r="O271" s="252"/>
      <c r="P271" s="252"/>
      <c r="Q271" s="252"/>
      <c r="R271" s="210"/>
      <c r="T271" s="211"/>
      <c r="U271" s="208"/>
      <c r="V271" s="208"/>
      <c r="W271" s="212">
        <f>SUM(W272:W376)</f>
        <v>0</v>
      </c>
      <c r="X271" s="208"/>
      <c r="Y271" s="212">
        <f>SUM(Y272:Y376)</f>
        <v>0</v>
      </c>
      <c r="Z271" s="208"/>
      <c r="AA271" s="213">
        <f>SUM(AA272:AA376)</f>
        <v>0</v>
      </c>
      <c r="AR271" s="214" t="s">
        <v>93</v>
      </c>
      <c r="AT271" s="215" t="s">
        <v>83</v>
      </c>
      <c r="AU271" s="215" t="s">
        <v>90</v>
      </c>
      <c r="AY271" s="214" t="s">
        <v>179</v>
      </c>
      <c r="BK271" s="216">
        <f>SUM(BK272:BK376)</f>
        <v>0</v>
      </c>
    </row>
    <row r="272" spans="2:65" s="1" customFormat="1" ht="16.5" customHeight="1">
      <c r="B272" s="47"/>
      <c r="C272" s="220" t="s">
        <v>499</v>
      </c>
      <c r="D272" s="220" t="s">
        <v>180</v>
      </c>
      <c r="E272" s="221" t="s">
        <v>500</v>
      </c>
      <c r="F272" s="222" t="s">
        <v>501</v>
      </c>
      <c r="G272" s="222"/>
      <c r="H272" s="222"/>
      <c r="I272" s="222"/>
      <c r="J272" s="223" t="s">
        <v>314</v>
      </c>
      <c r="K272" s="224">
        <v>180</v>
      </c>
      <c r="L272" s="225">
        <v>0</v>
      </c>
      <c r="M272" s="226"/>
      <c r="N272" s="227">
        <f>ROUND(L272*K272,2)</f>
        <v>0</v>
      </c>
      <c r="O272" s="227"/>
      <c r="P272" s="227"/>
      <c r="Q272" s="227"/>
      <c r="R272" s="49"/>
      <c r="T272" s="228" t="s">
        <v>23</v>
      </c>
      <c r="U272" s="57" t="s">
        <v>49</v>
      </c>
      <c r="V272" s="48"/>
      <c r="W272" s="229">
        <f>V272*K272</f>
        <v>0</v>
      </c>
      <c r="X272" s="229">
        <v>0</v>
      </c>
      <c r="Y272" s="229">
        <f>X272*K272</f>
        <v>0</v>
      </c>
      <c r="Z272" s="229">
        <v>0</v>
      </c>
      <c r="AA272" s="230">
        <f>Z272*K272</f>
        <v>0</v>
      </c>
      <c r="AR272" s="23" t="s">
        <v>99</v>
      </c>
      <c r="AT272" s="23" t="s">
        <v>180</v>
      </c>
      <c r="AU272" s="23" t="s">
        <v>93</v>
      </c>
      <c r="AY272" s="23" t="s">
        <v>179</v>
      </c>
      <c r="BE272" s="143">
        <f>IF(U272="základní",N272,0)</f>
        <v>0</v>
      </c>
      <c r="BF272" s="143">
        <f>IF(U272="snížená",N272,0)</f>
        <v>0</v>
      </c>
      <c r="BG272" s="143">
        <f>IF(U272="zákl. přenesená",N272,0)</f>
        <v>0</v>
      </c>
      <c r="BH272" s="143">
        <f>IF(U272="sníž. přenesená",N272,0)</f>
        <v>0</v>
      </c>
      <c r="BI272" s="143">
        <f>IF(U272="nulová",N272,0)</f>
        <v>0</v>
      </c>
      <c r="BJ272" s="23" t="s">
        <v>90</v>
      </c>
      <c r="BK272" s="143">
        <f>ROUND(L272*K272,2)</f>
        <v>0</v>
      </c>
      <c r="BL272" s="23" t="s">
        <v>99</v>
      </c>
      <c r="BM272" s="23" t="s">
        <v>502</v>
      </c>
    </row>
    <row r="273" spans="2:65" s="1" customFormat="1" ht="16.5" customHeight="1">
      <c r="B273" s="47"/>
      <c r="C273" s="220" t="s">
        <v>503</v>
      </c>
      <c r="D273" s="220" t="s">
        <v>180</v>
      </c>
      <c r="E273" s="221" t="s">
        <v>504</v>
      </c>
      <c r="F273" s="222" t="s">
        <v>505</v>
      </c>
      <c r="G273" s="222"/>
      <c r="H273" s="222"/>
      <c r="I273" s="222"/>
      <c r="J273" s="223" t="s">
        <v>314</v>
      </c>
      <c r="K273" s="224">
        <v>35</v>
      </c>
      <c r="L273" s="225">
        <v>0</v>
      </c>
      <c r="M273" s="226"/>
      <c r="N273" s="227">
        <f>ROUND(L273*K273,2)</f>
        <v>0</v>
      </c>
      <c r="O273" s="227"/>
      <c r="P273" s="227"/>
      <c r="Q273" s="227"/>
      <c r="R273" s="49"/>
      <c r="T273" s="228" t="s">
        <v>23</v>
      </c>
      <c r="U273" s="57" t="s">
        <v>49</v>
      </c>
      <c r="V273" s="48"/>
      <c r="W273" s="229">
        <f>V273*K273</f>
        <v>0</v>
      </c>
      <c r="X273" s="229">
        <v>0</v>
      </c>
      <c r="Y273" s="229">
        <f>X273*K273</f>
        <v>0</v>
      </c>
      <c r="Z273" s="229">
        <v>0</v>
      </c>
      <c r="AA273" s="230">
        <f>Z273*K273</f>
        <v>0</v>
      </c>
      <c r="AR273" s="23" t="s">
        <v>99</v>
      </c>
      <c r="AT273" s="23" t="s">
        <v>180</v>
      </c>
      <c r="AU273" s="23" t="s">
        <v>93</v>
      </c>
      <c r="AY273" s="23" t="s">
        <v>179</v>
      </c>
      <c r="BE273" s="143">
        <f>IF(U273="základní",N273,0)</f>
        <v>0</v>
      </c>
      <c r="BF273" s="143">
        <f>IF(U273="snížená",N273,0)</f>
        <v>0</v>
      </c>
      <c r="BG273" s="143">
        <f>IF(U273="zákl. přenesená",N273,0)</f>
        <v>0</v>
      </c>
      <c r="BH273" s="143">
        <f>IF(U273="sníž. přenesená",N273,0)</f>
        <v>0</v>
      </c>
      <c r="BI273" s="143">
        <f>IF(U273="nulová",N273,0)</f>
        <v>0</v>
      </c>
      <c r="BJ273" s="23" t="s">
        <v>90</v>
      </c>
      <c r="BK273" s="143">
        <f>ROUND(L273*K273,2)</f>
        <v>0</v>
      </c>
      <c r="BL273" s="23" t="s">
        <v>99</v>
      </c>
      <c r="BM273" s="23" t="s">
        <v>506</v>
      </c>
    </row>
    <row r="274" spans="2:65" s="1" customFormat="1" ht="16.5" customHeight="1">
      <c r="B274" s="47"/>
      <c r="C274" s="220" t="s">
        <v>507</v>
      </c>
      <c r="D274" s="220" t="s">
        <v>180</v>
      </c>
      <c r="E274" s="221" t="s">
        <v>508</v>
      </c>
      <c r="F274" s="222" t="s">
        <v>509</v>
      </c>
      <c r="G274" s="222"/>
      <c r="H274" s="222"/>
      <c r="I274" s="222"/>
      <c r="J274" s="223" t="s">
        <v>314</v>
      </c>
      <c r="K274" s="224">
        <v>90</v>
      </c>
      <c r="L274" s="225">
        <v>0</v>
      </c>
      <c r="M274" s="226"/>
      <c r="N274" s="227">
        <f>ROUND(L274*K274,2)</f>
        <v>0</v>
      </c>
      <c r="O274" s="227"/>
      <c r="P274" s="227"/>
      <c r="Q274" s="227"/>
      <c r="R274" s="49"/>
      <c r="T274" s="228" t="s">
        <v>23</v>
      </c>
      <c r="U274" s="57" t="s">
        <v>49</v>
      </c>
      <c r="V274" s="48"/>
      <c r="W274" s="229">
        <f>V274*K274</f>
        <v>0</v>
      </c>
      <c r="X274" s="229">
        <v>0</v>
      </c>
      <c r="Y274" s="229">
        <f>X274*K274</f>
        <v>0</v>
      </c>
      <c r="Z274" s="229">
        <v>0</v>
      </c>
      <c r="AA274" s="230">
        <f>Z274*K274</f>
        <v>0</v>
      </c>
      <c r="AR274" s="23" t="s">
        <v>99</v>
      </c>
      <c r="AT274" s="23" t="s">
        <v>180</v>
      </c>
      <c r="AU274" s="23" t="s">
        <v>93</v>
      </c>
      <c r="AY274" s="23" t="s">
        <v>179</v>
      </c>
      <c r="BE274" s="143">
        <f>IF(U274="základní",N274,0)</f>
        <v>0</v>
      </c>
      <c r="BF274" s="143">
        <f>IF(U274="snížená",N274,0)</f>
        <v>0</v>
      </c>
      <c r="BG274" s="143">
        <f>IF(U274="zákl. přenesená",N274,0)</f>
        <v>0</v>
      </c>
      <c r="BH274" s="143">
        <f>IF(U274="sníž. přenesená",N274,0)</f>
        <v>0</v>
      </c>
      <c r="BI274" s="143">
        <f>IF(U274="nulová",N274,0)</f>
        <v>0</v>
      </c>
      <c r="BJ274" s="23" t="s">
        <v>90</v>
      </c>
      <c r="BK274" s="143">
        <f>ROUND(L274*K274,2)</f>
        <v>0</v>
      </c>
      <c r="BL274" s="23" t="s">
        <v>99</v>
      </c>
      <c r="BM274" s="23" t="s">
        <v>510</v>
      </c>
    </row>
    <row r="275" spans="2:65" s="1" customFormat="1" ht="16.5" customHeight="1">
      <c r="B275" s="47"/>
      <c r="C275" s="220" t="s">
        <v>511</v>
      </c>
      <c r="D275" s="220" t="s">
        <v>180</v>
      </c>
      <c r="E275" s="221" t="s">
        <v>512</v>
      </c>
      <c r="F275" s="222" t="s">
        <v>513</v>
      </c>
      <c r="G275" s="222"/>
      <c r="H275" s="222"/>
      <c r="I275" s="222"/>
      <c r="J275" s="223" t="s">
        <v>314</v>
      </c>
      <c r="K275" s="224">
        <v>15</v>
      </c>
      <c r="L275" s="225">
        <v>0</v>
      </c>
      <c r="M275" s="226"/>
      <c r="N275" s="227">
        <f>ROUND(L275*K275,2)</f>
        <v>0</v>
      </c>
      <c r="O275" s="227"/>
      <c r="P275" s="227"/>
      <c r="Q275" s="227"/>
      <c r="R275" s="49"/>
      <c r="T275" s="228" t="s">
        <v>23</v>
      </c>
      <c r="U275" s="57" t="s">
        <v>49</v>
      </c>
      <c r="V275" s="48"/>
      <c r="W275" s="229">
        <f>V275*K275</f>
        <v>0</v>
      </c>
      <c r="X275" s="229">
        <v>0</v>
      </c>
      <c r="Y275" s="229">
        <f>X275*K275</f>
        <v>0</v>
      </c>
      <c r="Z275" s="229">
        <v>0</v>
      </c>
      <c r="AA275" s="230">
        <f>Z275*K275</f>
        <v>0</v>
      </c>
      <c r="AR275" s="23" t="s">
        <v>99</v>
      </c>
      <c r="AT275" s="23" t="s">
        <v>180</v>
      </c>
      <c r="AU275" s="23" t="s">
        <v>93</v>
      </c>
      <c r="AY275" s="23" t="s">
        <v>179</v>
      </c>
      <c r="BE275" s="143">
        <f>IF(U275="základní",N275,0)</f>
        <v>0</v>
      </c>
      <c r="BF275" s="143">
        <f>IF(U275="snížená",N275,0)</f>
        <v>0</v>
      </c>
      <c r="BG275" s="143">
        <f>IF(U275="zákl. přenesená",N275,0)</f>
        <v>0</v>
      </c>
      <c r="BH275" s="143">
        <f>IF(U275="sníž. přenesená",N275,0)</f>
        <v>0</v>
      </c>
      <c r="BI275" s="143">
        <f>IF(U275="nulová",N275,0)</f>
        <v>0</v>
      </c>
      <c r="BJ275" s="23" t="s">
        <v>90</v>
      </c>
      <c r="BK275" s="143">
        <f>ROUND(L275*K275,2)</f>
        <v>0</v>
      </c>
      <c r="BL275" s="23" t="s">
        <v>99</v>
      </c>
      <c r="BM275" s="23" t="s">
        <v>514</v>
      </c>
    </row>
    <row r="276" spans="2:65" s="1" customFormat="1" ht="16.5" customHeight="1">
      <c r="B276" s="47"/>
      <c r="C276" s="220" t="s">
        <v>515</v>
      </c>
      <c r="D276" s="220" t="s">
        <v>180</v>
      </c>
      <c r="E276" s="221" t="s">
        <v>516</v>
      </c>
      <c r="F276" s="222" t="s">
        <v>517</v>
      </c>
      <c r="G276" s="222"/>
      <c r="H276" s="222"/>
      <c r="I276" s="222"/>
      <c r="J276" s="223" t="s">
        <v>314</v>
      </c>
      <c r="K276" s="224">
        <v>35</v>
      </c>
      <c r="L276" s="225">
        <v>0</v>
      </c>
      <c r="M276" s="226"/>
      <c r="N276" s="227">
        <f>ROUND(L276*K276,2)</f>
        <v>0</v>
      </c>
      <c r="O276" s="227"/>
      <c r="P276" s="227"/>
      <c r="Q276" s="227"/>
      <c r="R276" s="49"/>
      <c r="T276" s="228" t="s">
        <v>23</v>
      </c>
      <c r="U276" s="57" t="s">
        <v>49</v>
      </c>
      <c r="V276" s="48"/>
      <c r="W276" s="229">
        <f>V276*K276</f>
        <v>0</v>
      </c>
      <c r="X276" s="229">
        <v>0</v>
      </c>
      <c r="Y276" s="229">
        <f>X276*K276</f>
        <v>0</v>
      </c>
      <c r="Z276" s="229">
        <v>0</v>
      </c>
      <c r="AA276" s="230">
        <f>Z276*K276</f>
        <v>0</v>
      </c>
      <c r="AR276" s="23" t="s">
        <v>99</v>
      </c>
      <c r="AT276" s="23" t="s">
        <v>180</v>
      </c>
      <c r="AU276" s="23" t="s">
        <v>93</v>
      </c>
      <c r="AY276" s="23" t="s">
        <v>179</v>
      </c>
      <c r="BE276" s="143">
        <f>IF(U276="základní",N276,0)</f>
        <v>0</v>
      </c>
      <c r="BF276" s="143">
        <f>IF(U276="snížená",N276,0)</f>
        <v>0</v>
      </c>
      <c r="BG276" s="143">
        <f>IF(U276="zákl. přenesená",N276,0)</f>
        <v>0</v>
      </c>
      <c r="BH276" s="143">
        <f>IF(U276="sníž. přenesená",N276,0)</f>
        <v>0</v>
      </c>
      <c r="BI276" s="143">
        <f>IF(U276="nulová",N276,0)</f>
        <v>0</v>
      </c>
      <c r="BJ276" s="23" t="s">
        <v>90</v>
      </c>
      <c r="BK276" s="143">
        <f>ROUND(L276*K276,2)</f>
        <v>0</v>
      </c>
      <c r="BL276" s="23" t="s">
        <v>99</v>
      </c>
      <c r="BM276" s="23" t="s">
        <v>518</v>
      </c>
    </row>
    <row r="277" spans="2:65" s="1" customFormat="1" ht="16.5" customHeight="1">
      <c r="B277" s="47"/>
      <c r="C277" s="220" t="s">
        <v>519</v>
      </c>
      <c r="D277" s="220" t="s">
        <v>180</v>
      </c>
      <c r="E277" s="221" t="s">
        <v>520</v>
      </c>
      <c r="F277" s="222" t="s">
        <v>521</v>
      </c>
      <c r="G277" s="222"/>
      <c r="H277" s="222"/>
      <c r="I277" s="222"/>
      <c r="J277" s="223" t="s">
        <v>314</v>
      </c>
      <c r="K277" s="224">
        <v>35</v>
      </c>
      <c r="L277" s="225">
        <v>0</v>
      </c>
      <c r="M277" s="226"/>
      <c r="N277" s="227">
        <f>ROUND(L277*K277,2)</f>
        <v>0</v>
      </c>
      <c r="O277" s="227"/>
      <c r="P277" s="227"/>
      <c r="Q277" s="227"/>
      <c r="R277" s="49"/>
      <c r="T277" s="228" t="s">
        <v>23</v>
      </c>
      <c r="U277" s="57" t="s">
        <v>49</v>
      </c>
      <c r="V277" s="48"/>
      <c r="W277" s="229">
        <f>V277*K277</f>
        <v>0</v>
      </c>
      <c r="X277" s="229">
        <v>0</v>
      </c>
      <c r="Y277" s="229">
        <f>X277*K277</f>
        <v>0</v>
      </c>
      <c r="Z277" s="229">
        <v>0</v>
      </c>
      <c r="AA277" s="230">
        <f>Z277*K277</f>
        <v>0</v>
      </c>
      <c r="AR277" s="23" t="s">
        <v>99</v>
      </c>
      <c r="AT277" s="23" t="s">
        <v>180</v>
      </c>
      <c r="AU277" s="23" t="s">
        <v>93</v>
      </c>
      <c r="AY277" s="23" t="s">
        <v>179</v>
      </c>
      <c r="BE277" s="143">
        <f>IF(U277="základní",N277,0)</f>
        <v>0</v>
      </c>
      <c r="BF277" s="143">
        <f>IF(U277="snížená",N277,0)</f>
        <v>0</v>
      </c>
      <c r="BG277" s="143">
        <f>IF(U277="zákl. přenesená",N277,0)</f>
        <v>0</v>
      </c>
      <c r="BH277" s="143">
        <f>IF(U277="sníž. přenesená",N277,0)</f>
        <v>0</v>
      </c>
      <c r="BI277" s="143">
        <f>IF(U277="nulová",N277,0)</f>
        <v>0</v>
      </c>
      <c r="BJ277" s="23" t="s">
        <v>90</v>
      </c>
      <c r="BK277" s="143">
        <f>ROUND(L277*K277,2)</f>
        <v>0</v>
      </c>
      <c r="BL277" s="23" t="s">
        <v>99</v>
      </c>
      <c r="BM277" s="23" t="s">
        <v>522</v>
      </c>
    </row>
    <row r="278" spans="2:65" s="1" customFormat="1" ht="16.5" customHeight="1">
      <c r="B278" s="47"/>
      <c r="C278" s="220" t="s">
        <v>523</v>
      </c>
      <c r="D278" s="220" t="s">
        <v>180</v>
      </c>
      <c r="E278" s="221" t="s">
        <v>524</v>
      </c>
      <c r="F278" s="222" t="s">
        <v>525</v>
      </c>
      <c r="G278" s="222"/>
      <c r="H278" s="222"/>
      <c r="I278" s="222"/>
      <c r="J278" s="223" t="s">
        <v>314</v>
      </c>
      <c r="K278" s="224">
        <v>15</v>
      </c>
      <c r="L278" s="225">
        <v>0</v>
      </c>
      <c r="M278" s="226"/>
      <c r="N278" s="227">
        <f>ROUND(L278*K278,2)</f>
        <v>0</v>
      </c>
      <c r="O278" s="227"/>
      <c r="P278" s="227"/>
      <c r="Q278" s="227"/>
      <c r="R278" s="49"/>
      <c r="T278" s="228" t="s">
        <v>23</v>
      </c>
      <c r="U278" s="57" t="s">
        <v>49</v>
      </c>
      <c r="V278" s="48"/>
      <c r="W278" s="229">
        <f>V278*K278</f>
        <v>0</v>
      </c>
      <c r="X278" s="229">
        <v>0</v>
      </c>
      <c r="Y278" s="229">
        <f>X278*K278</f>
        <v>0</v>
      </c>
      <c r="Z278" s="229">
        <v>0</v>
      </c>
      <c r="AA278" s="230">
        <f>Z278*K278</f>
        <v>0</v>
      </c>
      <c r="AR278" s="23" t="s">
        <v>99</v>
      </c>
      <c r="AT278" s="23" t="s">
        <v>180</v>
      </c>
      <c r="AU278" s="23" t="s">
        <v>93</v>
      </c>
      <c r="AY278" s="23" t="s">
        <v>179</v>
      </c>
      <c r="BE278" s="143">
        <f>IF(U278="základní",N278,0)</f>
        <v>0</v>
      </c>
      <c r="BF278" s="143">
        <f>IF(U278="snížená",N278,0)</f>
        <v>0</v>
      </c>
      <c r="BG278" s="143">
        <f>IF(U278="zákl. přenesená",N278,0)</f>
        <v>0</v>
      </c>
      <c r="BH278" s="143">
        <f>IF(U278="sníž. přenesená",N278,0)</f>
        <v>0</v>
      </c>
      <c r="BI278" s="143">
        <f>IF(U278="nulová",N278,0)</f>
        <v>0</v>
      </c>
      <c r="BJ278" s="23" t="s">
        <v>90</v>
      </c>
      <c r="BK278" s="143">
        <f>ROUND(L278*K278,2)</f>
        <v>0</v>
      </c>
      <c r="BL278" s="23" t="s">
        <v>99</v>
      </c>
      <c r="BM278" s="23" t="s">
        <v>526</v>
      </c>
    </row>
    <row r="279" spans="2:65" s="1" customFormat="1" ht="16.5" customHeight="1">
      <c r="B279" s="47"/>
      <c r="C279" s="220" t="s">
        <v>527</v>
      </c>
      <c r="D279" s="220" t="s">
        <v>180</v>
      </c>
      <c r="E279" s="221" t="s">
        <v>528</v>
      </c>
      <c r="F279" s="222" t="s">
        <v>529</v>
      </c>
      <c r="G279" s="222"/>
      <c r="H279" s="222"/>
      <c r="I279" s="222"/>
      <c r="J279" s="223" t="s">
        <v>314</v>
      </c>
      <c r="K279" s="224">
        <v>80</v>
      </c>
      <c r="L279" s="225">
        <v>0</v>
      </c>
      <c r="M279" s="226"/>
      <c r="N279" s="227">
        <f>ROUND(L279*K279,2)</f>
        <v>0</v>
      </c>
      <c r="O279" s="227"/>
      <c r="P279" s="227"/>
      <c r="Q279" s="227"/>
      <c r="R279" s="49"/>
      <c r="T279" s="228" t="s">
        <v>23</v>
      </c>
      <c r="U279" s="57" t="s">
        <v>49</v>
      </c>
      <c r="V279" s="48"/>
      <c r="W279" s="229">
        <f>V279*K279</f>
        <v>0</v>
      </c>
      <c r="X279" s="229">
        <v>0</v>
      </c>
      <c r="Y279" s="229">
        <f>X279*K279</f>
        <v>0</v>
      </c>
      <c r="Z279" s="229">
        <v>0</v>
      </c>
      <c r="AA279" s="230">
        <f>Z279*K279</f>
        <v>0</v>
      </c>
      <c r="AR279" s="23" t="s">
        <v>99</v>
      </c>
      <c r="AT279" s="23" t="s">
        <v>180</v>
      </c>
      <c r="AU279" s="23" t="s">
        <v>93</v>
      </c>
      <c r="AY279" s="23" t="s">
        <v>179</v>
      </c>
      <c r="BE279" s="143">
        <f>IF(U279="základní",N279,0)</f>
        <v>0</v>
      </c>
      <c r="BF279" s="143">
        <f>IF(U279="snížená",N279,0)</f>
        <v>0</v>
      </c>
      <c r="BG279" s="143">
        <f>IF(U279="zákl. přenesená",N279,0)</f>
        <v>0</v>
      </c>
      <c r="BH279" s="143">
        <f>IF(U279="sníž. přenesená",N279,0)</f>
        <v>0</v>
      </c>
      <c r="BI279" s="143">
        <f>IF(U279="nulová",N279,0)</f>
        <v>0</v>
      </c>
      <c r="BJ279" s="23" t="s">
        <v>90</v>
      </c>
      <c r="BK279" s="143">
        <f>ROUND(L279*K279,2)</f>
        <v>0</v>
      </c>
      <c r="BL279" s="23" t="s">
        <v>99</v>
      </c>
      <c r="BM279" s="23" t="s">
        <v>530</v>
      </c>
    </row>
    <row r="280" spans="2:65" s="1" customFormat="1" ht="16.5" customHeight="1">
      <c r="B280" s="47"/>
      <c r="C280" s="220" t="s">
        <v>531</v>
      </c>
      <c r="D280" s="220" t="s">
        <v>180</v>
      </c>
      <c r="E280" s="221" t="s">
        <v>532</v>
      </c>
      <c r="F280" s="222" t="s">
        <v>533</v>
      </c>
      <c r="G280" s="222"/>
      <c r="H280" s="222"/>
      <c r="I280" s="222"/>
      <c r="J280" s="223" t="s">
        <v>534</v>
      </c>
      <c r="K280" s="224">
        <v>25</v>
      </c>
      <c r="L280" s="225">
        <v>0</v>
      </c>
      <c r="M280" s="226"/>
      <c r="N280" s="227">
        <f>ROUND(L280*K280,2)</f>
        <v>0</v>
      </c>
      <c r="O280" s="227"/>
      <c r="P280" s="227"/>
      <c r="Q280" s="227"/>
      <c r="R280" s="49"/>
      <c r="T280" s="228" t="s">
        <v>23</v>
      </c>
      <c r="U280" s="57" t="s">
        <v>49</v>
      </c>
      <c r="V280" s="48"/>
      <c r="W280" s="229">
        <f>V280*K280</f>
        <v>0</v>
      </c>
      <c r="X280" s="229">
        <v>0</v>
      </c>
      <c r="Y280" s="229">
        <f>X280*K280</f>
        <v>0</v>
      </c>
      <c r="Z280" s="229">
        <v>0</v>
      </c>
      <c r="AA280" s="230">
        <f>Z280*K280</f>
        <v>0</v>
      </c>
      <c r="AR280" s="23" t="s">
        <v>99</v>
      </c>
      <c r="AT280" s="23" t="s">
        <v>180</v>
      </c>
      <c r="AU280" s="23" t="s">
        <v>93</v>
      </c>
      <c r="AY280" s="23" t="s">
        <v>179</v>
      </c>
      <c r="BE280" s="143">
        <f>IF(U280="základní",N280,0)</f>
        <v>0</v>
      </c>
      <c r="BF280" s="143">
        <f>IF(U280="snížená",N280,0)</f>
        <v>0</v>
      </c>
      <c r="BG280" s="143">
        <f>IF(U280="zákl. přenesená",N280,0)</f>
        <v>0</v>
      </c>
      <c r="BH280" s="143">
        <f>IF(U280="sníž. přenesená",N280,0)</f>
        <v>0</v>
      </c>
      <c r="BI280" s="143">
        <f>IF(U280="nulová",N280,0)</f>
        <v>0</v>
      </c>
      <c r="BJ280" s="23" t="s">
        <v>90</v>
      </c>
      <c r="BK280" s="143">
        <f>ROUND(L280*K280,2)</f>
        <v>0</v>
      </c>
      <c r="BL280" s="23" t="s">
        <v>99</v>
      </c>
      <c r="BM280" s="23" t="s">
        <v>535</v>
      </c>
    </row>
    <row r="281" spans="2:65" s="1" customFormat="1" ht="16.5" customHeight="1">
      <c r="B281" s="47"/>
      <c r="C281" s="220" t="s">
        <v>536</v>
      </c>
      <c r="D281" s="220" t="s">
        <v>180</v>
      </c>
      <c r="E281" s="221" t="s">
        <v>537</v>
      </c>
      <c r="F281" s="222" t="s">
        <v>538</v>
      </c>
      <c r="G281" s="222"/>
      <c r="H281" s="222"/>
      <c r="I281" s="222"/>
      <c r="J281" s="223" t="s">
        <v>534</v>
      </c>
      <c r="K281" s="224">
        <v>18</v>
      </c>
      <c r="L281" s="225">
        <v>0</v>
      </c>
      <c r="M281" s="226"/>
      <c r="N281" s="227">
        <f>ROUND(L281*K281,2)</f>
        <v>0</v>
      </c>
      <c r="O281" s="227"/>
      <c r="P281" s="227"/>
      <c r="Q281" s="227"/>
      <c r="R281" s="49"/>
      <c r="T281" s="228" t="s">
        <v>23</v>
      </c>
      <c r="U281" s="57" t="s">
        <v>49</v>
      </c>
      <c r="V281" s="48"/>
      <c r="W281" s="229">
        <f>V281*K281</f>
        <v>0</v>
      </c>
      <c r="X281" s="229">
        <v>0</v>
      </c>
      <c r="Y281" s="229">
        <f>X281*K281</f>
        <v>0</v>
      </c>
      <c r="Z281" s="229">
        <v>0</v>
      </c>
      <c r="AA281" s="230">
        <f>Z281*K281</f>
        <v>0</v>
      </c>
      <c r="AR281" s="23" t="s">
        <v>99</v>
      </c>
      <c r="AT281" s="23" t="s">
        <v>180</v>
      </c>
      <c r="AU281" s="23" t="s">
        <v>93</v>
      </c>
      <c r="AY281" s="23" t="s">
        <v>179</v>
      </c>
      <c r="BE281" s="143">
        <f>IF(U281="základní",N281,0)</f>
        <v>0</v>
      </c>
      <c r="BF281" s="143">
        <f>IF(U281="snížená",N281,0)</f>
        <v>0</v>
      </c>
      <c r="BG281" s="143">
        <f>IF(U281="zákl. přenesená",N281,0)</f>
        <v>0</v>
      </c>
      <c r="BH281" s="143">
        <f>IF(U281="sníž. přenesená",N281,0)</f>
        <v>0</v>
      </c>
      <c r="BI281" s="143">
        <f>IF(U281="nulová",N281,0)</f>
        <v>0</v>
      </c>
      <c r="BJ281" s="23" t="s">
        <v>90</v>
      </c>
      <c r="BK281" s="143">
        <f>ROUND(L281*K281,2)</f>
        <v>0</v>
      </c>
      <c r="BL281" s="23" t="s">
        <v>99</v>
      </c>
      <c r="BM281" s="23" t="s">
        <v>539</v>
      </c>
    </row>
    <row r="282" spans="2:65" s="1" customFormat="1" ht="16.5" customHeight="1">
      <c r="B282" s="47"/>
      <c r="C282" s="220" t="s">
        <v>540</v>
      </c>
      <c r="D282" s="220" t="s">
        <v>180</v>
      </c>
      <c r="E282" s="221" t="s">
        <v>541</v>
      </c>
      <c r="F282" s="222" t="s">
        <v>542</v>
      </c>
      <c r="G282" s="222"/>
      <c r="H282" s="222"/>
      <c r="I282" s="222"/>
      <c r="J282" s="223" t="s">
        <v>534</v>
      </c>
      <c r="K282" s="224">
        <v>1</v>
      </c>
      <c r="L282" s="225">
        <v>0</v>
      </c>
      <c r="M282" s="226"/>
      <c r="N282" s="227">
        <f>ROUND(L282*K282,2)</f>
        <v>0</v>
      </c>
      <c r="O282" s="227"/>
      <c r="P282" s="227"/>
      <c r="Q282" s="227"/>
      <c r="R282" s="49"/>
      <c r="T282" s="228" t="s">
        <v>23</v>
      </c>
      <c r="U282" s="57" t="s">
        <v>49</v>
      </c>
      <c r="V282" s="48"/>
      <c r="W282" s="229">
        <f>V282*K282</f>
        <v>0</v>
      </c>
      <c r="X282" s="229">
        <v>0</v>
      </c>
      <c r="Y282" s="229">
        <f>X282*K282</f>
        <v>0</v>
      </c>
      <c r="Z282" s="229">
        <v>0</v>
      </c>
      <c r="AA282" s="230">
        <f>Z282*K282</f>
        <v>0</v>
      </c>
      <c r="AR282" s="23" t="s">
        <v>99</v>
      </c>
      <c r="AT282" s="23" t="s">
        <v>180</v>
      </c>
      <c r="AU282" s="23" t="s">
        <v>93</v>
      </c>
      <c r="AY282" s="23" t="s">
        <v>179</v>
      </c>
      <c r="BE282" s="143">
        <f>IF(U282="základní",N282,0)</f>
        <v>0</v>
      </c>
      <c r="BF282" s="143">
        <f>IF(U282="snížená",N282,0)</f>
        <v>0</v>
      </c>
      <c r="BG282" s="143">
        <f>IF(U282="zákl. přenesená",N282,0)</f>
        <v>0</v>
      </c>
      <c r="BH282" s="143">
        <f>IF(U282="sníž. přenesená",N282,0)</f>
        <v>0</v>
      </c>
      <c r="BI282" s="143">
        <f>IF(U282="nulová",N282,0)</f>
        <v>0</v>
      </c>
      <c r="BJ282" s="23" t="s">
        <v>90</v>
      </c>
      <c r="BK282" s="143">
        <f>ROUND(L282*K282,2)</f>
        <v>0</v>
      </c>
      <c r="BL282" s="23" t="s">
        <v>99</v>
      </c>
      <c r="BM282" s="23" t="s">
        <v>543</v>
      </c>
    </row>
    <row r="283" spans="2:65" s="1" customFormat="1" ht="16.5" customHeight="1">
      <c r="B283" s="47"/>
      <c r="C283" s="220" t="s">
        <v>544</v>
      </c>
      <c r="D283" s="220" t="s">
        <v>180</v>
      </c>
      <c r="E283" s="221" t="s">
        <v>545</v>
      </c>
      <c r="F283" s="222" t="s">
        <v>546</v>
      </c>
      <c r="G283" s="222"/>
      <c r="H283" s="222"/>
      <c r="I283" s="222"/>
      <c r="J283" s="223" t="s">
        <v>534</v>
      </c>
      <c r="K283" s="224">
        <v>30</v>
      </c>
      <c r="L283" s="225">
        <v>0</v>
      </c>
      <c r="M283" s="226"/>
      <c r="N283" s="227">
        <f>ROUND(L283*K283,2)</f>
        <v>0</v>
      </c>
      <c r="O283" s="227"/>
      <c r="P283" s="227"/>
      <c r="Q283" s="227"/>
      <c r="R283" s="49"/>
      <c r="T283" s="228" t="s">
        <v>23</v>
      </c>
      <c r="U283" s="57" t="s">
        <v>49</v>
      </c>
      <c r="V283" s="48"/>
      <c r="W283" s="229">
        <f>V283*K283</f>
        <v>0</v>
      </c>
      <c r="X283" s="229">
        <v>0</v>
      </c>
      <c r="Y283" s="229">
        <f>X283*K283</f>
        <v>0</v>
      </c>
      <c r="Z283" s="229">
        <v>0</v>
      </c>
      <c r="AA283" s="230">
        <f>Z283*K283</f>
        <v>0</v>
      </c>
      <c r="AR283" s="23" t="s">
        <v>99</v>
      </c>
      <c r="AT283" s="23" t="s">
        <v>180</v>
      </c>
      <c r="AU283" s="23" t="s">
        <v>93</v>
      </c>
      <c r="AY283" s="23" t="s">
        <v>179</v>
      </c>
      <c r="BE283" s="143">
        <f>IF(U283="základní",N283,0)</f>
        <v>0</v>
      </c>
      <c r="BF283" s="143">
        <f>IF(U283="snížená",N283,0)</f>
        <v>0</v>
      </c>
      <c r="BG283" s="143">
        <f>IF(U283="zákl. přenesená",N283,0)</f>
        <v>0</v>
      </c>
      <c r="BH283" s="143">
        <f>IF(U283="sníž. přenesená",N283,0)</f>
        <v>0</v>
      </c>
      <c r="BI283" s="143">
        <f>IF(U283="nulová",N283,0)</f>
        <v>0</v>
      </c>
      <c r="BJ283" s="23" t="s">
        <v>90</v>
      </c>
      <c r="BK283" s="143">
        <f>ROUND(L283*K283,2)</f>
        <v>0</v>
      </c>
      <c r="BL283" s="23" t="s">
        <v>99</v>
      </c>
      <c r="BM283" s="23" t="s">
        <v>547</v>
      </c>
    </row>
    <row r="284" spans="2:65" s="1" customFormat="1" ht="16.5" customHeight="1">
      <c r="B284" s="47"/>
      <c r="C284" s="220" t="s">
        <v>548</v>
      </c>
      <c r="D284" s="220" t="s">
        <v>180</v>
      </c>
      <c r="E284" s="221" t="s">
        <v>549</v>
      </c>
      <c r="F284" s="222" t="s">
        <v>550</v>
      </c>
      <c r="G284" s="222"/>
      <c r="H284" s="222"/>
      <c r="I284" s="222"/>
      <c r="J284" s="223" t="s">
        <v>534</v>
      </c>
      <c r="K284" s="224">
        <v>30</v>
      </c>
      <c r="L284" s="225">
        <v>0</v>
      </c>
      <c r="M284" s="226"/>
      <c r="N284" s="227">
        <f>ROUND(L284*K284,2)</f>
        <v>0</v>
      </c>
      <c r="O284" s="227"/>
      <c r="P284" s="227"/>
      <c r="Q284" s="227"/>
      <c r="R284" s="49"/>
      <c r="T284" s="228" t="s">
        <v>23</v>
      </c>
      <c r="U284" s="57" t="s">
        <v>49</v>
      </c>
      <c r="V284" s="48"/>
      <c r="W284" s="229">
        <f>V284*K284</f>
        <v>0</v>
      </c>
      <c r="X284" s="229">
        <v>0</v>
      </c>
      <c r="Y284" s="229">
        <f>X284*K284</f>
        <v>0</v>
      </c>
      <c r="Z284" s="229">
        <v>0</v>
      </c>
      <c r="AA284" s="230">
        <f>Z284*K284</f>
        <v>0</v>
      </c>
      <c r="AR284" s="23" t="s">
        <v>99</v>
      </c>
      <c r="AT284" s="23" t="s">
        <v>180</v>
      </c>
      <c r="AU284" s="23" t="s">
        <v>93</v>
      </c>
      <c r="AY284" s="23" t="s">
        <v>179</v>
      </c>
      <c r="BE284" s="143">
        <f>IF(U284="základní",N284,0)</f>
        <v>0</v>
      </c>
      <c r="BF284" s="143">
        <f>IF(U284="snížená",N284,0)</f>
        <v>0</v>
      </c>
      <c r="BG284" s="143">
        <f>IF(U284="zákl. přenesená",N284,0)</f>
        <v>0</v>
      </c>
      <c r="BH284" s="143">
        <f>IF(U284="sníž. přenesená",N284,0)</f>
        <v>0</v>
      </c>
      <c r="BI284" s="143">
        <f>IF(U284="nulová",N284,0)</f>
        <v>0</v>
      </c>
      <c r="BJ284" s="23" t="s">
        <v>90</v>
      </c>
      <c r="BK284" s="143">
        <f>ROUND(L284*K284,2)</f>
        <v>0</v>
      </c>
      <c r="BL284" s="23" t="s">
        <v>99</v>
      </c>
      <c r="BM284" s="23" t="s">
        <v>551</v>
      </c>
    </row>
    <row r="285" spans="2:65" s="1" customFormat="1" ht="16.5" customHeight="1">
      <c r="B285" s="47"/>
      <c r="C285" s="220" t="s">
        <v>552</v>
      </c>
      <c r="D285" s="220" t="s">
        <v>180</v>
      </c>
      <c r="E285" s="221" t="s">
        <v>553</v>
      </c>
      <c r="F285" s="222" t="s">
        <v>554</v>
      </c>
      <c r="G285" s="222"/>
      <c r="H285" s="222"/>
      <c r="I285" s="222"/>
      <c r="J285" s="223" t="s">
        <v>459</v>
      </c>
      <c r="K285" s="224">
        <v>12</v>
      </c>
      <c r="L285" s="225">
        <v>0</v>
      </c>
      <c r="M285" s="226"/>
      <c r="N285" s="227">
        <f>ROUND(L285*K285,2)</f>
        <v>0</v>
      </c>
      <c r="O285" s="227"/>
      <c r="P285" s="227"/>
      <c r="Q285" s="227"/>
      <c r="R285" s="49"/>
      <c r="T285" s="228" t="s">
        <v>23</v>
      </c>
      <c r="U285" s="57" t="s">
        <v>49</v>
      </c>
      <c r="V285" s="48"/>
      <c r="W285" s="229">
        <f>V285*K285</f>
        <v>0</v>
      </c>
      <c r="X285" s="229">
        <v>0</v>
      </c>
      <c r="Y285" s="229">
        <f>X285*K285</f>
        <v>0</v>
      </c>
      <c r="Z285" s="229">
        <v>0</v>
      </c>
      <c r="AA285" s="230">
        <f>Z285*K285</f>
        <v>0</v>
      </c>
      <c r="AR285" s="23" t="s">
        <v>99</v>
      </c>
      <c r="AT285" s="23" t="s">
        <v>180</v>
      </c>
      <c r="AU285" s="23" t="s">
        <v>93</v>
      </c>
      <c r="AY285" s="23" t="s">
        <v>179</v>
      </c>
      <c r="BE285" s="143">
        <f>IF(U285="základní",N285,0)</f>
        <v>0</v>
      </c>
      <c r="BF285" s="143">
        <f>IF(U285="snížená",N285,0)</f>
        <v>0</v>
      </c>
      <c r="BG285" s="143">
        <f>IF(U285="zákl. přenesená",N285,0)</f>
        <v>0</v>
      </c>
      <c r="BH285" s="143">
        <f>IF(U285="sníž. přenesená",N285,0)</f>
        <v>0</v>
      </c>
      <c r="BI285" s="143">
        <f>IF(U285="nulová",N285,0)</f>
        <v>0</v>
      </c>
      <c r="BJ285" s="23" t="s">
        <v>90</v>
      </c>
      <c r="BK285" s="143">
        <f>ROUND(L285*K285,2)</f>
        <v>0</v>
      </c>
      <c r="BL285" s="23" t="s">
        <v>99</v>
      </c>
      <c r="BM285" s="23" t="s">
        <v>555</v>
      </c>
    </row>
    <row r="286" spans="2:65" s="1" customFormat="1" ht="25.5" customHeight="1">
      <c r="B286" s="47"/>
      <c r="C286" s="220" t="s">
        <v>556</v>
      </c>
      <c r="D286" s="220" t="s">
        <v>180</v>
      </c>
      <c r="E286" s="221" t="s">
        <v>557</v>
      </c>
      <c r="F286" s="222" t="s">
        <v>558</v>
      </c>
      <c r="G286" s="222"/>
      <c r="H286" s="222"/>
      <c r="I286" s="222"/>
      <c r="J286" s="223" t="s">
        <v>534</v>
      </c>
      <c r="K286" s="224">
        <v>12</v>
      </c>
      <c r="L286" s="225">
        <v>0</v>
      </c>
      <c r="M286" s="226"/>
      <c r="N286" s="227">
        <f>ROUND(L286*K286,2)</f>
        <v>0</v>
      </c>
      <c r="O286" s="227"/>
      <c r="P286" s="227"/>
      <c r="Q286" s="227"/>
      <c r="R286" s="49"/>
      <c r="T286" s="228" t="s">
        <v>23</v>
      </c>
      <c r="U286" s="57" t="s">
        <v>49</v>
      </c>
      <c r="V286" s="48"/>
      <c r="W286" s="229">
        <f>V286*K286</f>
        <v>0</v>
      </c>
      <c r="X286" s="229">
        <v>0</v>
      </c>
      <c r="Y286" s="229">
        <f>X286*K286</f>
        <v>0</v>
      </c>
      <c r="Z286" s="229">
        <v>0</v>
      </c>
      <c r="AA286" s="230">
        <f>Z286*K286</f>
        <v>0</v>
      </c>
      <c r="AR286" s="23" t="s">
        <v>99</v>
      </c>
      <c r="AT286" s="23" t="s">
        <v>180</v>
      </c>
      <c r="AU286" s="23" t="s">
        <v>93</v>
      </c>
      <c r="AY286" s="23" t="s">
        <v>179</v>
      </c>
      <c r="BE286" s="143">
        <f>IF(U286="základní",N286,0)</f>
        <v>0</v>
      </c>
      <c r="BF286" s="143">
        <f>IF(U286="snížená",N286,0)</f>
        <v>0</v>
      </c>
      <c r="BG286" s="143">
        <f>IF(U286="zákl. přenesená",N286,0)</f>
        <v>0</v>
      </c>
      <c r="BH286" s="143">
        <f>IF(U286="sníž. přenesená",N286,0)</f>
        <v>0</v>
      </c>
      <c r="BI286" s="143">
        <f>IF(U286="nulová",N286,0)</f>
        <v>0</v>
      </c>
      <c r="BJ286" s="23" t="s">
        <v>90</v>
      </c>
      <c r="BK286" s="143">
        <f>ROUND(L286*K286,2)</f>
        <v>0</v>
      </c>
      <c r="BL286" s="23" t="s">
        <v>99</v>
      </c>
      <c r="BM286" s="23" t="s">
        <v>559</v>
      </c>
    </row>
    <row r="287" spans="2:65" s="1" customFormat="1" ht="25.5" customHeight="1">
      <c r="B287" s="47"/>
      <c r="C287" s="220" t="s">
        <v>560</v>
      </c>
      <c r="D287" s="220" t="s">
        <v>180</v>
      </c>
      <c r="E287" s="221" t="s">
        <v>561</v>
      </c>
      <c r="F287" s="222" t="s">
        <v>562</v>
      </c>
      <c r="G287" s="222"/>
      <c r="H287" s="222"/>
      <c r="I287" s="222"/>
      <c r="J287" s="223" t="s">
        <v>534</v>
      </c>
      <c r="K287" s="224">
        <v>5</v>
      </c>
      <c r="L287" s="225">
        <v>0</v>
      </c>
      <c r="M287" s="226"/>
      <c r="N287" s="227">
        <f>ROUND(L287*K287,2)</f>
        <v>0</v>
      </c>
      <c r="O287" s="227"/>
      <c r="P287" s="227"/>
      <c r="Q287" s="227"/>
      <c r="R287" s="49"/>
      <c r="T287" s="228" t="s">
        <v>23</v>
      </c>
      <c r="U287" s="57" t="s">
        <v>49</v>
      </c>
      <c r="V287" s="48"/>
      <c r="W287" s="229">
        <f>V287*K287</f>
        <v>0</v>
      </c>
      <c r="X287" s="229">
        <v>0</v>
      </c>
      <c r="Y287" s="229">
        <f>X287*K287</f>
        <v>0</v>
      </c>
      <c r="Z287" s="229">
        <v>0</v>
      </c>
      <c r="AA287" s="230">
        <f>Z287*K287</f>
        <v>0</v>
      </c>
      <c r="AR287" s="23" t="s">
        <v>99</v>
      </c>
      <c r="AT287" s="23" t="s">
        <v>180</v>
      </c>
      <c r="AU287" s="23" t="s">
        <v>93</v>
      </c>
      <c r="AY287" s="23" t="s">
        <v>179</v>
      </c>
      <c r="BE287" s="143">
        <f>IF(U287="základní",N287,0)</f>
        <v>0</v>
      </c>
      <c r="BF287" s="143">
        <f>IF(U287="snížená",N287,0)</f>
        <v>0</v>
      </c>
      <c r="BG287" s="143">
        <f>IF(U287="zákl. přenesená",N287,0)</f>
        <v>0</v>
      </c>
      <c r="BH287" s="143">
        <f>IF(U287="sníž. přenesená",N287,0)</f>
        <v>0</v>
      </c>
      <c r="BI287" s="143">
        <f>IF(U287="nulová",N287,0)</f>
        <v>0</v>
      </c>
      <c r="BJ287" s="23" t="s">
        <v>90</v>
      </c>
      <c r="BK287" s="143">
        <f>ROUND(L287*K287,2)</f>
        <v>0</v>
      </c>
      <c r="BL287" s="23" t="s">
        <v>99</v>
      </c>
      <c r="BM287" s="23" t="s">
        <v>563</v>
      </c>
    </row>
    <row r="288" spans="2:65" s="1" customFormat="1" ht="16.5" customHeight="1">
      <c r="B288" s="47"/>
      <c r="C288" s="220" t="s">
        <v>564</v>
      </c>
      <c r="D288" s="220" t="s">
        <v>180</v>
      </c>
      <c r="E288" s="221" t="s">
        <v>565</v>
      </c>
      <c r="F288" s="222" t="s">
        <v>566</v>
      </c>
      <c r="G288" s="222"/>
      <c r="H288" s="222"/>
      <c r="I288" s="222"/>
      <c r="J288" s="223" t="s">
        <v>314</v>
      </c>
      <c r="K288" s="224">
        <v>20</v>
      </c>
      <c r="L288" s="225">
        <v>0</v>
      </c>
      <c r="M288" s="226"/>
      <c r="N288" s="227">
        <f>ROUND(L288*K288,2)</f>
        <v>0</v>
      </c>
      <c r="O288" s="227"/>
      <c r="P288" s="227"/>
      <c r="Q288" s="227"/>
      <c r="R288" s="49"/>
      <c r="T288" s="228" t="s">
        <v>23</v>
      </c>
      <c r="U288" s="57" t="s">
        <v>49</v>
      </c>
      <c r="V288" s="48"/>
      <c r="W288" s="229">
        <f>V288*K288</f>
        <v>0</v>
      </c>
      <c r="X288" s="229">
        <v>0</v>
      </c>
      <c r="Y288" s="229">
        <f>X288*K288</f>
        <v>0</v>
      </c>
      <c r="Z288" s="229">
        <v>0</v>
      </c>
      <c r="AA288" s="230">
        <f>Z288*K288</f>
        <v>0</v>
      </c>
      <c r="AR288" s="23" t="s">
        <v>99</v>
      </c>
      <c r="AT288" s="23" t="s">
        <v>180</v>
      </c>
      <c r="AU288" s="23" t="s">
        <v>93</v>
      </c>
      <c r="AY288" s="23" t="s">
        <v>179</v>
      </c>
      <c r="BE288" s="143">
        <f>IF(U288="základní",N288,0)</f>
        <v>0</v>
      </c>
      <c r="BF288" s="143">
        <f>IF(U288="snížená",N288,0)</f>
        <v>0</v>
      </c>
      <c r="BG288" s="143">
        <f>IF(U288="zákl. přenesená",N288,0)</f>
        <v>0</v>
      </c>
      <c r="BH288" s="143">
        <f>IF(U288="sníž. přenesená",N288,0)</f>
        <v>0</v>
      </c>
      <c r="BI288" s="143">
        <f>IF(U288="nulová",N288,0)</f>
        <v>0</v>
      </c>
      <c r="BJ288" s="23" t="s">
        <v>90</v>
      </c>
      <c r="BK288" s="143">
        <f>ROUND(L288*K288,2)</f>
        <v>0</v>
      </c>
      <c r="BL288" s="23" t="s">
        <v>99</v>
      </c>
      <c r="BM288" s="23" t="s">
        <v>567</v>
      </c>
    </row>
    <row r="289" spans="2:65" s="1" customFormat="1" ht="25.5" customHeight="1">
      <c r="B289" s="47"/>
      <c r="C289" s="220" t="s">
        <v>568</v>
      </c>
      <c r="D289" s="220" t="s">
        <v>180</v>
      </c>
      <c r="E289" s="221" t="s">
        <v>569</v>
      </c>
      <c r="F289" s="222" t="s">
        <v>570</v>
      </c>
      <c r="G289" s="222"/>
      <c r="H289" s="222"/>
      <c r="I289" s="222"/>
      <c r="J289" s="223" t="s">
        <v>534</v>
      </c>
      <c r="K289" s="224">
        <v>6</v>
      </c>
      <c r="L289" s="225">
        <v>0</v>
      </c>
      <c r="M289" s="226"/>
      <c r="N289" s="227">
        <f>ROUND(L289*K289,2)</f>
        <v>0</v>
      </c>
      <c r="O289" s="227"/>
      <c r="P289" s="227"/>
      <c r="Q289" s="227"/>
      <c r="R289" s="49"/>
      <c r="T289" s="228" t="s">
        <v>23</v>
      </c>
      <c r="U289" s="57" t="s">
        <v>49</v>
      </c>
      <c r="V289" s="48"/>
      <c r="W289" s="229">
        <f>V289*K289</f>
        <v>0</v>
      </c>
      <c r="X289" s="229">
        <v>0</v>
      </c>
      <c r="Y289" s="229">
        <f>X289*K289</f>
        <v>0</v>
      </c>
      <c r="Z289" s="229">
        <v>0</v>
      </c>
      <c r="AA289" s="230">
        <f>Z289*K289</f>
        <v>0</v>
      </c>
      <c r="AR289" s="23" t="s">
        <v>99</v>
      </c>
      <c r="AT289" s="23" t="s">
        <v>180</v>
      </c>
      <c r="AU289" s="23" t="s">
        <v>93</v>
      </c>
      <c r="AY289" s="23" t="s">
        <v>179</v>
      </c>
      <c r="BE289" s="143">
        <f>IF(U289="základní",N289,0)</f>
        <v>0</v>
      </c>
      <c r="BF289" s="143">
        <f>IF(U289="snížená",N289,0)</f>
        <v>0</v>
      </c>
      <c r="BG289" s="143">
        <f>IF(U289="zákl. přenesená",N289,0)</f>
        <v>0</v>
      </c>
      <c r="BH289" s="143">
        <f>IF(U289="sníž. přenesená",N289,0)</f>
        <v>0</v>
      </c>
      <c r="BI289" s="143">
        <f>IF(U289="nulová",N289,0)</f>
        <v>0</v>
      </c>
      <c r="BJ289" s="23" t="s">
        <v>90</v>
      </c>
      <c r="BK289" s="143">
        <f>ROUND(L289*K289,2)</f>
        <v>0</v>
      </c>
      <c r="BL289" s="23" t="s">
        <v>99</v>
      </c>
      <c r="BM289" s="23" t="s">
        <v>571</v>
      </c>
    </row>
    <row r="290" spans="2:65" s="1" customFormat="1" ht="25.5" customHeight="1">
      <c r="B290" s="47"/>
      <c r="C290" s="220" t="s">
        <v>572</v>
      </c>
      <c r="D290" s="220" t="s">
        <v>180</v>
      </c>
      <c r="E290" s="221" t="s">
        <v>573</v>
      </c>
      <c r="F290" s="222" t="s">
        <v>574</v>
      </c>
      <c r="G290" s="222"/>
      <c r="H290" s="222"/>
      <c r="I290" s="222"/>
      <c r="J290" s="223" t="s">
        <v>237</v>
      </c>
      <c r="K290" s="224">
        <v>2</v>
      </c>
      <c r="L290" s="225">
        <v>0</v>
      </c>
      <c r="M290" s="226"/>
      <c r="N290" s="227">
        <f>ROUND(L290*K290,2)</f>
        <v>0</v>
      </c>
      <c r="O290" s="227"/>
      <c r="P290" s="227"/>
      <c r="Q290" s="227"/>
      <c r="R290" s="49"/>
      <c r="T290" s="228" t="s">
        <v>23</v>
      </c>
      <c r="U290" s="57" t="s">
        <v>49</v>
      </c>
      <c r="V290" s="48"/>
      <c r="W290" s="229">
        <f>V290*K290</f>
        <v>0</v>
      </c>
      <c r="X290" s="229">
        <v>0</v>
      </c>
      <c r="Y290" s="229">
        <f>X290*K290</f>
        <v>0</v>
      </c>
      <c r="Z290" s="229">
        <v>0</v>
      </c>
      <c r="AA290" s="230">
        <f>Z290*K290</f>
        <v>0</v>
      </c>
      <c r="AR290" s="23" t="s">
        <v>99</v>
      </c>
      <c r="AT290" s="23" t="s">
        <v>180</v>
      </c>
      <c r="AU290" s="23" t="s">
        <v>93</v>
      </c>
      <c r="AY290" s="23" t="s">
        <v>179</v>
      </c>
      <c r="BE290" s="143">
        <f>IF(U290="základní",N290,0)</f>
        <v>0</v>
      </c>
      <c r="BF290" s="143">
        <f>IF(U290="snížená",N290,0)</f>
        <v>0</v>
      </c>
      <c r="BG290" s="143">
        <f>IF(U290="zákl. přenesená",N290,0)</f>
        <v>0</v>
      </c>
      <c r="BH290" s="143">
        <f>IF(U290="sníž. přenesená",N290,0)</f>
        <v>0</v>
      </c>
      <c r="BI290" s="143">
        <f>IF(U290="nulová",N290,0)</f>
        <v>0</v>
      </c>
      <c r="BJ290" s="23" t="s">
        <v>90</v>
      </c>
      <c r="BK290" s="143">
        <f>ROUND(L290*K290,2)</f>
        <v>0</v>
      </c>
      <c r="BL290" s="23" t="s">
        <v>99</v>
      </c>
      <c r="BM290" s="23" t="s">
        <v>575</v>
      </c>
    </row>
    <row r="291" spans="2:65" s="1" customFormat="1" ht="25.5" customHeight="1">
      <c r="B291" s="47"/>
      <c r="C291" s="220" t="s">
        <v>576</v>
      </c>
      <c r="D291" s="220" t="s">
        <v>180</v>
      </c>
      <c r="E291" s="221" t="s">
        <v>577</v>
      </c>
      <c r="F291" s="222" t="s">
        <v>578</v>
      </c>
      <c r="G291" s="222"/>
      <c r="H291" s="222"/>
      <c r="I291" s="222"/>
      <c r="J291" s="223" t="s">
        <v>237</v>
      </c>
      <c r="K291" s="224">
        <v>1</v>
      </c>
      <c r="L291" s="225">
        <v>0</v>
      </c>
      <c r="M291" s="226"/>
      <c r="N291" s="227">
        <f>ROUND(L291*K291,2)</f>
        <v>0</v>
      </c>
      <c r="O291" s="227"/>
      <c r="P291" s="227"/>
      <c r="Q291" s="227"/>
      <c r="R291" s="49"/>
      <c r="T291" s="228" t="s">
        <v>23</v>
      </c>
      <c r="U291" s="57" t="s">
        <v>49</v>
      </c>
      <c r="V291" s="48"/>
      <c r="W291" s="229">
        <f>V291*K291</f>
        <v>0</v>
      </c>
      <c r="X291" s="229">
        <v>0</v>
      </c>
      <c r="Y291" s="229">
        <f>X291*K291</f>
        <v>0</v>
      </c>
      <c r="Z291" s="229">
        <v>0</v>
      </c>
      <c r="AA291" s="230">
        <f>Z291*K291</f>
        <v>0</v>
      </c>
      <c r="AR291" s="23" t="s">
        <v>99</v>
      </c>
      <c r="AT291" s="23" t="s">
        <v>180</v>
      </c>
      <c r="AU291" s="23" t="s">
        <v>93</v>
      </c>
      <c r="AY291" s="23" t="s">
        <v>179</v>
      </c>
      <c r="BE291" s="143">
        <f>IF(U291="základní",N291,0)</f>
        <v>0</v>
      </c>
      <c r="BF291" s="143">
        <f>IF(U291="snížená",N291,0)</f>
        <v>0</v>
      </c>
      <c r="BG291" s="143">
        <f>IF(U291="zákl. přenesená",N291,0)</f>
        <v>0</v>
      </c>
      <c r="BH291" s="143">
        <f>IF(U291="sníž. přenesená",N291,0)</f>
        <v>0</v>
      </c>
      <c r="BI291" s="143">
        <f>IF(U291="nulová",N291,0)</f>
        <v>0</v>
      </c>
      <c r="BJ291" s="23" t="s">
        <v>90</v>
      </c>
      <c r="BK291" s="143">
        <f>ROUND(L291*K291,2)</f>
        <v>0</v>
      </c>
      <c r="BL291" s="23" t="s">
        <v>99</v>
      </c>
      <c r="BM291" s="23" t="s">
        <v>579</v>
      </c>
    </row>
    <row r="292" spans="2:65" s="1" customFormat="1" ht="16.5" customHeight="1">
      <c r="B292" s="47"/>
      <c r="C292" s="220" t="s">
        <v>580</v>
      </c>
      <c r="D292" s="220" t="s">
        <v>180</v>
      </c>
      <c r="E292" s="221" t="s">
        <v>581</v>
      </c>
      <c r="F292" s="222" t="s">
        <v>582</v>
      </c>
      <c r="G292" s="222"/>
      <c r="H292" s="222"/>
      <c r="I292" s="222"/>
      <c r="J292" s="223" t="s">
        <v>534</v>
      </c>
      <c r="K292" s="224">
        <v>2</v>
      </c>
      <c r="L292" s="225">
        <v>0</v>
      </c>
      <c r="M292" s="226"/>
      <c r="N292" s="227">
        <f>ROUND(L292*K292,2)</f>
        <v>0</v>
      </c>
      <c r="O292" s="227"/>
      <c r="P292" s="227"/>
      <c r="Q292" s="227"/>
      <c r="R292" s="49"/>
      <c r="T292" s="228" t="s">
        <v>23</v>
      </c>
      <c r="U292" s="57" t="s">
        <v>49</v>
      </c>
      <c r="V292" s="48"/>
      <c r="W292" s="229">
        <f>V292*K292</f>
        <v>0</v>
      </c>
      <c r="X292" s="229">
        <v>0</v>
      </c>
      <c r="Y292" s="229">
        <f>X292*K292</f>
        <v>0</v>
      </c>
      <c r="Z292" s="229">
        <v>0</v>
      </c>
      <c r="AA292" s="230">
        <f>Z292*K292</f>
        <v>0</v>
      </c>
      <c r="AR292" s="23" t="s">
        <v>99</v>
      </c>
      <c r="AT292" s="23" t="s">
        <v>180</v>
      </c>
      <c r="AU292" s="23" t="s">
        <v>93</v>
      </c>
      <c r="AY292" s="23" t="s">
        <v>179</v>
      </c>
      <c r="BE292" s="143">
        <f>IF(U292="základní",N292,0)</f>
        <v>0</v>
      </c>
      <c r="BF292" s="143">
        <f>IF(U292="snížená",N292,0)</f>
        <v>0</v>
      </c>
      <c r="BG292" s="143">
        <f>IF(U292="zákl. přenesená",N292,0)</f>
        <v>0</v>
      </c>
      <c r="BH292" s="143">
        <f>IF(U292="sníž. přenesená",N292,0)</f>
        <v>0</v>
      </c>
      <c r="BI292" s="143">
        <f>IF(U292="nulová",N292,0)</f>
        <v>0</v>
      </c>
      <c r="BJ292" s="23" t="s">
        <v>90</v>
      </c>
      <c r="BK292" s="143">
        <f>ROUND(L292*K292,2)</f>
        <v>0</v>
      </c>
      <c r="BL292" s="23" t="s">
        <v>99</v>
      </c>
      <c r="BM292" s="23" t="s">
        <v>583</v>
      </c>
    </row>
    <row r="293" spans="2:65" s="1" customFormat="1" ht="16.5" customHeight="1">
      <c r="B293" s="47"/>
      <c r="C293" s="220" t="s">
        <v>584</v>
      </c>
      <c r="D293" s="220" t="s">
        <v>180</v>
      </c>
      <c r="E293" s="221" t="s">
        <v>585</v>
      </c>
      <c r="F293" s="222" t="s">
        <v>586</v>
      </c>
      <c r="G293" s="222"/>
      <c r="H293" s="222"/>
      <c r="I293" s="222"/>
      <c r="J293" s="223" t="s">
        <v>534</v>
      </c>
      <c r="K293" s="224">
        <v>30</v>
      </c>
      <c r="L293" s="225">
        <v>0</v>
      </c>
      <c r="M293" s="226"/>
      <c r="N293" s="227">
        <f>ROUND(L293*K293,2)</f>
        <v>0</v>
      </c>
      <c r="O293" s="227"/>
      <c r="P293" s="227"/>
      <c r="Q293" s="227"/>
      <c r="R293" s="49"/>
      <c r="T293" s="228" t="s">
        <v>23</v>
      </c>
      <c r="U293" s="57" t="s">
        <v>49</v>
      </c>
      <c r="V293" s="48"/>
      <c r="W293" s="229">
        <f>V293*K293</f>
        <v>0</v>
      </c>
      <c r="X293" s="229">
        <v>0</v>
      </c>
      <c r="Y293" s="229">
        <f>X293*K293</f>
        <v>0</v>
      </c>
      <c r="Z293" s="229">
        <v>0</v>
      </c>
      <c r="AA293" s="230">
        <f>Z293*K293</f>
        <v>0</v>
      </c>
      <c r="AR293" s="23" t="s">
        <v>99</v>
      </c>
      <c r="AT293" s="23" t="s">
        <v>180</v>
      </c>
      <c r="AU293" s="23" t="s">
        <v>93</v>
      </c>
      <c r="AY293" s="23" t="s">
        <v>179</v>
      </c>
      <c r="BE293" s="143">
        <f>IF(U293="základní",N293,0)</f>
        <v>0</v>
      </c>
      <c r="BF293" s="143">
        <f>IF(U293="snížená",N293,0)</f>
        <v>0</v>
      </c>
      <c r="BG293" s="143">
        <f>IF(U293="zákl. přenesená",N293,0)</f>
        <v>0</v>
      </c>
      <c r="BH293" s="143">
        <f>IF(U293="sníž. přenesená",N293,0)</f>
        <v>0</v>
      </c>
      <c r="BI293" s="143">
        <f>IF(U293="nulová",N293,0)</f>
        <v>0</v>
      </c>
      <c r="BJ293" s="23" t="s">
        <v>90</v>
      </c>
      <c r="BK293" s="143">
        <f>ROUND(L293*K293,2)</f>
        <v>0</v>
      </c>
      <c r="BL293" s="23" t="s">
        <v>99</v>
      </c>
      <c r="BM293" s="23" t="s">
        <v>587</v>
      </c>
    </row>
    <row r="294" spans="2:65" s="1" customFormat="1" ht="25.5" customHeight="1">
      <c r="B294" s="47"/>
      <c r="C294" s="220" t="s">
        <v>588</v>
      </c>
      <c r="D294" s="220" t="s">
        <v>180</v>
      </c>
      <c r="E294" s="221" t="s">
        <v>589</v>
      </c>
      <c r="F294" s="222" t="s">
        <v>590</v>
      </c>
      <c r="G294" s="222"/>
      <c r="H294" s="222"/>
      <c r="I294" s="222"/>
      <c r="J294" s="223" t="s">
        <v>534</v>
      </c>
      <c r="K294" s="224">
        <v>24</v>
      </c>
      <c r="L294" s="225">
        <v>0</v>
      </c>
      <c r="M294" s="226"/>
      <c r="N294" s="227">
        <f>ROUND(L294*K294,2)</f>
        <v>0</v>
      </c>
      <c r="O294" s="227"/>
      <c r="P294" s="227"/>
      <c r="Q294" s="227"/>
      <c r="R294" s="49"/>
      <c r="T294" s="228" t="s">
        <v>23</v>
      </c>
      <c r="U294" s="57" t="s">
        <v>49</v>
      </c>
      <c r="V294" s="48"/>
      <c r="W294" s="229">
        <f>V294*K294</f>
        <v>0</v>
      </c>
      <c r="X294" s="229">
        <v>0</v>
      </c>
      <c r="Y294" s="229">
        <f>X294*K294</f>
        <v>0</v>
      </c>
      <c r="Z294" s="229">
        <v>0</v>
      </c>
      <c r="AA294" s="230">
        <f>Z294*K294</f>
        <v>0</v>
      </c>
      <c r="AR294" s="23" t="s">
        <v>99</v>
      </c>
      <c r="AT294" s="23" t="s">
        <v>180</v>
      </c>
      <c r="AU294" s="23" t="s">
        <v>93</v>
      </c>
      <c r="AY294" s="23" t="s">
        <v>179</v>
      </c>
      <c r="BE294" s="143">
        <f>IF(U294="základní",N294,0)</f>
        <v>0</v>
      </c>
      <c r="BF294" s="143">
        <f>IF(U294="snížená",N294,0)</f>
        <v>0</v>
      </c>
      <c r="BG294" s="143">
        <f>IF(U294="zákl. přenesená",N294,0)</f>
        <v>0</v>
      </c>
      <c r="BH294" s="143">
        <f>IF(U294="sníž. přenesená",N294,0)</f>
        <v>0</v>
      </c>
      <c r="BI294" s="143">
        <f>IF(U294="nulová",N294,0)</f>
        <v>0</v>
      </c>
      <c r="BJ294" s="23" t="s">
        <v>90</v>
      </c>
      <c r="BK294" s="143">
        <f>ROUND(L294*K294,2)</f>
        <v>0</v>
      </c>
      <c r="BL294" s="23" t="s">
        <v>99</v>
      </c>
      <c r="BM294" s="23" t="s">
        <v>591</v>
      </c>
    </row>
    <row r="295" spans="2:65" s="1" customFormat="1" ht="25.5" customHeight="1">
      <c r="B295" s="47"/>
      <c r="C295" s="220" t="s">
        <v>592</v>
      </c>
      <c r="D295" s="220" t="s">
        <v>180</v>
      </c>
      <c r="E295" s="221" t="s">
        <v>593</v>
      </c>
      <c r="F295" s="222" t="s">
        <v>594</v>
      </c>
      <c r="G295" s="222"/>
      <c r="H295" s="222"/>
      <c r="I295" s="222"/>
      <c r="J295" s="223" t="s">
        <v>534</v>
      </c>
      <c r="K295" s="224">
        <v>25</v>
      </c>
      <c r="L295" s="225">
        <v>0</v>
      </c>
      <c r="M295" s="226"/>
      <c r="N295" s="227">
        <f>ROUND(L295*K295,2)</f>
        <v>0</v>
      </c>
      <c r="O295" s="227"/>
      <c r="P295" s="227"/>
      <c r="Q295" s="227"/>
      <c r="R295" s="49"/>
      <c r="T295" s="228" t="s">
        <v>23</v>
      </c>
      <c r="U295" s="57" t="s">
        <v>49</v>
      </c>
      <c r="V295" s="48"/>
      <c r="W295" s="229">
        <f>V295*K295</f>
        <v>0</v>
      </c>
      <c r="X295" s="229">
        <v>0</v>
      </c>
      <c r="Y295" s="229">
        <f>X295*K295</f>
        <v>0</v>
      </c>
      <c r="Z295" s="229">
        <v>0</v>
      </c>
      <c r="AA295" s="230">
        <f>Z295*K295</f>
        <v>0</v>
      </c>
      <c r="AR295" s="23" t="s">
        <v>99</v>
      </c>
      <c r="AT295" s="23" t="s">
        <v>180</v>
      </c>
      <c r="AU295" s="23" t="s">
        <v>93</v>
      </c>
      <c r="AY295" s="23" t="s">
        <v>179</v>
      </c>
      <c r="BE295" s="143">
        <f>IF(U295="základní",N295,0)</f>
        <v>0</v>
      </c>
      <c r="BF295" s="143">
        <f>IF(U295="snížená",N295,0)</f>
        <v>0</v>
      </c>
      <c r="BG295" s="143">
        <f>IF(U295="zákl. přenesená",N295,0)</f>
        <v>0</v>
      </c>
      <c r="BH295" s="143">
        <f>IF(U295="sníž. přenesená",N295,0)</f>
        <v>0</v>
      </c>
      <c r="BI295" s="143">
        <f>IF(U295="nulová",N295,0)</f>
        <v>0</v>
      </c>
      <c r="BJ295" s="23" t="s">
        <v>90</v>
      </c>
      <c r="BK295" s="143">
        <f>ROUND(L295*K295,2)</f>
        <v>0</v>
      </c>
      <c r="BL295" s="23" t="s">
        <v>99</v>
      </c>
      <c r="BM295" s="23" t="s">
        <v>595</v>
      </c>
    </row>
    <row r="296" spans="2:65" s="1" customFormat="1" ht="25.5" customHeight="1">
      <c r="B296" s="47"/>
      <c r="C296" s="220" t="s">
        <v>596</v>
      </c>
      <c r="D296" s="220" t="s">
        <v>180</v>
      </c>
      <c r="E296" s="221" t="s">
        <v>597</v>
      </c>
      <c r="F296" s="222" t="s">
        <v>598</v>
      </c>
      <c r="G296" s="222"/>
      <c r="H296" s="222"/>
      <c r="I296" s="222"/>
      <c r="J296" s="223" t="s">
        <v>534</v>
      </c>
      <c r="K296" s="224">
        <v>18</v>
      </c>
      <c r="L296" s="225">
        <v>0</v>
      </c>
      <c r="M296" s="226"/>
      <c r="N296" s="227">
        <f>ROUND(L296*K296,2)</f>
        <v>0</v>
      </c>
      <c r="O296" s="227"/>
      <c r="P296" s="227"/>
      <c r="Q296" s="227"/>
      <c r="R296" s="49"/>
      <c r="T296" s="228" t="s">
        <v>23</v>
      </c>
      <c r="U296" s="57" t="s">
        <v>49</v>
      </c>
      <c r="V296" s="48"/>
      <c r="W296" s="229">
        <f>V296*K296</f>
        <v>0</v>
      </c>
      <c r="X296" s="229">
        <v>0</v>
      </c>
      <c r="Y296" s="229">
        <f>X296*K296</f>
        <v>0</v>
      </c>
      <c r="Z296" s="229">
        <v>0</v>
      </c>
      <c r="AA296" s="230">
        <f>Z296*K296</f>
        <v>0</v>
      </c>
      <c r="AR296" s="23" t="s">
        <v>99</v>
      </c>
      <c r="AT296" s="23" t="s">
        <v>180</v>
      </c>
      <c r="AU296" s="23" t="s">
        <v>93</v>
      </c>
      <c r="AY296" s="23" t="s">
        <v>179</v>
      </c>
      <c r="BE296" s="143">
        <f>IF(U296="základní",N296,0)</f>
        <v>0</v>
      </c>
      <c r="BF296" s="143">
        <f>IF(U296="snížená",N296,0)</f>
        <v>0</v>
      </c>
      <c r="BG296" s="143">
        <f>IF(U296="zákl. přenesená",N296,0)</f>
        <v>0</v>
      </c>
      <c r="BH296" s="143">
        <f>IF(U296="sníž. přenesená",N296,0)</f>
        <v>0</v>
      </c>
      <c r="BI296" s="143">
        <f>IF(U296="nulová",N296,0)</f>
        <v>0</v>
      </c>
      <c r="BJ296" s="23" t="s">
        <v>90</v>
      </c>
      <c r="BK296" s="143">
        <f>ROUND(L296*K296,2)</f>
        <v>0</v>
      </c>
      <c r="BL296" s="23" t="s">
        <v>99</v>
      </c>
      <c r="BM296" s="23" t="s">
        <v>599</v>
      </c>
    </row>
    <row r="297" spans="2:65" s="1" customFormat="1" ht="16.5" customHeight="1">
      <c r="B297" s="47"/>
      <c r="C297" s="220" t="s">
        <v>600</v>
      </c>
      <c r="D297" s="220" t="s">
        <v>180</v>
      </c>
      <c r="E297" s="221" t="s">
        <v>601</v>
      </c>
      <c r="F297" s="222" t="s">
        <v>602</v>
      </c>
      <c r="G297" s="222"/>
      <c r="H297" s="222"/>
      <c r="I297" s="222"/>
      <c r="J297" s="223" t="s">
        <v>534</v>
      </c>
      <c r="K297" s="224">
        <v>1</v>
      </c>
      <c r="L297" s="225">
        <v>0</v>
      </c>
      <c r="M297" s="226"/>
      <c r="N297" s="227">
        <f>ROUND(L297*K297,2)</f>
        <v>0</v>
      </c>
      <c r="O297" s="227"/>
      <c r="P297" s="227"/>
      <c r="Q297" s="227"/>
      <c r="R297" s="49"/>
      <c r="T297" s="228" t="s">
        <v>23</v>
      </c>
      <c r="U297" s="57" t="s">
        <v>49</v>
      </c>
      <c r="V297" s="48"/>
      <c r="W297" s="229">
        <f>V297*K297</f>
        <v>0</v>
      </c>
      <c r="X297" s="229">
        <v>0</v>
      </c>
      <c r="Y297" s="229">
        <f>X297*K297</f>
        <v>0</v>
      </c>
      <c r="Z297" s="229">
        <v>0</v>
      </c>
      <c r="AA297" s="230">
        <f>Z297*K297</f>
        <v>0</v>
      </c>
      <c r="AR297" s="23" t="s">
        <v>99</v>
      </c>
      <c r="AT297" s="23" t="s">
        <v>180</v>
      </c>
      <c r="AU297" s="23" t="s">
        <v>93</v>
      </c>
      <c r="AY297" s="23" t="s">
        <v>179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23" t="s">
        <v>90</v>
      </c>
      <c r="BK297" s="143">
        <f>ROUND(L297*K297,2)</f>
        <v>0</v>
      </c>
      <c r="BL297" s="23" t="s">
        <v>99</v>
      </c>
      <c r="BM297" s="23" t="s">
        <v>603</v>
      </c>
    </row>
    <row r="298" spans="2:65" s="1" customFormat="1" ht="16.5" customHeight="1">
      <c r="B298" s="47"/>
      <c r="C298" s="220" t="s">
        <v>604</v>
      </c>
      <c r="D298" s="220" t="s">
        <v>180</v>
      </c>
      <c r="E298" s="221" t="s">
        <v>605</v>
      </c>
      <c r="F298" s="222" t="s">
        <v>606</v>
      </c>
      <c r="G298" s="222"/>
      <c r="H298" s="222"/>
      <c r="I298" s="222"/>
      <c r="J298" s="223" t="s">
        <v>534</v>
      </c>
      <c r="K298" s="224">
        <v>2</v>
      </c>
      <c r="L298" s="225">
        <v>0</v>
      </c>
      <c r="M298" s="226"/>
      <c r="N298" s="227">
        <f>ROUND(L298*K298,2)</f>
        <v>0</v>
      </c>
      <c r="O298" s="227"/>
      <c r="P298" s="227"/>
      <c r="Q298" s="227"/>
      <c r="R298" s="49"/>
      <c r="T298" s="228" t="s">
        <v>23</v>
      </c>
      <c r="U298" s="57" t="s">
        <v>49</v>
      </c>
      <c r="V298" s="48"/>
      <c r="W298" s="229">
        <f>V298*K298</f>
        <v>0</v>
      </c>
      <c r="X298" s="229">
        <v>0</v>
      </c>
      <c r="Y298" s="229">
        <f>X298*K298</f>
        <v>0</v>
      </c>
      <c r="Z298" s="229">
        <v>0</v>
      </c>
      <c r="AA298" s="230">
        <f>Z298*K298</f>
        <v>0</v>
      </c>
      <c r="AR298" s="23" t="s">
        <v>99</v>
      </c>
      <c r="AT298" s="23" t="s">
        <v>180</v>
      </c>
      <c r="AU298" s="23" t="s">
        <v>93</v>
      </c>
      <c r="AY298" s="23" t="s">
        <v>179</v>
      </c>
      <c r="BE298" s="143">
        <f>IF(U298="základní",N298,0)</f>
        <v>0</v>
      </c>
      <c r="BF298" s="143">
        <f>IF(U298="snížená",N298,0)</f>
        <v>0</v>
      </c>
      <c r="BG298" s="143">
        <f>IF(U298="zákl. přenesená",N298,0)</f>
        <v>0</v>
      </c>
      <c r="BH298" s="143">
        <f>IF(U298="sníž. přenesená",N298,0)</f>
        <v>0</v>
      </c>
      <c r="BI298" s="143">
        <f>IF(U298="nulová",N298,0)</f>
        <v>0</v>
      </c>
      <c r="BJ298" s="23" t="s">
        <v>90</v>
      </c>
      <c r="BK298" s="143">
        <f>ROUND(L298*K298,2)</f>
        <v>0</v>
      </c>
      <c r="BL298" s="23" t="s">
        <v>99</v>
      </c>
      <c r="BM298" s="23" t="s">
        <v>607</v>
      </c>
    </row>
    <row r="299" spans="2:65" s="1" customFormat="1" ht="25.5" customHeight="1">
      <c r="B299" s="47"/>
      <c r="C299" s="220" t="s">
        <v>608</v>
      </c>
      <c r="D299" s="220" t="s">
        <v>180</v>
      </c>
      <c r="E299" s="221" t="s">
        <v>609</v>
      </c>
      <c r="F299" s="222" t="s">
        <v>610</v>
      </c>
      <c r="G299" s="222"/>
      <c r="H299" s="222"/>
      <c r="I299" s="222"/>
      <c r="J299" s="223" t="s">
        <v>534</v>
      </c>
      <c r="K299" s="224">
        <v>6</v>
      </c>
      <c r="L299" s="225">
        <v>0</v>
      </c>
      <c r="M299" s="226"/>
      <c r="N299" s="227">
        <f>ROUND(L299*K299,2)</f>
        <v>0</v>
      </c>
      <c r="O299" s="227"/>
      <c r="P299" s="227"/>
      <c r="Q299" s="227"/>
      <c r="R299" s="49"/>
      <c r="T299" s="228" t="s">
        <v>23</v>
      </c>
      <c r="U299" s="57" t="s">
        <v>49</v>
      </c>
      <c r="V299" s="48"/>
      <c r="W299" s="229">
        <f>V299*K299</f>
        <v>0</v>
      </c>
      <c r="X299" s="229">
        <v>0</v>
      </c>
      <c r="Y299" s="229">
        <f>X299*K299</f>
        <v>0</v>
      </c>
      <c r="Z299" s="229">
        <v>0</v>
      </c>
      <c r="AA299" s="230">
        <f>Z299*K299</f>
        <v>0</v>
      </c>
      <c r="AR299" s="23" t="s">
        <v>99</v>
      </c>
      <c r="AT299" s="23" t="s">
        <v>180</v>
      </c>
      <c r="AU299" s="23" t="s">
        <v>93</v>
      </c>
      <c r="AY299" s="23" t="s">
        <v>179</v>
      </c>
      <c r="BE299" s="143">
        <f>IF(U299="základní",N299,0)</f>
        <v>0</v>
      </c>
      <c r="BF299" s="143">
        <f>IF(U299="snížená",N299,0)</f>
        <v>0</v>
      </c>
      <c r="BG299" s="143">
        <f>IF(U299="zákl. přenesená",N299,0)</f>
        <v>0</v>
      </c>
      <c r="BH299" s="143">
        <f>IF(U299="sníž. přenesená",N299,0)</f>
        <v>0</v>
      </c>
      <c r="BI299" s="143">
        <f>IF(U299="nulová",N299,0)</f>
        <v>0</v>
      </c>
      <c r="BJ299" s="23" t="s">
        <v>90</v>
      </c>
      <c r="BK299" s="143">
        <f>ROUND(L299*K299,2)</f>
        <v>0</v>
      </c>
      <c r="BL299" s="23" t="s">
        <v>99</v>
      </c>
      <c r="BM299" s="23" t="s">
        <v>611</v>
      </c>
    </row>
    <row r="300" spans="2:65" s="1" customFormat="1" ht="25.5" customHeight="1">
      <c r="B300" s="47"/>
      <c r="C300" s="220" t="s">
        <v>612</v>
      </c>
      <c r="D300" s="220" t="s">
        <v>180</v>
      </c>
      <c r="E300" s="221" t="s">
        <v>609</v>
      </c>
      <c r="F300" s="222" t="s">
        <v>610</v>
      </c>
      <c r="G300" s="222"/>
      <c r="H300" s="222"/>
      <c r="I300" s="222"/>
      <c r="J300" s="223" t="s">
        <v>534</v>
      </c>
      <c r="K300" s="224">
        <v>2</v>
      </c>
      <c r="L300" s="225">
        <v>0</v>
      </c>
      <c r="M300" s="226"/>
      <c r="N300" s="227">
        <f>ROUND(L300*K300,2)</f>
        <v>0</v>
      </c>
      <c r="O300" s="227"/>
      <c r="P300" s="227"/>
      <c r="Q300" s="227"/>
      <c r="R300" s="49"/>
      <c r="T300" s="228" t="s">
        <v>23</v>
      </c>
      <c r="U300" s="57" t="s">
        <v>49</v>
      </c>
      <c r="V300" s="48"/>
      <c r="W300" s="229">
        <f>V300*K300</f>
        <v>0</v>
      </c>
      <c r="X300" s="229">
        <v>0</v>
      </c>
      <c r="Y300" s="229">
        <f>X300*K300</f>
        <v>0</v>
      </c>
      <c r="Z300" s="229">
        <v>0</v>
      </c>
      <c r="AA300" s="230">
        <f>Z300*K300</f>
        <v>0</v>
      </c>
      <c r="AR300" s="23" t="s">
        <v>99</v>
      </c>
      <c r="AT300" s="23" t="s">
        <v>180</v>
      </c>
      <c r="AU300" s="23" t="s">
        <v>93</v>
      </c>
      <c r="AY300" s="23" t="s">
        <v>179</v>
      </c>
      <c r="BE300" s="143">
        <f>IF(U300="základní",N300,0)</f>
        <v>0</v>
      </c>
      <c r="BF300" s="143">
        <f>IF(U300="snížená",N300,0)</f>
        <v>0</v>
      </c>
      <c r="BG300" s="143">
        <f>IF(U300="zákl. přenesená",N300,0)</f>
        <v>0</v>
      </c>
      <c r="BH300" s="143">
        <f>IF(U300="sníž. přenesená",N300,0)</f>
        <v>0</v>
      </c>
      <c r="BI300" s="143">
        <f>IF(U300="nulová",N300,0)</f>
        <v>0</v>
      </c>
      <c r="BJ300" s="23" t="s">
        <v>90</v>
      </c>
      <c r="BK300" s="143">
        <f>ROUND(L300*K300,2)</f>
        <v>0</v>
      </c>
      <c r="BL300" s="23" t="s">
        <v>99</v>
      </c>
      <c r="BM300" s="23" t="s">
        <v>613</v>
      </c>
    </row>
    <row r="301" spans="2:65" s="1" customFormat="1" ht="25.5" customHeight="1">
      <c r="B301" s="47"/>
      <c r="C301" s="220" t="s">
        <v>614</v>
      </c>
      <c r="D301" s="220" t="s">
        <v>180</v>
      </c>
      <c r="E301" s="221" t="s">
        <v>615</v>
      </c>
      <c r="F301" s="222" t="s">
        <v>616</v>
      </c>
      <c r="G301" s="222"/>
      <c r="H301" s="222"/>
      <c r="I301" s="222"/>
      <c r="J301" s="223" t="s">
        <v>534</v>
      </c>
      <c r="K301" s="224">
        <v>2</v>
      </c>
      <c r="L301" s="225">
        <v>0</v>
      </c>
      <c r="M301" s="226"/>
      <c r="N301" s="227">
        <f>ROUND(L301*K301,2)</f>
        <v>0</v>
      </c>
      <c r="O301" s="227"/>
      <c r="P301" s="227"/>
      <c r="Q301" s="227"/>
      <c r="R301" s="49"/>
      <c r="T301" s="228" t="s">
        <v>23</v>
      </c>
      <c r="U301" s="57" t="s">
        <v>49</v>
      </c>
      <c r="V301" s="48"/>
      <c r="W301" s="229">
        <f>V301*K301</f>
        <v>0</v>
      </c>
      <c r="X301" s="229">
        <v>0</v>
      </c>
      <c r="Y301" s="229">
        <f>X301*K301</f>
        <v>0</v>
      </c>
      <c r="Z301" s="229">
        <v>0</v>
      </c>
      <c r="AA301" s="230">
        <f>Z301*K301</f>
        <v>0</v>
      </c>
      <c r="AR301" s="23" t="s">
        <v>99</v>
      </c>
      <c r="AT301" s="23" t="s">
        <v>180</v>
      </c>
      <c r="AU301" s="23" t="s">
        <v>93</v>
      </c>
      <c r="AY301" s="23" t="s">
        <v>179</v>
      </c>
      <c r="BE301" s="143">
        <f>IF(U301="základní",N301,0)</f>
        <v>0</v>
      </c>
      <c r="BF301" s="143">
        <f>IF(U301="snížená",N301,0)</f>
        <v>0</v>
      </c>
      <c r="BG301" s="143">
        <f>IF(U301="zákl. přenesená",N301,0)</f>
        <v>0</v>
      </c>
      <c r="BH301" s="143">
        <f>IF(U301="sníž. přenesená",N301,0)</f>
        <v>0</v>
      </c>
      <c r="BI301" s="143">
        <f>IF(U301="nulová",N301,0)</f>
        <v>0</v>
      </c>
      <c r="BJ301" s="23" t="s">
        <v>90</v>
      </c>
      <c r="BK301" s="143">
        <f>ROUND(L301*K301,2)</f>
        <v>0</v>
      </c>
      <c r="BL301" s="23" t="s">
        <v>99</v>
      </c>
      <c r="BM301" s="23" t="s">
        <v>617</v>
      </c>
    </row>
    <row r="302" spans="2:65" s="1" customFormat="1" ht="16.5" customHeight="1">
      <c r="B302" s="47"/>
      <c r="C302" s="220" t="s">
        <v>618</v>
      </c>
      <c r="D302" s="220" t="s">
        <v>180</v>
      </c>
      <c r="E302" s="221" t="s">
        <v>619</v>
      </c>
      <c r="F302" s="222" t="s">
        <v>620</v>
      </c>
      <c r="G302" s="222"/>
      <c r="H302" s="222"/>
      <c r="I302" s="222"/>
      <c r="J302" s="223" t="s">
        <v>534</v>
      </c>
      <c r="K302" s="224">
        <v>1</v>
      </c>
      <c r="L302" s="225">
        <v>0</v>
      </c>
      <c r="M302" s="226"/>
      <c r="N302" s="227">
        <f>ROUND(L302*K302,2)</f>
        <v>0</v>
      </c>
      <c r="O302" s="227"/>
      <c r="P302" s="227"/>
      <c r="Q302" s="227"/>
      <c r="R302" s="49"/>
      <c r="T302" s="228" t="s">
        <v>23</v>
      </c>
      <c r="U302" s="57" t="s">
        <v>49</v>
      </c>
      <c r="V302" s="48"/>
      <c r="W302" s="229">
        <f>V302*K302</f>
        <v>0</v>
      </c>
      <c r="X302" s="229">
        <v>0</v>
      </c>
      <c r="Y302" s="229">
        <f>X302*K302</f>
        <v>0</v>
      </c>
      <c r="Z302" s="229">
        <v>0</v>
      </c>
      <c r="AA302" s="230">
        <f>Z302*K302</f>
        <v>0</v>
      </c>
      <c r="AR302" s="23" t="s">
        <v>99</v>
      </c>
      <c r="AT302" s="23" t="s">
        <v>180</v>
      </c>
      <c r="AU302" s="23" t="s">
        <v>93</v>
      </c>
      <c r="AY302" s="23" t="s">
        <v>179</v>
      </c>
      <c r="BE302" s="143">
        <f>IF(U302="základní",N302,0)</f>
        <v>0</v>
      </c>
      <c r="BF302" s="143">
        <f>IF(U302="snížená",N302,0)</f>
        <v>0</v>
      </c>
      <c r="BG302" s="143">
        <f>IF(U302="zákl. přenesená",N302,0)</f>
        <v>0</v>
      </c>
      <c r="BH302" s="143">
        <f>IF(U302="sníž. přenesená",N302,0)</f>
        <v>0</v>
      </c>
      <c r="BI302" s="143">
        <f>IF(U302="nulová",N302,0)</f>
        <v>0</v>
      </c>
      <c r="BJ302" s="23" t="s">
        <v>90</v>
      </c>
      <c r="BK302" s="143">
        <f>ROUND(L302*K302,2)</f>
        <v>0</v>
      </c>
      <c r="BL302" s="23" t="s">
        <v>99</v>
      </c>
      <c r="BM302" s="23" t="s">
        <v>621</v>
      </c>
    </row>
    <row r="303" spans="2:65" s="1" customFormat="1" ht="16.5" customHeight="1">
      <c r="B303" s="47"/>
      <c r="C303" s="220" t="s">
        <v>622</v>
      </c>
      <c r="D303" s="220" t="s">
        <v>180</v>
      </c>
      <c r="E303" s="221" t="s">
        <v>623</v>
      </c>
      <c r="F303" s="222" t="s">
        <v>624</v>
      </c>
      <c r="G303" s="222"/>
      <c r="H303" s="222"/>
      <c r="I303" s="222"/>
      <c r="J303" s="223" t="s">
        <v>534</v>
      </c>
      <c r="K303" s="224">
        <v>3</v>
      </c>
      <c r="L303" s="225">
        <v>0</v>
      </c>
      <c r="M303" s="226"/>
      <c r="N303" s="227">
        <f>ROUND(L303*K303,2)</f>
        <v>0</v>
      </c>
      <c r="O303" s="227"/>
      <c r="P303" s="227"/>
      <c r="Q303" s="227"/>
      <c r="R303" s="49"/>
      <c r="T303" s="228" t="s">
        <v>23</v>
      </c>
      <c r="U303" s="57" t="s">
        <v>49</v>
      </c>
      <c r="V303" s="48"/>
      <c r="W303" s="229">
        <f>V303*K303</f>
        <v>0</v>
      </c>
      <c r="X303" s="229">
        <v>0</v>
      </c>
      <c r="Y303" s="229">
        <f>X303*K303</f>
        <v>0</v>
      </c>
      <c r="Z303" s="229">
        <v>0</v>
      </c>
      <c r="AA303" s="230">
        <f>Z303*K303</f>
        <v>0</v>
      </c>
      <c r="AR303" s="23" t="s">
        <v>99</v>
      </c>
      <c r="AT303" s="23" t="s">
        <v>180</v>
      </c>
      <c r="AU303" s="23" t="s">
        <v>93</v>
      </c>
      <c r="AY303" s="23" t="s">
        <v>179</v>
      </c>
      <c r="BE303" s="143">
        <f>IF(U303="základní",N303,0)</f>
        <v>0</v>
      </c>
      <c r="BF303" s="143">
        <f>IF(U303="snížená",N303,0)</f>
        <v>0</v>
      </c>
      <c r="BG303" s="143">
        <f>IF(U303="zákl. přenesená",N303,0)</f>
        <v>0</v>
      </c>
      <c r="BH303" s="143">
        <f>IF(U303="sníž. přenesená",N303,0)</f>
        <v>0</v>
      </c>
      <c r="BI303" s="143">
        <f>IF(U303="nulová",N303,0)</f>
        <v>0</v>
      </c>
      <c r="BJ303" s="23" t="s">
        <v>90</v>
      </c>
      <c r="BK303" s="143">
        <f>ROUND(L303*K303,2)</f>
        <v>0</v>
      </c>
      <c r="BL303" s="23" t="s">
        <v>99</v>
      </c>
      <c r="BM303" s="23" t="s">
        <v>625</v>
      </c>
    </row>
    <row r="304" spans="2:65" s="1" customFormat="1" ht="16.5" customHeight="1">
      <c r="B304" s="47"/>
      <c r="C304" s="220" t="s">
        <v>626</v>
      </c>
      <c r="D304" s="220" t="s">
        <v>180</v>
      </c>
      <c r="E304" s="221" t="s">
        <v>627</v>
      </c>
      <c r="F304" s="222" t="s">
        <v>628</v>
      </c>
      <c r="G304" s="222"/>
      <c r="H304" s="222"/>
      <c r="I304" s="222"/>
      <c r="J304" s="223" t="s">
        <v>534</v>
      </c>
      <c r="K304" s="224">
        <v>1</v>
      </c>
      <c r="L304" s="225">
        <v>0</v>
      </c>
      <c r="M304" s="226"/>
      <c r="N304" s="227">
        <f>ROUND(L304*K304,2)</f>
        <v>0</v>
      </c>
      <c r="O304" s="227"/>
      <c r="P304" s="227"/>
      <c r="Q304" s="227"/>
      <c r="R304" s="49"/>
      <c r="T304" s="228" t="s">
        <v>23</v>
      </c>
      <c r="U304" s="57" t="s">
        <v>49</v>
      </c>
      <c r="V304" s="48"/>
      <c r="W304" s="229">
        <f>V304*K304</f>
        <v>0</v>
      </c>
      <c r="X304" s="229">
        <v>0</v>
      </c>
      <c r="Y304" s="229">
        <f>X304*K304</f>
        <v>0</v>
      </c>
      <c r="Z304" s="229">
        <v>0</v>
      </c>
      <c r="AA304" s="230">
        <f>Z304*K304</f>
        <v>0</v>
      </c>
      <c r="AR304" s="23" t="s">
        <v>99</v>
      </c>
      <c r="AT304" s="23" t="s">
        <v>180</v>
      </c>
      <c r="AU304" s="23" t="s">
        <v>93</v>
      </c>
      <c r="AY304" s="23" t="s">
        <v>179</v>
      </c>
      <c r="BE304" s="143">
        <f>IF(U304="základní",N304,0)</f>
        <v>0</v>
      </c>
      <c r="BF304" s="143">
        <f>IF(U304="snížená",N304,0)</f>
        <v>0</v>
      </c>
      <c r="BG304" s="143">
        <f>IF(U304="zákl. přenesená",N304,0)</f>
        <v>0</v>
      </c>
      <c r="BH304" s="143">
        <f>IF(U304="sníž. přenesená",N304,0)</f>
        <v>0</v>
      </c>
      <c r="BI304" s="143">
        <f>IF(U304="nulová",N304,0)</f>
        <v>0</v>
      </c>
      <c r="BJ304" s="23" t="s">
        <v>90</v>
      </c>
      <c r="BK304" s="143">
        <f>ROUND(L304*K304,2)</f>
        <v>0</v>
      </c>
      <c r="BL304" s="23" t="s">
        <v>99</v>
      </c>
      <c r="BM304" s="23" t="s">
        <v>629</v>
      </c>
    </row>
    <row r="305" spans="2:65" s="1" customFormat="1" ht="16.5" customHeight="1">
      <c r="B305" s="47"/>
      <c r="C305" s="220" t="s">
        <v>630</v>
      </c>
      <c r="D305" s="220" t="s">
        <v>180</v>
      </c>
      <c r="E305" s="221" t="s">
        <v>627</v>
      </c>
      <c r="F305" s="222" t="s">
        <v>628</v>
      </c>
      <c r="G305" s="222"/>
      <c r="H305" s="222"/>
      <c r="I305" s="222"/>
      <c r="J305" s="223" t="s">
        <v>534</v>
      </c>
      <c r="K305" s="224">
        <v>1</v>
      </c>
      <c r="L305" s="225">
        <v>0</v>
      </c>
      <c r="M305" s="226"/>
      <c r="N305" s="227">
        <f>ROUND(L305*K305,2)</f>
        <v>0</v>
      </c>
      <c r="O305" s="227"/>
      <c r="P305" s="227"/>
      <c r="Q305" s="227"/>
      <c r="R305" s="49"/>
      <c r="T305" s="228" t="s">
        <v>23</v>
      </c>
      <c r="U305" s="57" t="s">
        <v>49</v>
      </c>
      <c r="V305" s="48"/>
      <c r="W305" s="229">
        <f>V305*K305</f>
        <v>0</v>
      </c>
      <c r="X305" s="229">
        <v>0</v>
      </c>
      <c r="Y305" s="229">
        <f>X305*K305</f>
        <v>0</v>
      </c>
      <c r="Z305" s="229">
        <v>0</v>
      </c>
      <c r="AA305" s="230">
        <f>Z305*K305</f>
        <v>0</v>
      </c>
      <c r="AR305" s="23" t="s">
        <v>99</v>
      </c>
      <c r="AT305" s="23" t="s">
        <v>180</v>
      </c>
      <c r="AU305" s="23" t="s">
        <v>93</v>
      </c>
      <c r="AY305" s="23" t="s">
        <v>179</v>
      </c>
      <c r="BE305" s="143">
        <f>IF(U305="základní",N305,0)</f>
        <v>0</v>
      </c>
      <c r="BF305" s="143">
        <f>IF(U305="snížená",N305,0)</f>
        <v>0</v>
      </c>
      <c r="BG305" s="143">
        <f>IF(U305="zákl. přenesená",N305,0)</f>
        <v>0</v>
      </c>
      <c r="BH305" s="143">
        <f>IF(U305="sníž. přenesená",N305,0)</f>
        <v>0</v>
      </c>
      <c r="BI305" s="143">
        <f>IF(U305="nulová",N305,0)</f>
        <v>0</v>
      </c>
      <c r="BJ305" s="23" t="s">
        <v>90</v>
      </c>
      <c r="BK305" s="143">
        <f>ROUND(L305*K305,2)</f>
        <v>0</v>
      </c>
      <c r="BL305" s="23" t="s">
        <v>99</v>
      </c>
      <c r="BM305" s="23" t="s">
        <v>631</v>
      </c>
    </row>
    <row r="306" spans="2:65" s="1" customFormat="1" ht="16.5" customHeight="1">
      <c r="B306" s="47"/>
      <c r="C306" s="220" t="s">
        <v>632</v>
      </c>
      <c r="D306" s="220" t="s">
        <v>180</v>
      </c>
      <c r="E306" s="221" t="s">
        <v>633</v>
      </c>
      <c r="F306" s="222" t="s">
        <v>634</v>
      </c>
      <c r="G306" s="222"/>
      <c r="H306" s="222"/>
      <c r="I306" s="222"/>
      <c r="J306" s="223" t="s">
        <v>534</v>
      </c>
      <c r="K306" s="224">
        <v>1</v>
      </c>
      <c r="L306" s="225">
        <v>0</v>
      </c>
      <c r="M306" s="226"/>
      <c r="N306" s="227">
        <f>ROUND(L306*K306,2)</f>
        <v>0</v>
      </c>
      <c r="O306" s="227"/>
      <c r="P306" s="227"/>
      <c r="Q306" s="227"/>
      <c r="R306" s="49"/>
      <c r="T306" s="228" t="s">
        <v>23</v>
      </c>
      <c r="U306" s="57" t="s">
        <v>49</v>
      </c>
      <c r="V306" s="48"/>
      <c r="W306" s="229">
        <f>V306*K306</f>
        <v>0</v>
      </c>
      <c r="X306" s="229">
        <v>0</v>
      </c>
      <c r="Y306" s="229">
        <f>X306*K306</f>
        <v>0</v>
      </c>
      <c r="Z306" s="229">
        <v>0</v>
      </c>
      <c r="AA306" s="230">
        <f>Z306*K306</f>
        <v>0</v>
      </c>
      <c r="AR306" s="23" t="s">
        <v>99</v>
      </c>
      <c r="AT306" s="23" t="s">
        <v>180</v>
      </c>
      <c r="AU306" s="23" t="s">
        <v>93</v>
      </c>
      <c r="AY306" s="23" t="s">
        <v>179</v>
      </c>
      <c r="BE306" s="143">
        <f>IF(U306="základní",N306,0)</f>
        <v>0</v>
      </c>
      <c r="BF306" s="143">
        <f>IF(U306="snížená",N306,0)</f>
        <v>0</v>
      </c>
      <c r="BG306" s="143">
        <f>IF(U306="zákl. přenesená",N306,0)</f>
        <v>0</v>
      </c>
      <c r="BH306" s="143">
        <f>IF(U306="sníž. přenesená",N306,0)</f>
        <v>0</v>
      </c>
      <c r="BI306" s="143">
        <f>IF(U306="nulová",N306,0)</f>
        <v>0</v>
      </c>
      <c r="BJ306" s="23" t="s">
        <v>90</v>
      </c>
      <c r="BK306" s="143">
        <f>ROUND(L306*K306,2)</f>
        <v>0</v>
      </c>
      <c r="BL306" s="23" t="s">
        <v>99</v>
      </c>
      <c r="BM306" s="23" t="s">
        <v>635</v>
      </c>
    </row>
    <row r="307" spans="2:65" s="1" customFormat="1" ht="16.5" customHeight="1">
      <c r="B307" s="47"/>
      <c r="C307" s="220" t="s">
        <v>636</v>
      </c>
      <c r="D307" s="220" t="s">
        <v>180</v>
      </c>
      <c r="E307" s="221" t="s">
        <v>637</v>
      </c>
      <c r="F307" s="222" t="s">
        <v>638</v>
      </c>
      <c r="G307" s="222"/>
      <c r="H307" s="222"/>
      <c r="I307" s="222"/>
      <c r="J307" s="223" t="s">
        <v>534</v>
      </c>
      <c r="K307" s="224">
        <v>3</v>
      </c>
      <c r="L307" s="225">
        <v>0</v>
      </c>
      <c r="M307" s="226"/>
      <c r="N307" s="227">
        <f>ROUND(L307*K307,2)</f>
        <v>0</v>
      </c>
      <c r="O307" s="227"/>
      <c r="P307" s="227"/>
      <c r="Q307" s="227"/>
      <c r="R307" s="49"/>
      <c r="T307" s="228" t="s">
        <v>23</v>
      </c>
      <c r="U307" s="57" t="s">
        <v>49</v>
      </c>
      <c r="V307" s="48"/>
      <c r="W307" s="229">
        <f>V307*K307</f>
        <v>0</v>
      </c>
      <c r="X307" s="229">
        <v>0</v>
      </c>
      <c r="Y307" s="229">
        <f>X307*K307</f>
        <v>0</v>
      </c>
      <c r="Z307" s="229">
        <v>0</v>
      </c>
      <c r="AA307" s="230">
        <f>Z307*K307</f>
        <v>0</v>
      </c>
      <c r="AR307" s="23" t="s">
        <v>99</v>
      </c>
      <c r="AT307" s="23" t="s">
        <v>180</v>
      </c>
      <c r="AU307" s="23" t="s">
        <v>93</v>
      </c>
      <c r="AY307" s="23" t="s">
        <v>179</v>
      </c>
      <c r="BE307" s="143">
        <f>IF(U307="základní",N307,0)</f>
        <v>0</v>
      </c>
      <c r="BF307" s="143">
        <f>IF(U307="snížená",N307,0)</f>
        <v>0</v>
      </c>
      <c r="BG307" s="143">
        <f>IF(U307="zákl. přenesená",N307,0)</f>
        <v>0</v>
      </c>
      <c r="BH307" s="143">
        <f>IF(U307="sníž. přenesená",N307,0)</f>
        <v>0</v>
      </c>
      <c r="BI307" s="143">
        <f>IF(U307="nulová",N307,0)</f>
        <v>0</v>
      </c>
      <c r="BJ307" s="23" t="s">
        <v>90</v>
      </c>
      <c r="BK307" s="143">
        <f>ROUND(L307*K307,2)</f>
        <v>0</v>
      </c>
      <c r="BL307" s="23" t="s">
        <v>99</v>
      </c>
      <c r="BM307" s="23" t="s">
        <v>639</v>
      </c>
    </row>
    <row r="308" spans="2:65" s="1" customFormat="1" ht="16.5" customHeight="1">
      <c r="B308" s="47"/>
      <c r="C308" s="220" t="s">
        <v>640</v>
      </c>
      <c r="D308" s="220" t="s">
        <v>180</v>
      </c>
      <c r="E308" s="221" t="s">
        <v>641</v>
      </c>
      <c r="F308" s="222" t="s">
        <v>642</v>
      </c>
      <c r="G308" s="222"/>
      <c r="H308" s="222"/>
      <c r="I308" s="222"/>
      <c r="J308" s="223" t="s">
        <v>534</v>
      </c>
      <c r="K308" s="224">
        <v>4</v>
      </c>
      <c r="L308" s="225">
        <v>0</v>
      </c>
      <c r="M308" s="226"/>
      <c r="N308" s="227">
        <f>ROUND(L308*K308,2)</f>
        <v>0</v>
      </c>
      <c r="O308" s="227"/>
      <c r="P308" s="227"/>
      <c r="Q308" s="227"/>
      <c r="R308" s="49"/>
      <c r="T308" s="228" t="s">
        <v>23</v>
      </c>
      <c r="U308" s="57" t="s">
        <v>49</v>
      </c>
      <c r="V308" s="48"/>
      <c r="W308" s="229">
        <f>V308*K308</f>
        <v>0</v>
      </c>
      <c r="X308" s="229">
        <v>0</v>
      </c>
      <c r="Y308" s="229">
        <f>X308*K308</f>
        <v>0</v>
      </c>
      <c r="Z308" s="229">
        <v>0</v>
      </c>
      <c r="AA308" s="230">
        <f>Z308*K308</f>
        <v>0</v>
      </c>
      <c r="AR308" s="23" t="s">
        <v>99</v>
      </c>
      <c r="AT308" s="23" t="s">
        <v>180</v>
      </c>
      <c r="AU308" s="23" t="s">
        <v>93</v>
      </c>
      <c r="AY308" s="23" t="s">
        <v>179</v>
      </c>
      <c r="BE308" s="143">
        <f>IF(U308="základní",N308,0)</f>
        <v>0</v>
      </c>
      <c r="BF308" s="143">
        <f>IF(U308="snížená",N308,0)</f>
        <v>0</v>
      </c>
      <c r="BG308" s="143">
        <f>IF(U308="zákl. přenesená",N308,0)</f>
        <v>0</v>
      </c>
      <c r="BH308" s="143">
        <f>IF(U308="sníž. přenesená",N308,0)</f>
        <v>0</v>
      </c>
      <c r="BI308" s="143">
        <f>IF(U308="nulová",N308,0)</f>
        <v>0</v>
      </c>
      <c r="BJ308" s="23" t="s">
        <v>90</v>
      </c>
      <c r="BK308" s="143">
        <f>ROUND(L308*K308,2)</f>
        <v>0</v>
      </c>
      <c r="BL308" s="23" t="s">
        <v>99</v>
      </c>
      <c r="BM308" s="23" t="s">
        <v>643</v>
      </c>
    </row>
    <row r="309" spans="2:65" s="1" customFormat="1" ht="16.5" customHeight="1">
      <c r="B309" s="47"/>
      <c r="C309" s="220" t="s">
        <v>644</v>
      </c>
      <c r="D309" s="220" t="s">
        <v>180</v>
      </c>
      <c r="E309" s="221" t="s">
        <v>645</v>
      </c>
      <c r="F309" s="222" t="s">
        <v>646</v>
      </c>
      <c r="G309" s="222"/>
      <c r="H309" s="222"/>
      <c r="I309" s="222"/>
      <c r="J309" s="223" t="s">
        <v>534</v>
      </c>
      <c r="K309" s="224">
        <v>1</v>
      </c>
      <c r="L309" s="225">
        <v>0</v>
      </c>
      <c r="M309" s="226"/>
      <c r="N309" s="227">
        <f>ROUND(L309*K309,2)</f>
        <v>0</v>
      </c>
      <c r="O309" s="227"/>
      <c r="P309" s="227"/>
      <c r="Q309" s="227"/>
      <c r="R309" s="49"/>
      <c r="T309" s="228" t="s">
        <v>23</v>
      </c>
      <c r="U309" s="57" t="s">
        <v>49</v>
      </c>
      <c r="V309" s="48"/>
      <c r="W309" s="229">
        <f>V309*K309</f>
        <v>0</v>
      </c>
      <c r="X309" s="229">
        <v>0</v>
      </c>
      <c r="Y309" s="229">
        <f>X309*K309</f>
        <v>0</v>
      </c>
      <c r="Z309" s="229">
        <v>0</v>
      </c>
      <c r="AA309" s="230">
        <f>Z309*K309</f>
        <v>0</v>
      </c>
      <c r="AR309" s="23" t="s">
        <v>99</v>
      </c>
      <c r="AT309" s="23" t="s">
        <v>180</v>
      </c>
      <c r="AU309" s="23" t="s">
        <v>93</v>
      </c>
      <c r="AY309" s="23" t="s">
        <v>179</v>
      </c>
      <c r="BE309" s="143">
        <f>IF(U309="základní",N309,0)</f>
        <v>0</v>
      </c>
      <c r="BF309" s="143">
        <f>IF(U309="snížená",N309,0)</f>
        <v>0</v>
      </c>
      <c r="BG309" s="143">
        <f>IF(U309="zákl. přenesená",N309,0)</f>
        <v>0</v>
      </c>
      <c r="BH309" s="143">
        <f>IF(U309="sníž. přenesená",N309,0)</f>
        <v>0</v>
      </c>
      <c r="BI309" s="143">
        <f>IF(U309="nulová",N309,0)</f>
        <v>0</v>
      </c>
      <c r="BJ309" s="23" t="s">
        <v>90</v>
      </c>
      <c r="BK309" s="143">
        <f>ROUND(L309*K309,2)</f>
        <v>0</v>
      </c>
      <c r="BL309" s="23" t="s">
        <v>99</v>
      </c>
      <c r="BM309" s="23" t="s">
        <v>647</v>
      </c>
    </row>
    <row r="310" spans="2:65" s="1" customFormat="1" ht="16.5" customHeight="1">
      <c r="B310" s="47"/>
      <c r="C310" s="220" t="s">
        <v>648</v>
      </c>
      <c r="D310" s="220" t="s">
        <v>180</v>
      </c>
      <c r="E310" s="221" t="s">
        <v>649</v>
      </c>
      <c r="F310" s="222" t="s">
        <v>650</v>
      </c>
      <c r="G310" s="222"/>
      <c r="H310" s="222"/>
      <c r="I310" s="222"/>
      <c r="J310" s="223" t="s">
        <v>534</v>
      </c>
      <c r="K310" s="224">
        <v>3</v>
      </c>
      <c r="L310" s="225">
        <v>0</v>
      </c>
      <c r="M310" s="226"/>
      <c r="N310" s="227">
        <f>ROUND(L310*K310,2)</f>
        <v>0</v>
      </c>
      <c r="O310" s="227"/>
      <c r="P310" s="227"/>
      <c r="Q310" s="227"/>
      <c r="R310" s="49"/>
      <c r="T310" s="228" t="s">
        <v>23</v>
      </c>
      <c r="U310" s="57" t="s">
        <v>49</v>
      </c>
      <c r="V310" s="48"/>
      <c r="W310" s="229">
        <f>V310*K310</f>
        <v>0</v>
      </c>
      <c r="X310" s="229">
        <v>0</v>
      </c>
      <c r="Y310" s="229">
        <f>X310*K310</f>
        <v>0</v>
      </c>
      <c r="Z310" s="229">
        <v>0</v>
      </c>
      <c r="AA310" s="230">
        <f>Z310*K310</f>
        <v>0</v>
      </c>
      <c r="AR310" s="23" t="s">
        <v>99</v>
      </c>
      <c r="AT310" s="23" t="s">
        <v>180</v>
      </c>
      <c r="AU310" s="23" t="s">
        <v>93</v>
      </c>
      <c r="AY310" s="23" t="s">
        <v>179</v>
      </c>
      <c r="BE310" s="143">
        <f>IF(U310="základní",N310,0)</f>
        <v>0</v>
      </c>
      <c r="BF310" s="143">
        <f>IF(U310="snížená",N310,0)</f>
        <v>0</v>
      </c>
      <c r="BG310" s="143">
        <f>IF(U310="zákl. přenesená",N310,0)</f>
        <v>0</v>
      </c>
      <c r="BH310" s="143">
        <f>IF(U310="sníž. přenesená",N310,0)</f>
        <v>0</v>
      </c>
      <c r="BI310" s="143">
        <f>IF(U310="nulová",N310,0)</f>
        <v>0</v>
      </c>
      <c r="BJ310" s="23" t="s">
        <v>90</v>
      </c>
      <c r="BK310" s="143">
        <f>ROUND(L310*K310,2)</f>
        <v>0</v>
      </c>
      <c r="BL310" s="23" t="s">
        <v>99</v>
      </c>
      <c r="BM310" s="23" t="s">
        <v>651</v>
      </c>
    </row>
    <row r="311" spans="2:65" s="1" customFormat="1" ht="25.5" customHeight="1">
      <c r="B311" s="47"/>
      <c r="C311" s="220" t="s">
        <v>652</v>
      </c>
      <c r="D311" s="220" t="s">
        <v>180</v>
      </c>
      <c r="E311" s="221" t="s">
        <v>653</v>
      </c>
      <c r="F311" s="222" t="s">
        <v>654</v>
      </c>
      <c r="G311" s="222"/>
      <c r="H311" s="222"/>
      <c r="I311" s="222"/>
      <c r="J311" s="223" t="s">
        <v>314</v>
      </c>
      <c r="K311" s="224">
        <v>20</v>
      </c>
      <c r="L311" s="225">
        <v>0</v>
      </c>
      <c r="M311" s="226"/>
      <c r="N311" s="227">
        <f>ROUND(L311*K311,2)</f>
        <v>0</v>
      </c>
      <c r="O311" s="227"/>
      <c r="P311" s="227"/>
      <c r="Q311" s="227"/>
      <c r="R311" s="49"/>
      <c r="T311" s="228" t="s">
        <v>23</v>
      </c>
      <c r="U311" s="57" t="s">
        <v>49</v>
      </c>
      <c r="V311" s="48"/>
      <c r="W311" s="229">
        <f>V311*K311</f>
        <v>0</v>
      </c>
      <c r="X311" s="229">
        <v>0</v>
      </c>
      <c r="Y311" s="229">
        <f>X311*K311</f>
        <v>0</v>
      </c>
      <c r="Z311" s="229">
        <v>0</v>
      </c>
      <c r="AA311" s="230">
        <f>Z311*K311</f>
        <v>0</v>
      </c>
      <c r="AR311" s="23" t="s">
        <v>99</v>
      </c>
      <c r="AT311" s="23" t="s">
        <v>180</v>
      </c>
      <c r="AU311" s="23" t="s">
        <v>93</v>
      </c>
      <c r="AY311" s="23" t="s">
        <v>179</v>
      </c>
      <c r="BE311" s="143">
        <f>IF(U311="základní",N311,0)</f>
        <v>0</v>
      </c>
      <c r="BF311" s="143">
        <f>IF(U311="snížená",N311,0)</f>
        <v>0</v>
      </c>
      <c r="BG311" s="143">
        <f>IF(U311="zákl. přenesená",N311,0)</f>
        <v>0</v>
      </c>
      <c r="BH311" s="143">
        <f>IF(U311="sníž. přenesená",N311,0)</f>
        <v>0</v>
      </c>
      <c r="BI311" s="143">
        <f>IF(U311="nulová",N311,0)</f>
        <v>0</v>
      </c>
      <c r="BJ311" s="23" t="s">
        <v>90</v>
      </c>
      <c r="BK311" s="143">
        <f>ROUND(L311*K311,2)</f>
        <v>0</v>
      </c>
      <c r="BL311" s="23" t="s">
        <v>99</v>
      </c>
      <c r="BM311" s="23" t="s">
        <v>655</v>
      </c>
    </row>
    <row r="312" spans="2:65" s="1" customFormat="1" ht="16.5" customHeight="1">
      <c r="B312" s="47"/>
      <c r="C312" s="220" t="s">
        <v>656</v>
      </c>
      <c r="D312" s="220" t="s">
        <v>180</v>
      </c>
      <c r="E312" s="221" t="s">
        <v>657</v>
      </c>
      <c r="F312" s="222" t="s">
        <v>658</v>
      </c>
      <c r="G312" s="222"/>
      <c r="H312" s="222"/>
      <c r="I312" s="222"/>
      <c r="J312" s="223" t="s">
        <v>534</v>
      </c>
      <c r="K312" s="224">
        <v>2</v>
      </c>
      <c r="L312" s="225">
        <v>0</v>
      </c>
      <c r="M312" s="226"/>
      <c r="N312" s="227">
        <f>ROUND(L312*K312,2)</f>
        <v>0</v>
      </c>
      <c r="O312" s="227"/>
      <c r="P312" s="227"/>
      <c r="Q312" s="227"/>
      <c r="R312" s="49"/>
      <c r="T312" s="228" t="s">
        <v>23</v>
      </c>
      <c r="U312" s="57" t="s">
        <v>49</v>
      </c>
      <c r="V312" s="48"/>
      <c r="W312" s="229">
        <f>V312*K312</f>
        <v>0</v>
      </c>
      <c r="X312" s="229">
        <v>0</v>
      </c>
      <c r="Y312" s="229">
        <f>X312*K312</f>
        <v>0</v>
      </c>
      <c r="Z312" s="229">
        <v>0</v>
      </c>
      <c r="AA312" s="230">
        <f>Z312*K312</f>
        <v>0</v>
      </c>
      <c r="AR312" s="23" t="s">
        <v>99</v>
      </c>
      <c r="AT312" s="23" t="s">
        <v>180</v>
      </c>
      <c r="AU312" s="23" t="s">
        <v>93</v>
      </c>
      <c r="AY312" s="23" t="s">
        <v>179</v>
      </c>
      <c r="BE312" s="143">
        <f>IF(U312="základní",N312,0)</f>
        <v>0</v>
      </c>
      <c r="BF312" s="143">
        <f>IF(U312="snížená",N312,0)</f>
        <v>0</v>
      </c>
      <c r="BG312" s="143">
        <f>IF(U312="zákl. přenesená",N312,0)</f>
        <v>0</v>
      </c>
      <c r="BH312" s="143">
        <f>IF(U312="sníž. přenesená",N312,0)</f>
        <v>0</v>
      </c>
      <c r="BI312" s="143">
        <f>IF(U312="nulová",N312,0)</f>
        <v>0</v>
      </c>
      <c r="BJ312" s="23" t="s">
        <v>90</v>
      </c>
      <c r="BK312" s="143">
        <f>ROUND(L312*K312,2)</f>
        <v>0</v>
      </c>
      <c r="BL312" s="23" t="s">
        <v>99</v>
      </c>
      <c r="BM312" s="23" t="s">
        <v>659</v>
      </c>
    </row>
    <row r="313" spans="2:65" s="1" customFormat="1" ht="16.5" customHeight="1">
      <c r="B313" s="47"/>
      <c r="C313" s="220" t="s">
        <v>660</v>
      </c>
      <c r="D313" s="220" t="s">
        <v>180</v>
      </c>
      <c r="E313" s="221" t="s">
        <v>661</v>
      </c>
      <c r="F313" s="222" t="s">
        <v>662</v>
      </c>
      <c r="G313" s="222"/>
      <c r="H313" s="222"/>
      <c r="I313" s="222"/>
      <c r="J313" s="223" t="s">
        <v>314</v>
      </c>
      <c r="K313" s="224">
        <v>15</v>
      </c>
      <c r="L313" s="225">
        <v>0</v>
      </c>
      <c r="M313" s="226"/>
      <c r="N313" s="227">
        <f>ROUND(L313*K313,2)</f>
        <v>0</v>
      </c>
      <c r="O313" s="227"/>
      <c r="P313" s="227"/>
      <c r="Q313" s="227"/>
      <c r="R313" s="49"/>
      <c r="T313" s="228" t="s">
        <v>23</v>
      </c>
      <c r="U313" s="57" t="s">
        <v>49</v>
      </c>
      <c r="V313" s="48"/>
      <c r="W313" s="229">
        <f>V313*K313</f>
        <v>0</v>
      </c>
      <c r="X313" s="229">
        <v>0</v>
      </c>
      <c r="Y313" s="229">
        <f>X313*K313</f>
        <v>0</v>
      </c>
      <c r="Z313" s="229">
        <v>0</v>
      </c>
      <c r="AA313" s="230">
        <f>Z313*K313</f>
        <v>0</v>
      </c>
      <c r="AR313" s="23" t="s">
        <v>99</v>
      </c>
      <c r="AT313" s="23" t="s">
        <v>180</v>
      </c>
      <c r="AU313" s="23" t="s">
        <v>93</v>
      </c>
      <c r="AY313" s="23" t="s">
        <v>179</v>
      </c>
      <c r="BE313" s="143">
        <f>IF(U313="základní",N313,0)</f>
        <v>0</v>
      </c>
      <c r="BF313" s="143">
        <f>IF(U313="snížená",N313,0)</f>
        <v>0</v>
      </c>
      <c r="BG313" s="143">
        <f>IF(U313="zákl. přenesená",N313,0)</f>
        <v>0</v>
      </c>
      <c r="BH313" s="143">
        <f>IF(U313="sníž. přenesená",N313,0)</f>
        <v>0</v>
      </c>
      <c r="BI313" s="143">
        <f>IF(U313="nulová",N313,0)</f>
        <v>0</v>
      </c>
      <c r="BJ313" s="23" t="s">
        <v>90</v>
      </c>
      <c r="BK313" s="143">
        <f>ROUND(L313*K313,2)</f>
        <v>0</v>
      </c>
      <c r="BL313" s="23" t="s">
        <v>99</v>
      </c>
      <c r="BM313" s="23" t="s">
        <v>663</v>
      </c>
    </row>
    <row r="314" spans="2:65" s="1" customFormat="1" ht="16.5" customHeight="1">
      <c r="B314" s="47"/>
      <c r="C314" s="220" t="s">
        <v>664</v>
      </c>
      <c r="D314" s="220" t="s">
        <v>180</v>
      </c>
      <c r="E314" s="221" t="s">
        <v>661</v>
      </c>
      <c r="F314" s="222" t="s">
        <v>662</v>
      </c>
      <c r="G314" s="222"/>
      <c r="H314" s="222"/>
      <c r="I314" s="222"/>
      <c r="J314" s="223" t="s">
        <v>314</v>
      </c>
      <c r="K314" s="224">
        <v>80</v>
      </c>
      <c r="L314" s="225">
        <v>0</v>
      </c>
      <c r="M314" s="226"/>
      <c r="N314" s="227">
        <f>ROUND(L314*K314,2)</f>
        <v>0</v>
      </c>
      <c r="O314" s="227"/>
      <c r="P314" s="227"/>
      <c r="Q314" s="227"/>
      <c r="R314" s="49"/>
      <c r="T314" s="228" t="s">
        <v>23</v>
      </c>
      <c r="U314" s="57" t="s">
        <v>49</v>
      </c>
      <c r="V314" s="48"/>
      <c r="W314" s="229">
        <f>V314*K314</f>
        <v>0</v>
      </c>
      <c r="X314" s="229">
        <v>0</v>
      </c>
      <c r="Y314" s="229">
        <f>X314*K314</f>
        <v>0</v>
      </c>
      <c r="Z314" s="229">
        <v>0</v>
      </c>
      <c r="AA314" s="230">
        <f>Z314*K314</f>
        <v>0</v>
      </c>
      <c r="AR314" s="23" t="s">
        <v>99</v>
      </c>
      <c r="AT314" s="23" t="s">
        <v>180</v>
      </c>
      <c r="AU314" s="23" t="s">
        <v>93</v>
      </c>
      <c r="AY314" s="23" t="s">
        <v>179</v>
      </c>
      <c r="BE314" s="143">
        <f>IF(U314="základní",N314,0)</f>
        <v>0</v>
      </c>
      <c r="BF314" s="143">
        <f>IF(U314="snížená",N314,0)</f>
        <v>0</v>
      </c>
      <c r="BG314" s="143">
        <f>IF(U314="zákl. přenesená",N314,0)</f>
        <v>0</v>
      </c>
      <c r="BH314" s="143">
        <f>IF(U314="sníž. přenesená",N314,0)</f>
        <v>0</v>
      </c>
      <c r="BI314" s="143">
        <f>IF(U314="nulová",N314,0)</f>
        <v>0</v>
      </c>
      <c r="BJ314" s="23" t="s">
        <v>90</v>
      </c>
      <c r="BK314" s="143">
        <f>ROUND(L314*K314,2)</f>
        <v>0</v>
      </c>
      <c r="BL314" s="23" t="s">
        <v>99</v>
      </c>
      <c r="BM314" s="23" t="s">
        <v>665</v>
      </c>
    </row>
    <row r="315" spans="2:65" s="1" customFormat="1" ht="25.5" customHeight="1">
      <c r="B315" s="47"/>
      <c r="C315" s="220" t="s">
        <v>666</v>
      </c>
      <c r="D315" s="220" t="s">
        <v>180</v>
      </c>
      <c r="E315" s="221" t="s">
        <v>667</v>
      </c>
      <c r="F315" s="222" t="s">
        <v>668</v>
      </c>
      <c r="G315" s="222"/>
      <c r="H315" s="222"/>
      <c r="I315" s="222"/>
      <c r="J315" s="223" t="s">
        <v>314</v>
      </c>
      <c r="K315" s="224">
        <v>180</v>
      </c>
      <c r="L315" s="225">
        <v>0</v>
      </c>
      <c r="M315" s="226"/>
      <c r="N315" s="227">
        <f>ROUND(L315*K315,2)</f>
        <v>0</v>
      </c>
      <c r="O315" s="227"/>
      <c r="P315" s="227"/>
      <c r="Q315" s="227"/>
      <c r="R315" s="49"/>
      <c r="T315" s="228" t="s">
        <v>23</v>
      </c>
      <c r="U315" s="57" t="s">
        <v>49</v>
      </c>
      <c r="V315" s="48"/>
      <c r="W315" s="229">
        <f>V315*K315</f>
        <v>0</v>
      </c>
      <c r="X315" s="229">
        <v>0</v>
      </c>
      <c r="Y315" s="229">
        <f>X315*K315</f>
        <v>0</v>
      </c>
      <c r="Z315" s="229">
        <v>0</v>
      </c>
      <c r="AA315" s="230">
        <f>Z315*K315</f>
        <v>0</v>
      </c>
      <c r="AR315" s="23" t="s">
        <v>99</v>
      </c>
      <c r="AT315" s="23" t="s">
        <v>180</v>
      </c>
      <c r="AU315" s="23" t="s">
        <v>93</v>
      </c>
      <c r="AY315" s="23" t="s">
        <v>179</v>
      </c>
      <c r="BE315" s="143">
        <f>IF(U315="základní",N315,0)</f>
        <v>0</v>
      </c>
      <c r="BF315" s="143">
        <f>IF(U315="snížená",N315,0)</f>
        <v>0</v>
      </c>
      <c r="BG315" s="143">
        <f>IF(U315="zákl. přenesená",N315,0)</f>
        <v>0</v>
      </c>
      <c r="BH315" s="143">
        <f>IF(U315="sníž. přenesená",N315,0)</f>
        <v>0</v>
      </c>
      <c r="BI315" s="143">
        <f>IF(U315="nulová",N315,0)</f>
        <v>0</v>
      </c>
      <c r="BJ315" s="23" t="s">
        <v>90</v>
      </c>
      <c r="BK315" s="143">
        <f>ROUND(L315*K315,2)</f>
        <v>0</v>
      </c>
      <c r="BL315" s="23" t="s">
        <v>99</v>
      </c>
      <c r="BM315" s="23" t="s">
        <v>669</v>
      </c>
    </row>
    <row r="316" spans="2:65" s="1" customFormat="1" ht="25.5" customHeight="1">
      <c r="B316" s="47"/>
      <c r="C316" s="220" t="s">
        <v>670</v>
      </c>
      <c r="D316" s="220" t="s">
        <v>180</v>
      </c>
      <c r="E316" s="221" t="s">
        <v>667</v>
      </c>
      <c r="F316" s="222" t="s">
        <v>668</v>
      </c>
      <c r="G316" s="222"/>
      <c r="H316" s="222"/>
      <c r="I316" s="222"/>
      <c r="J316" s="223" t="s">
        <v>314</v>
      </c>
      <c r="K316" s="224">
        <v>35</v>
      </c>
      <c r="L316" s="225">
        <v>0</v>
      </c>
      <c r="M316" s="226"/>
      <c r="N316" s="227">
        <f>ROUND(L316*K316,2)</f>
        <v>0</v>
      </c>
      <c r="O316" s="227"/>
      <c r="P316" s="227"/>
      <c r="Q316" s="227"/>
      <c r="R316" s="49"/>
      <c r="T316" s="228" t="s">
        <v>23</v>
      </c>
      <c r="U316" s="57" t="s">
        <v>49</v>
      </c>
      <c r="V316" s="48"/>
      <c r="W316" s="229">
        <f>V316*K316</f>
        <v>0</v>
      </c>
      <c r="X316" s="229">
        <v>0</v>
      </c>
      <c r="Y316" s="229">
        <f>X316*K316</f>
        <v>0</v>
      </c>
      <c r="Z316" s="229">
        <v>0</v>
      </c>
      <c r="AA316" s="230">
        <f>Z316*K316</f>
        <v>0</v>
      </c>
      <c r="AR316" s="23" t="s">
        <v>99</v>
      </c>
      <c r="AT316" s="23" t="s">
        <v>180</v>
      </c>
      <c r="AU316" s="23" t="s">
        <v>93</v>
      </c>
      <c r="AY316" s="23" t="s">
        <v>179</v>
      </c>
      <c r="BE316" s="143">
        <f>IF(U316="základní",N316,0)</f>
        <v>0</v>
      </c>
      <c r="BF316" s="143">
        <f>IF(U316="snížená",N316,0)</f>
        <v>0</v>
      </c>
      <c r="BG316" s="143">
        <f>IF(U316="zákl. přenesená",N316,0)</f>
        <v>0</v>
      </c>
      <c r="BH316" s="143">
        <f>IF(U316="sníž. přenesená",N316,0)</f>
        <v>0</v>
      </c>
      <c r="BI316" s="143">
        <f>IF(U316="nulová",N316,0)</f>
        <v>0</v>
      </c>
      <c r="BJ316" s="23" t="s">
        <v>90</v>
      </c>
      <c r="BK316" s="143">
        <f>ROUND(L316*K316,2)</f>
        <v>0</v>
      </c>
      <c r="BL316" s="23" t="s">
        <v>99</v>
      </c>
      <c r="BM316" s="23" t="s">
        <v>671</v>
      </c>
    </row>
    <row r="317" spans="2:65" s="1" customFormat="1" ht="25.5" customHeight="1">
      <c r="B317" s="47"/>
      <c r="C317" s="220" t="s">
        <v>672</v>
      </c>
      <c r="D317" s="220" t="s">
        <v>180</v>
      </c>
      <c r="E317" s="221" t="s">
        <v>673</v>
      </c>
      <c r="F317" s="222" t="s">
        <v>674</v>
      </c>
      <c r="G317" s="222"/>
      <c r="H317" s="222"/>
      <c r="I317" s="222"/>
      <c r="J317" s="223" t="s">
        <v>314</v>
      </c>
      <c r="K317" s="224">
        <v>15</v>
      </c>
      <c r="L317" s="225">
        <v>0</v>
      </c>
      <c r="M317" s="226"/>
      <c r="N317" s="227">
        <f>ROUND(L317*K317,2)</f>
        <v>0</v>
      </c>
      <c r="O317" s="227"/>
      <c r="P317" s="227"/>
      <c r="Q317" s="227"/>
      <c r="R317" s="49"/>
      <c r="T317" s="228" t="s">
        <v>23</v>
      </c>
      <c r="U317" s="57" t="s">
        <v>49</v>
      </c>
      <c r="V317" s="48"/>
      <c r="W317" s="229">
        <f>V317*K317</f>
        <v>0</v>
      </c>
      <c r="X317" s="229">
        <v>0</v>
      </c>
      <c r="Y317" s="229">
        <f>X317*K317</f>
        <v>0</v>
      </c>
      <c r="Z317" s="229">
        <v>0</v>
      </c>
      <c r="AA317" s="230">
        <f>Z317*K317</f>
        <v>0</v>
      </c>
      <c r="AR317" s="23" t="s">
        <v>99</v>
      </c>
      <c r="AT317" s="23" t="s">
        <v>180</v>
      </c>
      <c r="AU317" s="23" t="s">
        <v>93</v>
      </c>
      <c r="AY317" s="23" t="s">
        <v>179</v>
      </c>
      <c r="BE317" s="143">
        <f>IF(U317="základní",N317,0)</f>
        <v>0</v>
      </c>
      <c r="BF317" s="143">
        <f>IF(U317="snížená",N317,0)</f>
        <v>0</v>
      </c>
      <c r="BG317" s="143">
        <f>IF(U317="zákl. přenesená",N317,0)</f>
        <v>0</v>
      </c>
      <c r="BH317" s="143">
        <f>IF(U317="sníž. přenesená",N317,0)</f>
        <v>0</v>
      </c>
      <c r="BI317" s="143">
        <f>IF(U317="nulová",N317,0)</f>
        <v>0</v>
      </c>
      <c r="BJ317" s="23" t="s">
        <v>90</v>
      </c>
      <c r="BK317" s="143">
        <f>ROUND(L317*K317,2)</f>
        <v>0</v>
      </c>
      <c r="BL317" s="23" t="s">
        <v>99</v>
      </c>
      <c r="BM317" s="23" t="s">
        <v>675</v>
      </c>
    </row>
    <row r="318" spans="2:65" s="1" customFormat="1" ht="25.5" customHeight="1">
      <c r="B318" s="47"/>
      <c r="C318" s="220" t="s">
        <v>676</v>
      </c>
      <c r="D318" s="220" t="s">
        <v>180</v>
      </c>
      <c r="E318" s="221" t="s">
        <v>677</v>
      </c>
      <c r="F318" s="222" t="s">
        <v>678</v>
      </c>
      <c r="G318" s="222"/>
      <c r="H318" s="222"/>
      <c r="I318" s="222"/>
      <c r="J318" s="223" t="s">
        <v>314</v>
      </c>
      <c r="K318" s="224">
        <v>35</v>
      </c>
      <c r="L318" s="225">
        <v>0</v>
      </c>
      <c r="M318" s="226"/>
      <c r="N318" s="227">
        <f>ROUND(L318*K318,2)</f>
        <v>0</v>
      </c>
      <c r="O318" s="227"/>
      <c r="P318" s="227"/>
      <c r="Q318" s="227"/>
      <c r="R318" s="49"/>
      <c r="T318" s="228" t="s">
        <v>23</v>
      </c>
      <c r="U318" s="57" t="s">
        <v>49</v>
      </c>
      <c r="V318" s="48"/>
      <c r="W318" s="229">
        <f>V318*K318</f>
        <v>0</v>
      </c>
      <c r="X318" s="229">
        <v>0</v>
      </c>
      <c r="Y318" s="229">
        <f>X318*K318</f>
        <v>0</v>
      </c>
      <c r="Z318" s="229">
        <v>0</v>
      </c>
      <c r="AA318" s="230">
        <f>Z318*K318</f>
        <v>0</v>
      </c>
      <c r="AR318" s="23" t="s">
        <v>99</v>
      </c>
      <c r="AT318" s="23" t="s">
        <v>180</v>
      </c>
      <c r="AU318" s="23" t="s">
        <v>93</v>
      </c>
      <c r="AY318" s="23" t="s">
        <v>179</v>
      </c>
      <c r="BE318" s="143">
        <f>IF(U318="základní",N318,0)</f>
        <v>0</v>
      </c>
      <c r="BF318" s="143">
        <f>IF(U318="snížená",N318,0)</f>
        <v>0</v>
      </c>
      <c r="BG318" s="143">
        <f>IF(U318="zákl. přenesená",N318,0)</f>
        <v>0</v>
      </c>
      <c r="BH318" s="143">
        <f>IF(U318="sníž. přenesená",N318,0)</f>
        <v>0</v>
      </c>
      <c r="BI318" s="143">
        <f>IF(U318="nulová",N318,0)</f>
        <v>0</v>
      </c>
      <c r="BJ318" s="23" t="s">
        <v>90</v>
      </c>
      <c r="BK318" s="143">
        <f>ROUND(L318*K318,2)</f>
        <v>0</v>
      </c>
      <c r="BL318" s="23" t="s">
        <v>99</v>
      </c>
      <c r="BM318" s="23" t="s">
        <v>679</v>
      </c>
    </row>
    <row r="319" spans="2:65" s="1" customFormat="1" ht="25.5" customHeight="1">
      <c r="B319" s="47"/>
      <c r="C319" s="220" t="s">
        <v>680</v>
      </c>
      <c r="D319" s="220" t="s">
        <v>180</v>
      </c>
      <c r="E319" s="221" t="s">
        <v>681</v>
      </c>
      <c r="F319" s="222" t="s">
        <v>682</v>
      </c>
      <c r="G319" s="222"/>
      <c r="H319" s="222"/>
      <c r="I319" s="222"/>
      <c r="J319" s="223" t="s">
        <v>314</v>
      </c>
      <c r="K319" s="224">
        <v>90</v>
      </c>
      <c r="L319" s="225">
        <v>0</v>
      </c>
      <c r="M319" s="226"/>
      <c r="N319" s="227">
        <f>ROUND(L319*K319,2)</f>
        <v>0</v>
      </c>
      <c r="O319" s="227"/>
      <c r="P319" s="227"/>
      <c r="Q319" s="227"/>
      <c r="R319" s="49"/>
      <c r="T319" s="228" t="s">
        <v>23</v>
      </c>
      <c r="U319" s="57" t="s">
        <v>49</v>
      </c>
      <c r="V319" s="48"/>
      <c r="W319" s="229">
        <f>V319*K319</f>
        <v>0</v>
      </c>
      <c r="X319" s="229">
        <v>0</v>
      </c>
      <c r="Y319" s="229">
        <f>X319*K319</f>
        <v>0</v>
      </c>
      <c r="Z319" s="229">
        <v>0</v>
      </c>
      <c r="AA319" s="230">
        <f>Z319*K319</f>
        <v>0</v>
      </c>
      <c r="AR319" s="23" t="s">
        <v>99</v>
      </c>
      <c r="AT319" s="23" t="s">
        <v>180</v>
      </c>
      <c r="AU319" s="23" t="s">
        <v>93</v>
      </c>
      <c r="AY319" s="23" t="s">
        <v>179</v>
      </c>
      <c r="BE319" s="143">
        <f>IF(U319="základní",N319,0)</f>
        <v>0</v>
      </c>
      <c r="BF319" s="143">
        <f>IF(U319="snížená",N319,0)</f>
        <v>0</v>
      </c>
      <c r="BG319" s="143">
        <f>IF(U319="zákl. přenesená",N319,0)</f>
        <v>0</v>
      </c>
      <c r="BH319" s="143">
        <f>IF(U319="sníž. přenesená",N319,0)</f>
        <v>0</v>
      </c>
      <c r="BI319" s="143">
        <f>IF(U319="nulová",N319,0)</f>
        <v>0</v>
      </c>
      <c r="BJ319" s="23" t="s">
        <v>90</v>
      </c>
      <c r="BK319" s="143">
        <f>ROUND(L319*K319,2)</f>
        <v>0</v>
      </c>
      <c r="BL319" s="23" t="s">
        <v>99</v>
      </c>
      <c r="BM319" s="23" t="s">
        <v>683</v>
      </c>
    </row>
    <row r="320" spans="2:65" s="1" customFormat="1" ht="25.5" customHeight="1">
      <c r="B320" s="47"/>
      <c r="C320" s="220" t="s">
        <v>684</v>
      </c>
      <c r="D320" s="220" t="s">
        <v>180</v>
      </c>
      <c r="E320" s="221" t="s">
        <v>685</v>
      </c>
      <c r="F320" s="222" t="s">
        <v>686</v>
      </c>
      <c r="G320" s="222"/>
      <c r="H320" s="222"/>
      <c r="I320" s="222"/>
      <c r="J320" s="223" t="s">
        <v>314</v>
      </c>
      <c r="K320" s="224">
        <v>35</v>
      </c>
      <c r="L320" s="225">
        <v>0</v>
      </c>
      <c r="M320" s="226"/>
      <c r="N320" s="227">
        <f>ROUND(L320*K320,2)</f>
        <v>0</v>
      </c>
      <c r="O320" s="227"/>
      <c r="P320" s="227"/>
      <c r="Q320" s="227"/>
      <c r="R320" s="49"/>
      <c r="T320" s="228" t="s">
        <v>23</v>
      </c>
      <c r="U320" s="57" t="s">
        <v>49</v>
      </c>
      <c r="V320" s="48"/>
      <c r="W320" s="229">
        <f>V320*K320</f>
        <v>0</v>
      </c>
      <c r="X320" s="229">
        <v>0</v>
      </c>
      <c r="Y320" s="229">
        <f>X320*K320</f>
        <v>0</v>
      </c>
      <c r="Z320" s="229">
        <v>0</v>
      </c>
      <c r="AA320" s="230">
        <f>Z320*K320</f>
        <v>0</v>
      </c>
      <c r="AR320" s="23" t="s">
        <v>99</v>
      </c>
      <c r="AT320" s="23" t="s">
        <v>180</v>
      </c>
      <c r="AU320" s="23" t="s">
        <v>93</v>
      </c>
      <c r="AY320" s="23" t="s">
        <v>179</v>
      </c>
      <c r="BE320" s="143">
        <f>IF(U320="základní",N320,0)</f>
        <v>0</v>
      </c>
      <c r="BF320" s="143">
        <f>IF(U320="snížená",N320,0)</f>
        <v>0</v>
      </c>
      <c r="BG320" s="143">
        <f>IF(U320="zákl. přenesená",N320,0)</f>
        <v>0</v>
      </c>
      <c r="BH320" s="143">
        <f>IF(U320="sníž. přenesená",N320,0)</f>
        <v>0</v>
      </c>
      <c r="BI320" s="143">
        <f>IF(U320="nulová",N320,0)</f>
        <v>0</v>
      </c>
      <c r="BJ320" s="23" t="s">
        <v>90</v>
      </c>
      <c r="BK320" s="143">
        <f>ROUND(L320*K320,2)</f>
        <v>0</v>
      </c>
      <c r="BL320" s="23" t="s">
        <v>99</v>
      </c>
      <c r="BM320" s="23" t="s">
        <v>687</v>
      </c>
    </row>
    <row r="321" spans="2:65" s="1" customFormat="1" ht="16.5" customHeight="1">
      <c r="B321" s="47"/>
      <c r="C321" s="220" t="s">
        <v>688</v>
      </c>
      <c r="D321" s="220" t="s">
        <v>180</v>
      </c>
      <c r="E321" s="221" t="s">
        <v>689</v>
      </c>
      <c r="F321" s="222" t="s">
        <v>690</v>
      </c>
      <c r="G321" s="222"/>
      <c r="H321" s="222"/>
      <c r="I321" s="222"/>
      <c r="J321" s="223" t="s">
        <v>534</v>
      </c>
      <c r="K321" s="224">
        <v>1</v>
      </c>
      <c r="L321" s="225">
        <v>0</v>
      </c>
      <c r="M321" s="226"/>
      <c r="N321" s="227">
        <f>ROUND(L321*K321,2)</f>
        <v>0</v>
      </c>
      <c r="O321" s="227"/>
      <c r="P321" s="227"/>
      <c r="Q321" s="227"/>
      <c r="R321" s="49"/>
      <c r="T321" s="228" t="s">
        <v>23</v>
      </c>
      <c r="U321" s="57" t="s">
        <v>49</v>
      </c>
      <c r="V321" s="48"/>
      <c r="W321" s="229">
        <f>V321*K321</f>
        <v>0</v>
      </c>
      <c r="X321" s="229">
        <v>0</v>
      </c>
      <c r="Y321" s="229">
        <f>X321*K321</f>
        <v>0</v>
      </c>
      <c r="Z321" s="229">
        <v>0</v>
      </c>
      <c r="AA321" s="230">
        <f>Z321*K321</f>
        <v>0</v>
      </c>
      <c r="AR321" s="23" t="s">
        <v>99</v>
      </c>
      <c r="AT321" s="23" t="s">
        <v>180</v>
      </c>
      <c r="AU321" s="23" t="s">
        <v>93</v>
      </c>
      <c r="AY321" s="23" t="s">
        <v>179</v>
      </c>
      <c r="BE321" s="143">
        <f>IF(U321="základní",N321,0)</f>
        <v>0</v>
      </c>
      <c r="BF321" s="143">
        <f>IF(U321="snížená",N321,0)</f>
        <v>0</v>
      </c>
      <c r="BG321" s="143">
        <f>IF(U321="zákl. přenesená",N321,0)</f>
        <v>0</v>
      </c>
      <c r="BH321" s="143">
        <f>IF(U321="sníž. přenesená",N321,0)</f>
        <v>0</v>
      </c>
      <c r="BI321" s="143">
        <f>IF(U321="nulová",N321,0)</f>
        <v>0</v>
      </c>
      <c r="BJ321" s="23" t="s">
        <v>90</v>
      </c>
      <c r="BK321" s="143">
        <f>ROUND(L321*K321,2)</f>
        <v>0</v>
      </c>
      <c r="BL321" s="23" t="s">
        <v>99</v>
      </c>
      <c r="BM321" s="23" t="s">
        <v>691</v>
      </c>
    </row>
    <row r="322" spans="2:65" s="1" customFormat="1" ht="25.5" customHeight="1">
      <c r="B322" s="47"/>
      <c r="C322" s="220" t="s">
        <v>692</v>
      </c>
      <c r="D322" s="220" t="s">
        <v>180</v>
      </c>
      <c r="E322" s="221" t="s">
        <v>693</v>
      </c>
      <c r="F322" s="222" t="s">
        <v>694</v>
      </c>
      <c r="G322" s="222"/>
      <c r="H322" s="222"/>
      <c r="I322" s="222"/>
      <c r="J322" s="223" t="s">
        <v>534</v>
      </c>
      <c r="K322" s="224">
        <v>1</v>
      </c>
      <c r="L322" s="225">
        <v>0</v>
      </c>
      <c r="M322" s="226"/>
      <c r="N322" s="227">
        <f>ROUND(L322*K322,2)</f>
        <v>0</v>
      </c>
      <c r="O322" s="227"/>
      <c r="P322" s="227"/>
      <c r="Q322" s="227"/>
      <c r="R322" s="49"/>
      <c r="T322" s="228" t="s">
        <v>23</v>
      </c>
      <c r="U322" s="57" t="s">
        <v>49</v>
      </c>
      <c r="V322" s="48"/>
      <c r="W322" s="229">
        <f>V322*K322</f>
        <v>0</v>
      </c>
      <c r="X322" s="229">
        <v>0</v>
      </c>
      <c r="Y322" s="229">
        <f>X322*K322</f>
        <v>0</v>
      </c>
      <c r="Z322" s="229">
        <v>0</v>
      </c>
      <c r="AA322" s="230">
        <f>Z322*K322</f>
        <v>0</v>
      </c>
      <c r="AR322" s="23" t="s">
        <v>99</v>
      </c>
      <c r="AT322" s="23" t="s">
        <v>180</v>
      </c>
      <c r="AU322" s="23" t="s">
        <v>93</v>
      </c>
      <c r="AY322" s="23" t="s">
        <v>179</v>
      </c>
      <c r="BE322" s="143">
        <f>IF(U322="základní",N322,0)</f>
        <v>0</v>
      </c>
      <c r="BF322" s="143">
        <f>IF(U322="snížená",N322,0)</f>
        <v>0</v>
      </c>
      <c r="BG322" s="143">
        <f>IF(U322="zákl. přenesená",N322,0)</f>
        <v>0</v>
      </c>
      <c r="BH322" s="143">
        <f>IF(U322="sníž. přenesená",N322,0)</f>
        <v>0</v>
      </c>
      <c r="BI322" s="143">
        <f>IF(U322="nulová",N322,0)</f>
        <v>0</v>
      </c>
      <c r="BJ322" s="23" t="s">
        <v>90</v>
      </c>
      <c r="BK322" s="143">
        <f>ROUND(L322*K322,2)</f>
        <v>0</v>
      </c>
      <c r="BL322" s="23" t="s">
        <v>99</v>
      </c>
      <c r="BM322" s="23" t="s">
        <v>695</v>
      </c>
    </row>
    <row r="323" spans="2:65" s="1" customFormat="1" ht="16.5" customHeight="1">
      <c r="B323" s="47"/>
      <c r="C323" s="220" t="s">
        <v>696</v>
      </c>
      <c r="D323" s="220" t="s">
        <v>180</v>
      </c>
      <c r="E323" s="221" t="s">
        <v>697</v>
      </c>
      <c r="F323" s="222" t="s">
        <v>698</v>
      </c>
      <c r="G323" s="222"/>
      <c r="H323" s="222"/>
      <c r="I323" s="222"/>
      <c r="J323" s="223" t="s">
        <v>534</v>
      </c>
      <c r="K323" s="224">
        <v>3</v>
      </c>
      <c r="L323" s="225">
        <v>0</v>
      </c>
      <c r="M323" s="226"/>
      <c r="N323" s="227">
        <f>ROUND(L323*K323,2)</f>
        <v>0</v>
      </c>
      <c r="O323" s="227"/>
      <c r="P323" s="227"/>
      <c r="Q323" s="227"/>
      <c r="R323" s="49"/>
      <c r="T323" s="228" t="s">
        <v>23</v>
      </c>
      <c r="U323" s="57" t="s">
        <v>49</v>
      </c>
      <c r="V323" s="48"/>
      <c r="W323" s="229">
        <f>V323*K323</f>
        <v>0</v>
      </c>
      <c r="X323" s="229">
        <v>0</v>
      </c>
      <c r="Y323" s="229">
        <f>X323*K323</f>
        <v>0</v>
      </c>
      <c r="Z323" s="229">
        <v>0</v>
      </c>
      <c r="AA323" s="230">
        <f>Z323*K323</f>
        <v>0</v>
      </c>
      <c r="AR323" s="23" t="s">
        <v>99</v>
      </c>
      <c r="AT323" s="23" t="s">
        <v>180</v>
      </c>
      <c r="AU323" s="23" t="s">
        <v>93</v>
      </c>
      <c r="AY323" s="23" t="s">
        <v>179</v>
      </c>
      <c r="BE323" s="143">
        <f>IF(U323="základní",N323,0)</f>
        <v>0</v>
      </c>
      <c r="BF323" s="143">
        <f>IF(U323="snížená",N323,0)</f>
        <v>0</v>
      </c>
      <c r="BG323" s="143">
        <f>IF(U323="zákl. přenesená",N323,0)</f>
        <v>0</v>
      </c>
      <c r="BH323" s="143">
        <f>IF(U323="sníž. přenesená",N323,0)</f>
        <v>0</v>
      </c>
      <c r="BI323" s="143">
        <f>IF(U323="nulová",N323,0)</f>
        <v>0</v>
      </c>
      <c r="BJ323" s="23" t="s">
        <v>90</v>
      </c>
      <c r="BK323" s="143">
        <f>ROUND(L323*K323,2)</f>
        <v>0</v>
      </c>
      <c r="BL323" s="23" t="s">
        <v>99</v>
      </c>
      <c r="BM323" s="23" t="s">
        <v>699</v>
      </c>
    </row>
    <row r="324" spans="2:65" s="1" customFormat="1" ht="25.5" customHeight="1">
      <c r="B324" s="47"/>
      <c r="C324" s="220" t="s">
        <v>700</v>
      </c>
      <c r="D324" s="220" t="s">
        <v>180</v>
      </c>
      <c r="E324" s="221" t="s">
        <v>701</v>
      </c>
      <c r="F324" s="222" t="s">
        <v>702</v>
      </c>
      <c r="G324" s="222"/>
      <c r="H324" s="222"/>
      <c r="I324" s="222"/>
      <c r="J324" s="223" t="s">
        <v>534</v>
      </c>
      <c r="K324" s="224">
        <v>1</v>
      </c>
      <c r="L324" s="225">
        <v>0</v>
      </c>
      <c r="M324" s="226"/>
      <c r="N324" s="227">
        <f>ROUND(L324*K324,2)</f>
        <v>0</v>
      </c>
      <c r="O324" s="227"/>
      <c r="P324" s="227"/>
      <c r="Q324" s="227"/>
      <c r="R324" s="49"/>
      <c r="T324" s="228" t="s">
        <v>23</v>
      </c>
      <c r="U324" s="57" t="s">
        <v>49</v>
      </c>
      <c r="V324" s="48"/>
      <c r="W324" s="229">
        <f>V324*K324</f>
        <v>0</v>
      </c>
      <c r="X324" s="229">
        <v>0</v>
      </c>
      <c r="Y324" s="229">
        <f>X324*K324</f>
        <v>0</v>
      </c>
      <c r="Z324" s="229">
        <v>0</v>
      </c>
      <c r="AA324" s="230">
        <f>Z324*K324</f>
        <v>0</v>
      </c>
      <c r="AR324" s="23" t="s">
        <v>99</v>
      </c>
      <c r="AT324" s="23" t="s">
        <v>180</v>
      </c>
      <c r="AU324" s="23" t="s">
        <v>93</v>
      </c>
      <c r="AY324" s="23" t="s">
        <v>179</v>
      </c>
      <c r="BE324" s="143">
        <f>IF(U324="základní",N324,0)</f>
        <v>0</v>
      </c>
      <c r="BF324" s="143">
        <f>IF(U324="snížená",N324,0)</f>
        <v>0</v>
      </c>
      <c r="BG324" s="143">
        <f>IF(U324="zákl. přenesená",N324,0)</f>
        <v>0</v>
      </c>
      <c r="BH324" s="143">
        <f>IF(U324="sníž. přenesená",N324,0)</f>
        <v>0</v>
      </c>
      <c r="BI324" s="143">
        <f>IF(U324="nulová",N324,0)</f>
        <v>0</v>
      </c>
      <c r="BJ324" s="23" t="s">
        <v>90</v>
      </c>
      <c r="BK324" s="143">
        <f>ROUND(L324*K324,2)</f>
        <v>0</v>
      </c>
      <c r="BL324" s="23" t="s">
        <v>99</v>
      </c>
      <c r="BM324" s="23" t="s">
        <v>703</v>
      </c>
    </row>
    <row r="325" spans="2:65" s="1" customFormat="1" ht="25.5" customHeight="1">
      <c r="B325" s="47"/>
      <c r="C325" s="220" t="s">
        <v>704</v>
      </c>
      <c r="D325" s="220" t="s">
        <v>180</v>
      </c>
      <c r="E325" s="221" t="s">
        <v>705</v>
      </c>
      <c r="F325" s="222" t="s">
        <v>706</v>
      </c>
      <c r="G325" s="222"/>
      <c r="H325" s="222"/>
      <c r="I325" s="222"/>
      <c r="J325" s="223" t="s">
        <v>534</v>
      </c>
      <c r="K325" s="224">
        <v>10</v>
      </c>
      <c r="L325" s="225">
        <v>0</v>
      </c>
      <c r="M325" s="226"/>
      <c r="N325" s="227">
        <f>ROUND(L325*K325,2)</f>
        <v>0</v>
      </c>
      <c r="O325" s="227"/>
      <c r="P325" s="227"/>
      <c r="Q325" s="227"/>
      <c r="R325" s="49"/>
      <c r="T325" s="228" t="s">
        <v>23</v>
      </c>
      <c r="U325" s="57" t="s">
        <v>49</v>
      </c>
      <c r="V325" s="48"/>
      <c r="W325" s="229">
        <f>V325*K325</f>
        <v>0</v>
      </c>
      <c r="X325" s="229">
        <v>0</v>
      </c>
      <c r="Y325" s="229">
        <f>X325*K325</f>
        <v>0</v>
      </c>
      <c r="Z325" s="229">
        <v>0</v>
      </c>
      <c r="AA325" s="230">
        <f>Z325*K325</f>
        <v>0</v>
      </c>
      <c r="AR325" s="23" t="s">
        <v>99</v>
      </c>
      <c r="AT325" s="23" t="s">
        <v>180</v>
      </c>
      <c r="AU325" s="23" t="s">
        <v>93</v>
      </c>
      <c r="AY325" s="23" t="s">
        <v>179</v>
      </c>
      <c r="BE325" s="143">
        <f>IF(U325="základní",N325,0)</f>
        <v>0</v>
      </c>
      <c r="BF325" s="143">
        <f>IF(U325="snížená",N325,0)</f>
        <v>0</v>
      </c>
      <c r="BG325" s="143">
        <f>IF(U325="zákl. přenesená",N325,0)</f>
        <v>0</v>
      </c>
      <c r="BH325" s="143">
        <f>IF(U325="sníž. přenesená",N325,0)</f>
        <v>0</v>
      </c>
      <c r="BI325" s="143">
        <f>IF(U325="nulová",N325,0)</f>
        <v>0</v>
      </c>
      <c r="BJ325" s="23" t="s">
        <v>90</v>
      </c>
      <c r="BK325" s="143">
        <f>ROUND(L325*K325,2)</f>
        <v>0</v>
      </c>
      <c r="BL325" s="23" t="s">
        <v>99</v>
      </c>
      <c r="BM325" s="23" t="s">
        <v>707</v>
      </c>
    </row>
    <row r="326" spans="2:65" s="1" customFormat="1" ht="25.5" customHeight="1">
      <c r="B326" s="47"/>
      <c r="C326" s="220" t="s">
        <v>708</v>
      </c>
      <c r="D326" s="220" t="s">
        <v>180</v>
      </c>
      <c r="E326" s="221" t="s">
        <v>709</v>
      </c>
      <c r="F326" s="222" t="s">
        <v>710</v>
      </c>
      <c r="G326" s="222"/>
      <c r="H326" s="222"/>
      <c r="I326" s="222"/>
      <c r="J326" s="223" t="s">
        <v>534</v>
      </c>
      <c r="K326" s="224">
        <v>5</v>
      </c>
      <c r="L326" s="225">
        <v>0</v>
      </c>
      <c r="M326" s="226"/>
      <c r="N326" s="227">
        <f>ROUND(L326*K326,2)</f>
        <v>0</v>
      </c>
      <c r="O326" s="227"/>
      <c r="P326" s="227"/>
      <c r="Q326" s="227"/>
      <c r="R326" s="49"/>
      <c r="T326" s="228" t="s">
        <v>23</v>
      </c>
      <c r="U326" s="57" t="s">
        <v>49</v>
      </c>
      <c r="V326" s="48"/>
      <c r="W326" s="229">
        <f>V326*K326</f>
        <v>0</v>
      </c>
      <c r="X326" s="229">
        <v>0</v>
      </c>
      <c r="Y326" s="229">
        <f>X326*K326</f>
        <v>0</v>
      </c>
      <c r="Z326" s="229">
        <v>0</v>
      </c>
      <c r="AA326" s="230">
        <f>Z326*K326</f>
        <v>0</v>
      </c>
      <c r="AR326" s="23" t="s">
        <v>99</v>
      </c>
      <c r="AT326" s="23" t="s">
        <v>180</v>
      </c>
      <c r="AU326" s="23" t="s">
        <v>93</v>
      </c>
      <c r="AY326" s="23" t="s">
        <v>179</v>
      </c>
      <c r="BE326" s="143">
        <f>IF(U326="základní",N326,0)</f>
        <v>0</v>
      </c>
      <c r="BF326" s="143">
        <f>IF(U326="snížená",N326,0)</f>
        <v>0</v>
      </c>
      <c r="BG326" s="143">
        <f>IF(U326="zákl. přenesená",N326,0)</f>
        <v>0</v>
      </c>
      <c r="BH326" s="143">
        <f>IF(U326="sníž. přenesená",N326,0)</f>
        <v>0</v>
      </c>
      <c r="BI326" s="143">
        <f>IF(U326="nulová",N326,0)</f>
        <v>0</v>
      </c>
      <c r="BJ326" s="23" t="s">
        <v>90</v>
      </c>
      <c r="BK326" s="143">
        <f>ROUND(L326*K326,2)</f>
        <v>0</v>
      </c>
      <c r="BL326" s="23" t="s">
        <v>99</v>
      </c>
      <c r="BM326" s="23" t="s">
        <v>711</v>
      </c>
    </row>
    <row r="327" spans="2:65" s="1" customFormat="1" ht="25.5" customHeight="1">
      <c r="B327" s="47"/>
      <c r="C327" s="220" t="s">
        <v>712</v>
      </c>
      <c r="D327" s="220" t="s">
        <v>180</v>
      </c>
      <c r="E327" s="221" t="s">
        <v>713</v>
      </c>
      <c r="F327" s="222" t="s">
        <v>714</v>
      </c>
      <c r="G327" s="222"/>
      <c r="H327" s="222"/>
      <c r="I327" s="222"/>
      <c r="J327" s="223" t="s">
        <v>534</v>
      </c>
      <c r="K327" s="224">
        <v>1</v>
      </c>
      <c r="L327" s="225">
        <v>0</v>
      </c>
      <c r="M327" s="226"/>
      <c r="N327" s="227">
        <f>ROUND(L327*K327,2)</f>
        <v>0</v>
      </c>
      <c r="O327" s="227"/>
      <c r="P327" s="227"/>
      <c r="Q327" s="227"/>
      <c r="R327" s="49"/>
      <c r="T327" s="228" t="s">
        <v>23</v>
      </c>
      <c r="U327" s="57" t="s">
        <v>49</v>
      </c>
      <c r="V327" s="48"/>
      <c r="W327" s="229">
        <f>V327*K327</f>
        <v>0</v>
      </c>
      <c r="X327" s="229">
        <v>0</v>
      </c>
      <c r="Y327" s="229">
        <f>X327*K327</f>
        <v>0</v>
      </c>
      <c r="Z327" s="229">
        <v>0</v>
      </c>
      <c r="AA327" s="230">
        <f>Z327*K327</f>
        <v>0</v>
      </c>
      <c r="AR327" s="23" t="s">
        <v>99</v>
      </c>
      <c r="AT327" s="23" t="s">
        <v>180</v>
      </c>
      <c r="AU327" s="23" t="s">
        <v>93</v>
      </c>
      <c r="AY327" s="23" t="s">
        <v>179</v>
      </c>
      <c r="BE327" s="143">
        <f>IF(U327="základní",N327,0)</f>
        <v>0</v>
      </c>
      <c r="BF327" s="143">
        <f>IF(U327="snížená",N327,0)</f>
        <v>0</v>
      </c>
      <c r="BG327" s="143">
        <f>IF(U327="zákl. přenesená",N327,0)</f>
        <v>0</v>
      </c>
      <c r="BH327" s="143">
        <f>IF(U327="sníž. přenesená",N327,0)</f>
        <v>0</v>
      </c>
      <c r="BI327" s="143">
        <f>IF(U327="nulová",N327,0)</f>
        <v>0</v>
      </c>
      <c r="BJ327" s="23" t="s">
        <v>90</v>
      </c>
      <c r="BK327" s="143">
        <f>ROUND(L327*K327,2)</f>
        <v>0</v>
      </c>
      <c r="BL327" s="23" t="s">
        <v>99</v>
      </c>
      <c r="BM327" s="23" t="s">
        <v>715</v>
      </c>
    </row>
    <row r="328" spans="2:65" s="1" customFormat="1" ht="25.5" customHeight="1">
      <c r="B328" s="47"/>
      <c r="C328" s="220" t="s">
        <v>716</v>
      </c>
      <c r="D328" s="220" t="s">
        <v>180</v>
      </c>
      <c r="E328" s="221" t="s">
        <v>717</v>
      </c>
      <c r="F328" s="222" t="s">
        <v>718</v>
      </c>
      <c r="G328" s="222"/>
      <c r="H328" s="222"/>
      <c r="I328" s="222"/>
      <c r="J328" s="223" t="s">
        <v>534</v>
      </c>
      <c r="K328" s="224">
        <v>2</v>
      </c>
      <c r="L328" s="225">
        <v>0</v>
      </c>
      <c r="M328" s="226"/>
      <c r="N328" s="227">
        <f>ROUND(L328*K328,2)</f>
        <v>0</v>
      </c>
      <c r="O328" s="227"/>
      <c r="P328" s="227"/>
      <c r="Q328" s="227"/>
      <c r="R328" s="49"/>
      <c r="T328" s="228" t="s">
        <v>23</v>
      </c>
      <c r="U328" s="57" t="s">
        <v>49</v>
      </c>
      <c r="V328" s="48"/>
      <c r="W328" s="229">
        <f>V328*K328</f>
        <v>0</v>
      </c>
      <c r="X328" s="229">
        <v>0</v>
      </c>
      <c r="Y328" s="229">
        <f>X328*K328</f>
        <v>0</v>
      </c>
      <c r="Z328" s="229">
        <v>0</v>
      </c>
      <c r="AA328" s="230">
        <f>Z328*K328</f>
        <v>0</v>
      </c>
      <c r="AR328" s="23" t="s">
        <v>99</v>
      </c>
      <c r="AT328" s="23" t="s">
        <v>180</v>
      </c>
      <c r="AU328" s="23" t="s">
        <v>93</v>
      </c>
      <c r="AY328" s="23" t="s">
        <v>179</v>
      </c>
      <c r="BE328" s="143">
        <f>IF(U328="základní",N328,0)</f>
        <v>0</v>
      </c>
      <c r="BF328" s="143">
        <f>IF(U328="snížená",N328,0)</f>
        <v>0</v>
      </c>
      <c r="BG328" s="143">
        <f>IF(U328="zákl. přenesená",N328,0)</f>
        <v>0</v>
      </c>
      <c r="BH328" s="143">
        <f>IF(U328="sníž. přenesená",N328,0)</f>
        <v>0</v>
      </c>
      <c r="BI328" s="143">
        <f>IF(U328="nulová",N328,0)</f>
        <v>0</v>
      </c>
      <c r="BJ328" s="23" t="s">
        <v>90</v>
      </c>
      <c r="BK328" s="143">
        <f>ROUND(L328*K328,2)</f>
        <v>0</v>
      </c>
      <c r="BL328" s="23" t="s">
        <v>99</v>
      </c>
      <c r="BM328" s="23" t="s">
        <v>719</v>
      </c>
    </row>
    <row r="329" spans="2:65" s="1" customFormat="1" ht="25.5" customHeight="1">
      <c r="B329" s="47"/>
      <c r="C329" s="220" t="s">
        <v>720</v>
      </c>
      <c r="D329" s="220" t="s">
        <v>180</v>
      </c>
      <c r="E329" s="221" t="s">
        <v>721</v>
      </c>
      <c r="F329" s="222" t="s">
        <v>722</v>
      </c>
      <c r="G329" s="222"/>
      <c r="H329" s="222"/>
      <c r="I329" s="222"/>
      <c r="J329" s="223" t="s">
        <v>534</v>
      </c>
      <c r="K329" s="224">
        <v>1</v>
      </c>
      <c r="L329" s="225">
        <v>0</v>
      </c>
      <c r="M329" s="226"/>
      <c r="N329" s="227">
        <f>ROUND(L329*K329,2)</f>
        <v>0</v>
      </c>
      <c r="O329" s="227"/>
      <c r="P329" s="227"/>
      <c r="Q329" s="227"/>
      <c r="R329" s="49"/>
      <c r="T329" s="228" t="s">
        <v>23</v>
      </c>
      <c r="U329" s="57" t="s">
        <v>49</v>
      </c>
      <c r="V329" s="48"/>
      <c r="W329" s="229">
        <f>V329*K329</f>
        <v>0</v>
      </c>
      <c r="X329" s="229">
        <v>0</v>
      </c>
      <c r="Y329" s="229">
        <f>X329*K329</f>
        <v>0</v>
      </c>
      <c r="Z329" s="229">
        <v>0</v>
      </c>
      <c r="AA329" s="230">
        <f>Z329*K329</f>
        <v>0</v>
      </c>
      <c r="AR329" s="23" t="s">
        <v>99</v>
      </c>
      <c r="AT329" s="23" t="s">
        <v>180</v>
      </c>
      <c r="AU329" s="23" t="s">
        <v>93</v>
      </c>
      <c r="AY329" s="23" t="s">
        <v>179</v>
      </c>
      <c r="BE329" s="143">
        <f>IF(U329="základní",N329,0)</f>
        <v>0</v>
      </c>
      <c r="BF329" s="143">
        <f>IF(U329="snížená",N329,0)</f>
        <v>0</v>
      </c>
      <c r="BG329" s="143">
        <f>IF(U329="zákl. přenesená",N329,0)</f>
        <v>0</v>
      </c>
      <c r="BH329" s="143">
        <f>IF(U329="sníž. přenesená",N329,0)</f>
        <v>0</v>
      </c>
      <c r="BI329" s="143">
        <f>IF(U329="nulová",N329,0)</f>
        <v>0</v>
      </c>
      <c r="BJ329" s="23" t="s">
        <v>90</v>
      </c>
      <c r="BK329" s="143">
        <f>ROUND(L329*K329,2)</f>
        <v>0</v>
      </c>
      <c r="BL329" s="23" t="s">
        <v>99</v>
      </c>
      <c r="BM329" s="23" t="s">
        <v>723</v>
      </c>
    </row>
    <row r="330" spans="2:65" s="1" customFormat="1" ht="16.5" customHeight="1">
      <c r="B330" s="47"/>
      <c r="C330" s="220" t="s">
        <v>724</v>
      </c>
      <c r="D330" s="220" t="s">
        <v>180</v>
      </c>
      <c r="E330" s="221" t="s">
        <v>725</v>
      </c>
      <c r="F330" s="222" t="s">
        <v>726</v>
      </c>
      <c r="G330" s="222"/>
      <c r="H330" s="222"/>
      <c r="I330" s="222"/>
      <c r="J330" s="223" t="s">
        <v>534</v>
      </c>
      <c r="K330" s="224">
        <v>3</v>
      </c>
      <c r="L330" s="225">
        <v>0</v>
      </c>
      <c r="M330" s="226"/>
      <c r="N330" s="227">
        <f>ROUND(L330*K330,2)</f>
        <v>0</v>
      </c>
      <c r="O330" s="227"/>
      <c r="P330" s="227"/>
      <c r="Q330" s="227"/>
      <c r="R330" s="49"/>
      <c r="T330" s="228" t="s">
        <v>23</v>
      </c>
      <c r="U330" s="57" t="s">
        <v>49</v>
      </c>
      <c r="V330" s="48"/>
      <c r="W330" s="229">
        <f>V330*K330</f>
        <v>0</v>
      </c>
      <c r="X330" s="229">
        <v>0</v>
      </c>
      <c r="Y330" s="229">
        <f>X330*K330</f>
        <v>0</v>
      </c>
      <c r="Z330" s="229">
        <v>0</v>
      </c>
      <c r="AA330" s="230">
        <f>Z330*K330</f>
        <v>0</v>
      </c>
      <c r="AR330" s="23" t="s">
        <v>99</v>
      </c>
      <c r="AT330" s="23" t="s">
        <v>180</v>
      </c>
      <c r="AU330" s="23" t="s">
        <v>93</v>
      </c>
      <c r="AY330" s="23" t="s">
        <v>179</v>
      </c>
      <c r="BE330" s="143">
        <f>IF(U330="základní",N330,0)</f>
        <v>0</v>
      </c>
      <c r="BF330" s="143">
        <f>IF(U330="snížená",N330,0)</f>
        <v>0</v>
      </c>
      <c r="BG330" s="143">
        <f>IF(U330="zákl. přenesená",N330,0)</f>
        <v>0</v>
      </c>
      <c r="BH330" s="143">
        <f>IF(U330="sníž. přenesená",N330,0)</f>
        <v>0</v>
      </c>
      <c r="BI330" s="143">
        <f>IF(U330="nulová",N330,0)</f>
        <v>0</v>
      </c>
      <c r="BJ330" s="23" t="s">
        <v>90</v>
      </c>
      <c r="BK330" s="143">
        <f>ROUND(L330*K330,2)</f>
        <v>0</v>
      </c>
      <c r="BL330" s="23" t="s">
        <v>99</v>
      </c>
      <c r="BM330" s="23" t="s">
        <v>727</v>
      </c>
    </row>
    <row r="331" spans="2:65" s="1" customFormat="1" ht="16.5" customHeight="1">
      <c r="B331" s="47"/>
      <c r="C331" s="220" t="s">
        <v>728</v>
      </c>
      <c r="D331" s="220" t="s">
        <v>180</v>
      </c>
      <c r="E331" s="221" t="s">
        <v>725</v>
      </c>
      <c r="F331" s="222" t="s">
        <v>726</v>
      </c>
      <c r="G331" s="222"/>
      <c r="H331" s="222"/>
      <c r="I331" s="222"/>
      <c r="J331" s="223" t="s">
        <v>534</v>
      </c>
      <c r="K331" s="224">
        <v>1</v>
      </c>
      <c r="L331" s="225">
        <v>0</v>
      </c>
      <c r="M331" s="226"/>
      <c r="N331" s="227">
        <f>ROUND(L331*K331,2)</f>
        <v>0</v>
      </c>
      <c r="O331" s="227"/>
      <c r="P331" s="227"/>
      <c r="Q331" s="227"/>
      <c r="R331" s="49"/>
      <c r="T331" s="228" t="s">
        <v>23</v>
      </c>
      <c r="U331" s="57" t="s">
        <v>49</v>
      </c>
      <c r="V331" s="48"/>
      <c r="W331" s="229">
        <f>V331*K331</f>
        <v>0</v>
      </c>
      <c r="X331" s="229">
        <v>0</v>
      </c>
      <c r="Y331" s="229">
        <f>X331*K331</f>
        <v>0</v>
      </c>
      <c r="Z331" s="229">
        <v>0</v>
      </c>
      <c r="AA331" s="230">
        <f>Z331*K331</f>
        <v>0</v>
      </c>
      <c r="AR331" s="23" t="s">
        <v>99</v>
      </c>
      <c r="AT331" s="23" t="s">
        <v>180</v>
      </c>
      <c r="AU331" s="23" t="s">
        <v>93</v>
      </c>
      <c r="AY331" s="23" t="s">
        <v>179</v>
      </c>
      <c r="BE331" s="143">
        <f>IF(U331="základní",N331,0)</f>
        <v>0</v>
      </c>
      <c r="BF331" s="143">
        <f>IF(U331="snížená",N331,0)</f>
        <v>0</v>
      </c>
      <c r="BG331" s="143">
        <f>IF(U331="zákl. přenesená",N331,0)</f>
        <v>0</v>
      </c>
      <c r="BH331" s="143">
        <f>IF(U331="sníž. přenesená",N331,0)</f>
        <v>0</v>
      </c>
      <c r="BI331" s="143">
        <f>IF(U331="nulová",N331,0)</f>
        <v>0</v>
      </c>
      <c r="BJ331" s="23" t="s">
        <v>90</v>
      </c>
      <c r="BK331" s="143">
        <f>ROUND(L331*K331,2)</f>
        <v>0</v>
      </c>
      <c r="BL331" s="23" t="s">
        <v>99</v>
      </c>
      <c r="BM331" s="23" t="s">
        <v>729</v>
      </c>
    </row>
    <row r="332" spans="2:65" s="1" customFormat="1" ht="16.5" customHeight="1">
      <c r="B332" s="47"/>
      <c r="C332" s="220" t="s">
        <v>730</v>
      </c>
      <c r="D332" s="220" t="s">
        <v>180</v>
      </c>
      <c r="E332" s="221" t="s">
        <v>725</v>
      </c>
      <c r="F332" s="222" t="s">
        <v>726</v>
      </c>
      <c r="G332" s="222"/>
      <c r="H332" s="222"/>
      <c r="I332" s="222"/>
      <c r="J332" s="223" t="s">
        <v>534</v>
      </c>
      <c r="K332" s="224">
        <v>4</v>
      </c>
      <c r="L332" s="225">
        <v>0</v>
      </c>
      <c r="M332" s="226"/>
      <c r="N332" s="227">
        <f>ROUND(L332*K332,2)</f>
        <v>0</v>
      </c>
      <c r="O332" s="227"/>
      <c r="P332" s="227"/>
      <c r="Q332" s="227"/>
      <c r="R332" s="49"/>
      <c r="T332" s="228" t="s">
        <v>23</v>
      </c>
      <c r="U332" s="57" t="s">
        <v>49</v>
      </c>
      <c r="V332" s="48"/>
      <c r="W332" s="229">
        <f>V332*K332</f>
        <v>0</v>
      </c>
      <c r="X332" s="229">
        <v>0</v>
      </c>
      <c r="Y332" s="229">
        <f>X332*K332</f>
        <v>0</v>
      </c>
      <c r="Z332" s="229">
        <v>0</v>
      </c>
      <c r="AA332" s="230">
        <f>Z332*K332</f>
        <v>0</v>
      </c>
      <c r="AR332" s="23" t="s">
        <v>99</v>
      </c>
      <c r="AT332" s="23" t="s">
        <v>180</v>
      </c>
      <c r="AU332" s="23" t="s">
        <v>93</v>
      </c>
      <c r="AY332" s="23" t="s">
        <v>179</v>
      </c>
      <c r="BE332" s="143">
        <f>IF(U332="základní",N332,0)</f>
        <v>0</v>
      </c>
      <c r="BF332" s="143">
        <f>IF(U332="snížená",N332,0)</f>
        <v>0</v>
      </c>
      <c r="BG332" s="143">
        <f>IF(U332="zákl. přenesená",N332,0)</f>
        <v>0</v>
      </c>
      <c r="BH332" s="143">
        <f>IF(U332="sníž. přenesená",N332,0)</f>
        <v>0</v>
      </c>
      <c r="BI332" s="143">
        <f>IF(U332="nulová",N332,0)</f>
        <v>0</v>
      </c>
      <c r="BJ332" s="23" t="s">
        <v>90</v>
      </c>
      <c r="BK332" s="143">
        <f>ROUND(L332*K332,2)</f>
        <v>0</v>
      </c>
      <c r="BL332" s="23" t="s">
        <v>99</v>
      </c>
      <c r="BM332" s="23" t="s">
        <v>731</v>
      </c>
    </row>
    <row r="333" spans="2:65" s="1" customFormat="1" ht="16.5" customHeight="1">
      <c r="B333" s="47"/>
      <c r="C333" s="220" t="s">
        <v>732</v>
      </c>
      <c r="D333" s="220" t="s">
        <v>180</v>
      </c>
      <c r="E333" s="221" t="s">
        <v>733</v>
      </c>
      <c r="F333" s="222" t="s">
        <v>734</v>
      </c>
      <c r="G333" s="222"/>
      <c r="H333" s="222"/>
      <c r="I333" s="222"/>
      <c r="J333" s="223" t="s">
        <v>534</v>
      </c>
      <c r="K333" s="224">
        <v>2</v>
      </c>
      <c r="L333" s="225">
        <v>0</v>
      </c>
      <c r="M333" s="226"/>
      <c r="N333" s="227">
        <f>ROUND(L333*K333,2)</f>
        <v>0</v>
      </c>
      <c r="O333" s="227"/>
      <c r="P333" s="227"/>
      <c r="Q333" s="227"/>
      <c r="R333" s="49"/>
      <c r="T333" s="228" t="s">
        <v>23</v>
      </c>
      <c r="U333" s="57" t="s">
        <v>49</v>
      </c>
      <c r="V333" s="48"/>
      <c r="W333" s="229">
        <f>V333*K333</f>
        <v>0</v>
      </c>
      <c r="X333" s="229">
        <v>0</v>
      </c>
      <c r="Y333" s="229">
        <f>X333*K333</f>
        <v>0</v>
      </c>
      <c r="Z333" s="229">
        <v>0</v>
      </c>
      <c r="AA333" s="230">
        <f>Z333*K333</f>
        <v>0</v>
      </c>
      <c r="AR333" s="23" t="s">
        <v>99</v>
      </c>
      <c r="AT333" s="23" t="s">
        <v>180</v>
      </c>
      <c r="AU333" s="23" t="s">
        <v>93</v>
      </c>
      <c r="AY333" s="23" t="s">
        <v>179</v>
      </c>
      <c r="BE333" s="143">
        <f>IF(U333="základní",N333,0)</f>
        <v>0</v>
      </c>
      <c r="BF333" s="143">
        <f>IF(U333="snížená",N333,0)</f>
        <v>0</v>
      </c>
      <c r="BG333" s="143">
        <f>IF(U333="zákl. přenesená",N333,0)</f>
        <v>0</v>
      </c>
      <c r="BH333" s="143">
        <f>IF(U333="sníž. přenesená",N333,0)</f>
        <v>0</v>
      </c>
      <c r="BI333" s="143">
        <f>IF(U333="nulová",N333,0)</f>
        <v>0</v>
      </c>
      <c r="BJ333" s="23" t="s">
        <v>90</v>
      </c>
      <c r="BK333" s="143">
        <f>ROUND(L333*K333,2)</f>
        <v>0</v>
      </c>
      <c r="BL333" s="23" t="s">
        <v>99</v>
      </c>
      <c r="BM333" s="23" t="s">
        <v>735</v>
      </c>
    </row>
    <row r="334" spans="2:65" s="1" customFormat="1" ht="16.5" customHeight="1">
      <c r="B334" s="47"/>
      <c r="C334" s="220" t="s">
        <v>736</v>
      </c>
      <c r="D334" s="220" t="s">
        <v>180</v>
      </c>
      <c r="E334" s="221" t="s">
        <v>737</v>
      </c>
      <c r="F334" s="222" t="s">
        <v>586</v>
      </c>
      <c r="G334" s="222"/>
      <c r="H334" s="222"/>
      <c r="I334" s="222"/>
      <c r="J334" s="223" t="s">
        <v>534</v>
      </c>
      <c r="K334" s="224">
        <v>30</v>
      </c>
      <c r="L334" s="225">
        <v>0</v>
      </c>
      <c r="M334" s="226"/>
      <c r="N334" s="227">
        <f>ROUND(L334*K334,2)</f>
        <v>0</v>
      </c>
      <c r="O334" s="227"/>
      <c r="P334" s="227"/>
      <c r="Q334" s="227"/>
      <c r="R334" s="49"/>
      <c r="T334" s="228" t="s">
        <v>23</v>
      </c>
      <c r="U334" s="57" t="s">
        <v>49</v>
      </c>
      <c r="V334" s="48"/>
      <c r="W334" s="229">
        <f>V334*K334</f>
        <v>0</v>
      </c>
      <c r="X334" s="229">
        <v>0</v>
      </c>
      <c r="Y334" s="229">
        <f>X334*K334</f>
        <v>0</v>
      </c>
      <c r="Z334" s="229">
        <v>0</v>
      </c>
      <c r="AA334" s="230">
        <f>Z334*K334</f>
        <v>0</v>
      </c>
      <c r="AR334" s="23" t="s">
        <v>99</v>
      </c>
      <c r="AT334" s="23" t="s">
        <v>180</v>
      </c>
      <c r="AU334" s="23" t="s">
        <v>93</v>
      </c>
      <c r="AY334" s="23" t="s">
        <v>179</v>
      </c>
      <c r="BE334" s="143">
        <f>IF(U334="základní",N334,0)</f>
        <v>0</v>
      </c>
      <c r="BF334" s="143">
        <f>IF(U334="snížená",N334,0)</f>
        <v>0</v>
      </c>
      <c r="BG334" s="143">
        <f>IF(U334="zákl. přenesená",N334,0)</f>
        <v>0</v>
      </c>
      <c r="BH334" s="143">
        <f>IF(U334="sníž. přenesená",N334,0)</f>
        <v>0</v>
      </c>
      <c r="BI334" s="143">
        <f>IF(U334="nulová",N334,0)</f>
        <v>0</v>
      </c>
      <c r="BJ334" s="23" t="s">
        <v>90</v>
      </c>
      <c r="BK334" s="143">
        <f>ROUND(L334*K334,2)</f>
        <v>0</v>
      </c>
      <c r="BL334" s="23" t="s">
        <v>99</v>
      </c>
      <c r="BM334" s="23" t="s">
        <v>738</v>
      </c>
    </row>
    <row r="335" spans="2:65" s="1" customFormat="1" ht="16.5" customHeight="1">
      <c r="B335" s="47"/>
      <c r="C335" s="220" t="s">
        <v>739</v>
      </c>
      <c r="D335" s="220" t="s">
        <v>180</v>
      </c>
      <c r="E335" s="221" t="s">
        <v>740</v>
      </c>
      <c r="F335" s="222" t="s">
        <v>741</v>
      </c>
      <c r="G335" s="222"/>
      <c r="H335" s="222"/>
      <c r="I335" s="222"/>
      <c r="J335" s="223" t="s">
        <v>314</v>
      </c>
      <c r="K335" s="224">
        <v>20</v>
      </c>
      <c r="L335" s="225">
        <v>0</v>
      </c>
      <c r="M335" s="226"/>
      <c r="N335" s="227">
        <f>ROUND(L335*K335,2)</f>
        <v>0</v>
      </c>
      <c r="O335" s="227"/>
      <c r="P335" s="227"/>
      <c r="Q335" s="227"/>
      <c r="R335" s="49"/>
      <c r="T335" s="228" t="s">
        <v>23</v>
      </c>
      <c r="U335" s="57" t="s">
        <v>49</v>
      </c>
      <c r="V335" s="48"/>
      <c r="W335" s="229">
        <f>V335*K335</f>
        <v>0</v>
      </c>
      <c r="X335" s="229">
        <v>0</v>
      </c>
      <c r="Y335" s="229">
        <f>X335*K335</f>
        <v>0</v>
      </c>
      <c r="Z335" s="229">
        <v>0</v>
      </c>
      <c r="AA335" s="230">
        <f>Z335*K335</f>
        <v>0</v>
      </c>
      <c r="AR335" s="23" t="s">
        <v>99</v>
      </c>
      <c r="AT335" s="23" t="s">
        <v>180</v>
      </c>
      <c r="AU335" s="23" t="s">
        <v>93</v>
      </c>
      <c r="AY335" s="23" t="s">
        <v>179</v>
      </c>
      <c r="BE335" s="143">
        <f>IF(U335="základní",N335,0)</f>
        <v>0</v>
      </c>
      <c r="BF335" s="143">
        <f>IF(U335="snížená",N335,0)</f>
        <v>0</v>
      </c>
      <c r="BG335" s="143">
        <f>IF(U335="zákl. přenesená",N335,0)</f>
        <v>0</v>
      </c>
      <c r="BH335" s="143">
        <f>IF(U335="sníž. přenesená",N335,0)</f>
        <v>0</v>
      </c>
      <c r="BI335" s="143">
        <f>IF(U335="nulová",N335,0)</f>
        <v>0</v>
      </c>
      <c r="BJ335" s="23" t="s">
        <v>90</v>
      </c>
      <c r="BK335" s="143">
        <f>ROUND(L335*K335,2)</f>
        <v>0</v>
      </c>
      <c r="BL335" s="23" t="s">
        <v>99</v>
      </c>
      <c r="BM335" s="23" t="s">
        <v>742</v>
      </c>
    </row>
    <row r="336" spans="2:65" s="1" customFormat="1" ht="25.5" customHeight="1">
      <c r="B336" s="47"/>
      <c r="C336" s="220" t="s">
        <v>743</v>
      </c>
      <c r="D336" s="220" t="s">
        <v>180</v>
      </c>
      <c r="E336" s="221" t="s">
        <v>744</v>
      </c>
      <c r="F336" s="222" t="s">
        <v>745</v>
      </c>
      <c r="G336" s="222"/>
      <c r="H336" s="222"/>
      <c r="I336" s="222"/>
      <c r="J336" s="223" t="s">
        <v>534</v>
      </c>
      <c r="K336" s="224">
        <v>2</v>
      </c>
      <c r="L336" s="225">
        <v>0</v>
      </c>
      <c r="M336" s="226"/>
      <c r="N336" s="227">
        <f>ROUND(L336*K336,2)</f>
        <v>0</v>
      </c>
      <c r="O336" s="227"/>
      <c r="P336" s="227"/>
      <c r="Q336" s="227"/>
      <c r="R336" s="49"/>
      <c r="T336" s="228" t="s">
        <v>23</v>
      </c>
      <c r="U336" s="57" t="s">
        <v>49</v>
      </c>
      <c r="V336" s="48"/>
      <c r="W336" s="229">
        <f>V336*K336</f>
        <v>0</v>
      </c>
      <c r="X336" s="229">
        <v>0</v>
      </c>
      <c r="Y336" s="229">
        <f>X336*K336</f>
        <v>0</v>
      </c>
      <c r="Z336" s="229">
        <v>0</v>
      </c>
      <c r="AA336" s="230">
        <f>Z336*K336</f>
        <v>0</v>
      </c>
      <c r="AR336" s="23" t="s">
        <v>99</v>
      </c>
      <c r="AT336" s="23" t="s">
        <v>180</v>
      </c>
      <c r="AU336" s="23" t="s">
        <v>93</v>
      </c>
      <c r="AY336" s="23" t="s">
        <v>179</v>
      </c>
      <c r="BE336" s="143">
        <f>IF(U336="základní",N336,0)</f>
        <v>0</v>
      </c>
      <c r="BF336" s="143">
        <f>IF(U336="snížená",N336,0)</f>
        <v>0</v>
      </c>
      <c r="BG336" s="143">
        <f>IF(U336="zákl. přenesená",N336,0)</f>
        <v>0</v>
      </c>
      <c r="BH336" s="143">
        <f>IF(U336="sníž. přenesená",N336,0)</f>
        <v>0</v>
      </c>
      <c r="BI336" s="143">
        <f>IF(U336="nulová",N336,0)</f>
        <v>0</v>
      </c>
      <c r="BJ336" s="23" t="s">
        <v>90</v>
      </c>
      <c r="BK336" s="143">
        <f>ROUND(L336*K336,2)</f>
        <v>0</v>
      </c>
      <c r="BL336" s="23" t="s">
        <v>99</v>
      </c>
      <c r="BM336" s="23" t="s">
        <v>746</v>
      </c>
    </row>
    <row r="337" spans="2:65" s="1" customFormat="1" ht="16.5" customHeight="1">
      <c r="B337" s="47"/>
      <c r="C337" s="220" t="s">
        <v>747</v>
      </c>
      <c r="D337" s="220" t="s">
        <v>180</v>
      </c>
      <c r="E337" s="221" t="s">
        <v>748</v>
      </c>
      <c r="F337" s="222" t="s">
        <v>749</v>
      </c>
      <c r="G337" s="222"/>
      <c r="H337" s="222"/>
      <c r="I337" s="222"/>
      <c r="J337" s="223" t="s">
        <v>534</v>
      </c>
      <c r="K337" s="224">
        <v>1</v>
      </c>
      <c r="L337" s="225">
        <v>0</v>
      </c>
      <c r="M337" s="226"/>
      <c r="N337" s="227">
        <f>ROUND(L337*K337,2)</f>
        <v>0</v>
      </c>
      <c r="O337" s="227"/>
      <c r="P337" s="227"/>
      <c r="Q337" s="227"/>
      <c r="R337" s="49"/>
      <c r="T337" s="228" t="s">
        <v>23</v>
      </c>
      <c r="U337" s="57" t="s">
        <v>49</v>
      </c>
      <c r="V337" s="48"/>
      <c r="W337" s="229">
        <f>V337*K337</f>
        <v>0</v>
      </c>
      <c r="X337" s="229">
        <v>0</v>
      </c>
      <c r="Y337" s="229">
        <f>X337*K337</f>
        <v>0</v>
      </c>
      <c r="Z337" s="229">
        <v>0</v>
      </c>
      <c r="AA337" s="230">
        <f>Z337*K337</f>
        <v>0</v>
      </c>
      <c r="AR337" s="23" t="s">
        <v>99</v>
      </c>
      <c r="AT337" s="23" t="s">
        <v>180</v>
      </c>
      <c r="AU337" s="23" t="s">
        <v>93</v>
      </c>
      <c r="AY337" s="23" t="s">
        <v>179</v>
      </c>
      <c r="BE337" s="143">
        <f>IF(U337="základní",N337,0)</f>
        <v>0</v>
      </c>
      <c r="BF337" s="143">
        <f>IF(U337="snížená",N337,0)</f>
        <v>0</v>
      </c>
      <c r="BG337" s="143">
        <f>IF(U337="zákl. přenesená",N337,0)</f>
        <v>0</v>
      </c>
      <c r="BH337" s="143">
        <f>IF(U337="sníž. přenesená",N337,0)</f>
        <v>0</v>
      </c>
      <c r="BI337" s="143">
        <f>IF(U337="nulová",N337,0)</f>
        <v>0</v>
      </c>
      <c r="BJ337" s="23" t="s">
        <v>90</v>
      </c>
      <c r="BK337" s="143">
        <f>ROUND(L337*K337,2)</f>
        <v>0</v>
      </c>
      <c r="BL337" s="23" t="s">
        <v>99</v>
      </c>
      <c r="BM337" s="23" t="s">
        <v>750</v>
      </c>
    </row>
    <row r="338" spans="2:65" s="1" customFormat="1" ht="25.5" customHeight="1">
      <c r="B338" s="47"/>
      <c r="C338" s="220" t="s">
        <v>751</v>
      </c>
      <c r="D338" s="220" t="s">
        <v>180</v>
      </c>
      <c r="E338" s="221" t="s">
        <v>752</v>
      </c>
      <c r="F338" s="222" t="s">
        <v>753</v>
      </c>
      <c r="G338" s="222"/>
      <c r="H338" s="222"/>
      <c r="I338" s="222"/>
      <c r="J338" s="223" t="s">
        <v>534</v>
      </c>
      <c r="K338" s="224">
        <v>5</v>
      </c>
      <c r="L338" s="225">
        <v>0</v>
      </c>
      <c r="M338" s="226"/>
      <c r="N338" s="227">
        <f>ROUND(L338*K338,2)</f>
        <v>0</v>
      </c>
      <c r="O338" s="227"/>
      <c r="P338" s="227"/>
      <c r="Q338" s="227"/>
      <c r="R338" s="49"/>
      <c r="T338" s="228" t="s">
        <v>23</v>
      </c>
      <c r="U338" s="57" t="s">
        <v>49</v>
      </c>
      <c r="V338" s="48"/>
      <c r="W338" s="229">
        <f>V338*K338</f>
        <v>0</v>
      </c>
      <c r="X338" s="229">
        <v>0</v>
      </c>
      <c r="Y338" s="229">
        <f>X338*K338</f>
        <v>0</v>
      </c>
      <c r="Z338" s="229">
        <v>0</v>
      </c>
      <c r="AA338" s="230">
        <f>Z338*K338</f>
        <v>0</v>
      </c>
      <c r="AR338" s="23" t="s">
        <v>99</v>
      </c>
      <c r="AT338" s="23" t="s">
        <v>180</v>
      </c>
      <c r="AU338" s="23" t="s">
        <v>93</v>
      </c>
      <c r="AY338" s="23" t="s">
        <v>179</v>
      </c>
      <c r="BE338" s="143">
        <f>IF(U338="základní",N338,0)</f>
        <v>0</v>
      </c>
      <c r="BF338" s="143">
        <f>IF(U338="snížená",N338,0)</f>
        <v>0</v>
      </c>
      <c r="BG338" s="143">
        <f>IF(U338="zákl. přenesená",N338,0)</f>
        <v>0</v>
      </c>
      <c r="BH338" s="143">
        <f>IF(U338="sníž. přenesená",N338,0)</f>
        <v>0</v>
      </c>
      <c r="BI338" s="143">
        <f>IF(U338="nulová",N338,0)</f>
        <v>0</v>
      </c>
      <c r="BJ338" s="23" t="s">
        <v>90</v>
      </c>
      <c r="BK338" s="143">
        <f>ROUND(L338*K338,2)</f>
        <v>0</v>
      </c>
      <c r="BL338" s="23" t="s">
        <v>99</v>
      </c>
      <c r="BM338" s="23" t="s">
        <v>754</v>
      </c>
    </row>
    <row r="339" spans="2:65" s="1" customFormat="1" ht="16.5" customHeight="1">
      <c r="B339" s="47"/>
      <c r="C339" s="220" t="s">
        <v>755</v>
      </c>
      <c r="D339" s="220" t="s">
        <v>180</v>
      </c>
      <c r="E339" s="221" t="s">
        <v>756</v>
      </c>
      <c r="F339" s="222" t="s">
        <v>757</v>
      </c>
      <c r="G339" s="222"/>
      <c r="H339" s="222"/>
      <c r="I339" s="222"/>
      <c r="J339" s="223" t="s">
        <v>534</v>
      </c>
      <c r="K339" s="224">
        <v>12</v>
      </c>
      <c r="L339" s="225">
        <v>0</v>
      </c>
      <c r="M339" s="226"/>
      <c r="N339" s="227">
        <f>ROUND(L339*K339,2)</f>
        <v>0</v>
      </c>
      <c r="O339" s="227"/>
      <c r="P339" s="227"/>
      <c r="Q339" s="227"/>
      <c r="R339" s="49"/>
      <c r="T339" s="228" t="s">
        <v>23</v>
      </c>
      <c r="U339" s="57" t="s">
        <v>49</v>
      </c>
      <c r="V339" s="48"/>
      <c r="W339" s="229">
        <f>V339*K339</f>
        <v>0</v>
      </c>
      <c r="X339" s="229">
        <v>0</v>
      </c>
      <c r="Y339" s="229">
        <f>X339*K339</f>
        <v>0</v>
      </c>
      <c r="Z339" s="229">
        <v>0</v>
      </c>
      <c r="AA339" s="230">
        <f>Z339*K339</f>
        <v>0</v>
      </c>
      <c r="AR339" s="23" t="s">
        <v>99</v>
      </c>
      <c r="AT339" s="23" t="s">
        <v>180</v>
      </c>
      <c r="AU339" s="23" t="s">
        <v>93</v>
      </c>
      <c r="AY339" s="23" t="s">
        <v>179</v>
      </c>
      <c r="BE339" s="143">
        <f>IF(U339="základní",N339,0)</f>
        <v>0</v>
      </c>
      <c r="BF339" s="143">
        <f>IF(U339="snížená",N339,0)</f>
        <v>0</v>
      </c>
      <c r="BG339" s="143">
        <f>IF(U339="zákl. přenesená",N339,0)</f>
        <v>0</v>
      </c>
      <c r="BH339" s="143">
        <f>IF(U339="sníž. přenesená",N339,0)</f>
        <v>0</v>
      </c>
      <c r="BI339" s="143">
        <f>IF(U339="nulová",N339,0)</f>
        <v>0</v>
      </c>
      <c r="BJ339" s="23" t="s">
        <v>90</v>
      </c>
      <c r="BK339" s="143">
        <f>ROUND(L339*K339,2)</f>
        <v>0</v>
      </c>
      <c r="BL339" s="23" t="s">
        <v>99</v>
      </c>
      <c r="BM339" s="23" t="s">
        <v>758</v>
      </c>
    </row>
    <row r="340" spans="2:65" s="1" customFormat="1" ht="16.5" customHeight="1">
      <c r="B340" s="47"/>
      <c r="C340" s="220" t="s">
        <v>759</v>
      </c>
      <c r="D340" s="220" t="s">
        <v>180</v>
      </c>
      <c r="E340" s="221" t="s">
        <v>760</v>
      </c>
      <c r="F340" s="222" t="s">
        <v>761</v>
      </c>
      <c r="G340" s="222"/>
      <c r="H340" s="222"/>
      <c r="I340" s="222"/>
      <c r="J340" s="223" t="s">
        <v>314</v>
      </c>
      <c r="K340" s="224">
        <v>20</v>
      </c>
      <c r="L340" s="225">
        <v>0</v>
      </c>
      <c r="M340" s="226"/>
      <c r="N340" s="227">
        <f>ROUND(L340*K340,2)</f>
        <v>0</v>
      </c>
      <c r="O340" s="227"/>
      <c r="P340" s="227"/>
      <c r="Q340" s="227"/>
      <c r="R340" s="49"/>
      <c r="T340" s="228" t="s">
        <v>23</v>
      </c>
      <c r="U340" s="57" t="s">
        <v>49</v>
      </c>
      <c r="V340" s="48"/>
      <c r="W340" s="229">
        <f>V340*K340</f>
        <v>0</v>
      </c>
      <c r="X340" s="229">
        <v>0</v>
      </c>
      <c r="Y340" s="229">
        <f>X340*K340</f>
        <v>0</v>
      </c>
      <c r="Z340" s="229">
        <v>0</v>
      </c>
      <c r="AA340" s="230">
        <f>Z340*K340</f>
        <v>0</v>
      </c>
      <c r="AR340" s="23" t="s">
        <v>99</v>
      </c>
      <c r="AT340" s="23" t="s">
        <v>180</v>
      </c>
      <c r="AU340" s="23" t="s">
        <v>93</v>
      </c>
      <c r="AY340" s="23" t="s">
        <v>179</v>
      </c>
      <c r="BE340" s="143">
        <f>IF(U340="základní",N340,0)</f>
        <v>0</v>
      </c>
      <c r="BF340" s="143">
        <f>IF(U340="snížená",N340,0)</f>
        <v>0</v>
      </c>
      <c r="BG340" s="143">
        <f>IF(U340="zákl. přenesená",N340,0)</f>
        <v>0</v>
      </c>
      <c r="BH340" s="143">
        <f>IF(U340="sníž. přenesená",N340,0)</f>
        <v>0</v>
      </c>
      <c r="BI340" s="143">
        <f>IF(U340="nulová",N340,0)</f>
        <v>0</v>
      </c>
      <c r="BJ340" s="23" t="s">
        <v>90</v>
      </c>
      <c r="BK340" s="143">
        <f>ROUND(L340*K340,2)</f>
        <v>0</v>
      </c>
      <c r="BL340" s="23" t="s">
        <v>99</v>
      </c>
      <c r="BM340" s="23" t="s">
        <v>762</v>
      </c>
    </row>
    <row r="341" spans="2:65" s="1" customFormat="1" ht="16.5" customHeight="1">
      <c r="B341" s="47"/>
      <c r="C341" s="220" t="s">
        <v>763</v>
      </c>
      <c r="D341" s="220" t="s">
        <v>180</v>
      </c>
      <c r="E341" s="221" t="s">
        <v>764</v>
      </c>
      <c r="F341" s="222" t="s">
        <v>765</v>
      </c>
      <c r="G341" s="222"/>
      <c r="H341" s="222"/>
      <c r="I341" s="222"/>
      <c r="J341" s="223" t="s">
        <v>534</v>
      </c>
      <c r="K341" s="224">
        <v>6</v>
      </c>
      <c r="L341" s="225">
        <v>0</v>
      </c>
      <c r="M341" s="226"/>
      <c r="N341" s="227">
        <f>ROUND(L341*K341,2)</f>
        <v>0</v>
      </c>
      <c r="O341" s="227"/>
      <c r="P341" s="227"/>
      <c r="Q341" s="227"/>
      <c r="R341" s="49"/>
      <c r="T341" s="228" t="s">
        <v>23</v>
      </c>
      <c r="U341" s="57" t="s">
        <v>49</v>
      </c>
      <c r="V341" s="48"/>
      <c r="W341" s="229">
        <f>V341*K341</f>
        <v>0</v>
      </c>
      <c r="X341" s="229">
        <v>0</v>
      </c>
      <c r="Y341" s="229">
        <f>X341*K341</f>
        <v>0</v>
      </c>
      <c r="Z341" s="229">
        <v>0</v>
      </c>
      <c r="AA341" s="230">
        <f>Z341*K341</f>
        <v>0</v>
      </c>
      <c r="AR341" s="23" t="s">
        <v>99</v>
      </c>
      <c r="AT341" s="23" t="s">
        <v>180</v>
      </c>
      <c r="AU341" s="23" t="s">
        <v>93</v>
      </c>
      <c r="AY341" s="23" t="s">
        <v>179</v>
      </c>
      <c r="BE341" s="143">
        <f>IF(U341="základní",N341,0)</f>
        <v>0</v>
      </c>
      <c r="BF341" s="143">
        <f>IF(U341="snížená",N341,0)</f>
        <v>0</v>
      </c>
      <c r="BG341" s="143">
        <f>IF(U341="zákl. přenesená",N341,0)</f>
        <v>0</v>
      </c>
      <c r="BH341" s="143">
        <f>IF(U341="sníž. přenesená",N341,0)</f>
        <v>0</v>
      </c>
      <c r="BI341" s="143">
        <f>IF(U341="nulová",N341,0)</f>
        <v>0</v>
      </c>
      <c r="BJ341" s="23" t="s">
        <v>90</v>
      </c>
      <c r="BK341" s="143">
        <f>ROUND(L341*K341,2)</f>
        <v>0</v>
      </c>
      <c r="BL341" s="23" t="s">
        <v>99</v>
      </c>
      <c r="BM341" s="23" t="s">
        <v>766</v>
      </c>
    </row>
    <row r="342" spans="2:65" s="1" customFormat="1" ht="16.5" customHeight="1">
      <c r="B342" s="47"/>
      <c r="C342" s="220" t="s">
        <v>767</v>
      </c>
      <c r="D342" s="220" t="s">
        <v>180</v>
      </c>
      <c r="E342" s="221" t="s">
        <v>768</v>
      </c>
      <c r="F342" s="222" t="s">
        <v>769</v>
      </c>
      <c r="G342" s="222"/>
      <c r="H342" s="222"/>
      <c r="I342" s="222"/>
      <c r="J342" s="223" t="s">
        <v>534</v>
      </c>
      <c r="K342" s="224">
        <v>6</v>
      </c>
      <c r="L342" s="225">
        <v>0</v>
      </c>
      <c r="M342" s="226"/>
      <c r="N342" s="227">
        <f>ROUND(L342*K342,2)</f>
        <v>0</v>
      </c>
      <c r="O342" s="227"/>
      <c r="P342" s="227"/>
      <c r="Q342" s="227"/>
      <c r="R342" s="49"/>
      <c r="T342" s="228" t="s">
        <v>23</v>
      </c>
      <c r="U342" s="57" t="s">
        <v>49</v>
      </c>
      <c r="V342" s="48"/>
      <c r="W342" s="229">
        <f>V342*K342</f>
        <v>0</v>
      </c>
      <c r="X342" s="229">
        <v>0</v>
      </c>
      <c r="Y342" s="229">
        <f>X342*K342</f>
        <v>0</v>
      </c>
      <c r="Z342" s="229">
        <v>0</v>
      </c>
      <c r="AA342" s="230">
        <f>Z342*K342</f>
        <v>0</v>
      </c>
      <c r="AR342" s="23" t="s">
        <v>99</v>
      </c>
      <c r="AT342" s="23" t="s">
        <v>180</v>
      </c>
      <c r="AU342" s="23" t="s">
        <v>93</v>
      </c>
      <c r="AY342" s="23" t="s">
        <v>179</v>
      </c>
      <c r="BE342" s="143">
        <f>IF(U342="základní",N342,0)</f>
        <v>0</v>
      </c>
      <c r="BF342" s="143">
        <f>IF(U342="snížená",N342,0)</f>
        <v>0</v>
      </c>
      <c r="BG342" s="143">
        <f>IF(U342="zákl. přenesená",N342,0)</f>
        <v>0</v>
      </c>
      <c r="BH342" s="143">
        <f>IF(U342="sníž. přenesená",N342,0)</f>
        <v>0</v>
      </c>
      <c r="BI342" s="143">
        <f>IF(U342="nulová",N342,0)</f>
        <v>0</v>
      </c>
      <c r="BJ342" s="23" t="s">
        <v>90</v>
      </c>
      <c r="BK342" s="143">
        <f>ROUND(L342*K342,2)</f>
        <v>0</v>
      </c>
      <c r="BL342" s="23" t="s">
        <v>99</v>
      </c>
      <c r="BM342" s="23" t="s">
        <v>770</v>
      </c>
    </row>
    <row r="343" spans="2:65" s="1" customFormat="1" ht="25.5" customHeight="1">
      <c r="B343" s="47"/>
      <c r="C343" s="220" t="s">
        <v>771</v>
      </c>
      <c r="D343" s="220" t="s">
        <v>180</v>
      </c>
      <c r="E343" s="221" t="s">
        <v>772</v>
      </c>
      <c r="F343" s="222" t="s">
        <v>773</v>
      </c>
      <c r="G343" s="222"/>
      <c r="H343" s="222"/>
      <c r="I343" s="222"/>
      <c r="J343" s="223" t="s">
        <v>23</v>
      </c>
      <c r="K343" s="224">
        <v>6</v>
      </c>
      <c r="L343" s="225">
        <v>0</v>
      </c>
      <c r="M343" s="226"/>
      <c r="N343" s="227">
        <f>ROUND(L343*K343,2)</f>
        <v>0</v>
      </c>
      <c r="O343" s="227"/>
      <c r="P343" s="227"/>
      <c r="Q343" s="227"/>
      <c r="R343" s="49"/>
      <c r="T343" s="228" t="s">
        <v>23</v>
      </c>
      <c r="U343" s="57" t="s">
        <v>49</v>
      </c>
      <c r="V343" s="48"/>
      <c r="W343" s="229">
        <f>V343*K343</f>
        <v>0</v>
      </c>
      <c r="X343" s="229">
        <v>0</v>
      </c>
      <c r="Y343" s="229">
        <f>X343*K343</f>
        <v>0</v>
      </c>
      <c r="Z343" s="229">
        <v>0</v>
      </c>
      <c r="AA343" s="230">
        <f>Z343*K343</f>
        <v>0</v>
      </c>
      <c r="AR343" s="23" t="s">
        <v>99</v>
      </c>
      <c r="AT343" s="23" t="s">
        <v>180</v>
      </c>
      <c r="AU343" s="23" t="s">
        <v>93</v>
      </c>
      <c r="AY343" s="23" t="s">
        <v>179</v>
      </c>
      <c r="BE343" s="143">
        <f>IF(U343="základní",N343,0)</f>
        <v>0</v>
      </c>
      <c r="BF343" s="143">
        <f>IF(U343="snížená",N343,0)</f>
        <v>0</v>
      </c>
      <c r="BG343" s="143">
        <f>IF(U343="zákl. přenesená",N343,0)</f>
        <v>0</v>
      </c>
      <c r="BH343" s="143">
        <f>IF(U343="sníž. přenesená",N343,0)</f>
        <v>0</v>
      </c>
      <c r="BI343" s="143">
        <f>IF(U343="nulová",N343,0)</f>
        <v>0</v>
      </c>
      <c r="BJ343" s="23" t="s">
        <v>90</v>
      </c>
      <c r="BK343" s="143">
        <f>ROUND(L343*K343,2)</f>
        <v>0</v>
      </c>
      <c r="BL343" s="23" t="s">
        <v>99</v>
      </c>
      <c r="BM343" s="23" t="s">
        <v>774</v>
      </c>
    </row>
    <row r="344" spans="2:65" s="1" customFormat="1" ht="16.5" customHeight="1">
      <c r="B344" s="47"/>
      <c r="C344" s="220" t="s">
        <v>775</v>
      </c>
      <c r="D344" s="220" t="s">
        <v>180</v>
      </c>
      <c r="E344" s="221" t="s">
        <v>776</v>
      </c>
      <c r="F344" s="222" t="s">
        <v>777</v>
      </c>
      <c r="G344" s="222"/>
      <c r="H344" s="222"/>
      <c r="I344" s="222"/>
      <c r="J344" s="223" t="s">
        <v>534</v>
      </c>
      <c r="K344" s="224">
        <v>2</v>
      </c>
      <c r="L344" s="225">
        <v>0</v>
      </c>
      <c r="M344" s="226"/>
      <c r="N344" s="227">
        <f>ROUND(L344*K344,2)</f>
        <v>0</v>
      </c>
      <c r="O344" s="227"/>
      <c r="P344" s="227"/>
      <c r="Q344" s="227"/>
      <c r="R344" s="49"/>
      <c r="T344" s="228" t="s">
        <v>23</v>
      </c>
      <c r="U344" s="57" t="s">
        <v>49</v>
      </c>
      <c r="V344" s="48"/>
      <c r="W344" s="229">
        <f>V344*K344</f>
        <v>0</v>
      </c>
      <c r="X344" s="229">
        <v>0</v>
      </c>
      <c r="Y344" s="229">
        <f>X344*K344</f>
        <v>0</v>
      </c>
      <c r="Z344" s="229">
        <v>0</v>
      </c>
      <c r="AA344" s="230">
        <f>Z344*K344</f>
        <v>0</v>
      </c>
      <c r="AR344" s="23" t="s">
        <v>99</v>
      </c>
      <c r="AT344" s="23" t="s">
        <v>180</v>
      </c>
      <c r="AU344" s="23" t="s">
        <v>93</v>
      </c>
      <c r="AY344" s="23" t="s">
        <v>179</v>
      </c>
      <c r="BE344" s="143">
        <f>IF(U344="základní",N344,0)</f>
        <v>0</v>
      </c>
      <c r="BF344" s="143">
        <f>IF(U344="snížená",N344,0)</f>
        <v>0</v>
      </c>
      <c r="BG344" s="143">
        <f>IF(U344="zákl. přenesená",N344,0)</f>
        <v>0</v>
      </c>
      <c r="BH344" s="143">
        <f>IF(U344="sníž. přenesená",N344,0)</f>
        <v>0</v>
      </c>
      <c r="BI344" s="143">
        <f>IF(U344="nulová",N344,0)</f>
        <v>0</v>
      </c>
      <c r="BJ344" s="23" t="s">
        <v>90</v>
      </c>
      <c r="BK344" s="143">
        <f>ROUND(L344*K344,2)</f>
        <v>0</v>
      </c>
      <c r="BL344" s="23" t="s">
        <v>99</v>
      </c>
      <c r="BM344" s="23" t="s">
        <v>778</v>
      </c>
    </row>
    <row r="345" spans="2:65" s="1" customFormat="1" ht="16.5" customHeight="1">
      <c r="B345" s="47"/>
      <c r="C345" s="220" t="s">
        <v>779</v>
      </c>
      <c r="D345" s="220" t="s">
        <v>180</v>
      </c>
      <c r="E345" s="221" t="s">
        <v>780</v>
      </c>
      <c r="F345" s="222" t="s">
        <v>781</v>
      </c>
      <c r="G345" s="222"/>
      <c r="H345" s="222"/>
      <c r="I345" s="222"/>
      <c r="J345" s="223" t="s">
        <v>534</v>
      </c>
      <c r="K345" s="224">
        <v>2</v>
      </c>
      <c r="L345" s="225">
        <v>0</v>
      </c>
      <c r="M345" s="226"/>
      <c r="N345" s="227">
        <f>ROUND(L345*K345,2)</f>
        <v>0</v>
      </c>
      <c r="O345" s="227"/>
      <c r="P345" s="227"/>
      <c r="Q345" s="227"/>
      <c r="R345" s="49"/>
      <c r="T345" s="228" t="s">
        <v>23</v>
      </c>
      <c r="U345" s="57" t="s">
        <v>49</v>
      </c>
      <c r="V345" s="48"/>
      <c r="W345" s="229">
        <f>V345*K345</f>
        <v>0</v>
      </c>
      <c r="X345" s="229">
        <v>0</v>
      </c>
      <c r="Y345" s="229">
        <f>X345*K345</f>
        <v>0</v>
      </c>
      <c r="Z345" s="229">
        <v>0</v>
      </c>
      <c r="AA345" s="230">
        <f>Z345*K345</f>
        <v>0</v>
      </c>
      <c r="AR345" s="23" t="s">
        <v>99</v>
      </c>
      <c r="AT345" s="23" t="s">
        <v>180</v>
      </c>
      <c r="AU345" s="23" t="s">
        <v>93</v>
      </c>
      <c r="AY345" s="23" t="s">
        <v>179</v>
      </c>
      <c r="BE345" s="143">
        <f>IF(U345="základní",N345,0)</f>
        <v>0</v>
      </c>
      <c r="BF345" s="143">
        <f>IF(U345="snížená",N345,0)</f>
        <v>0</v>
      </c>
      <c r="BG345" s="143">
        <f>IF(U345="zákl. přenesená",N345,0)</f>
        <v>0</v>
      </c>
      <c r="BH345" s="143">
        <f>IF(U345="sníž. přenesená",N345,0)</f>
        <v>0</v>
      </c>
      <c r="BI345" s="143">
        <f>IF(U345="nulová",N345,0)</f>
        <v>0</v>
      </c>
      <c r="BJ345" s="23" t="s">
        <v>90</v>
      </c>
      <c r="BK345" s="143">
        <f>ROUND(L345*K345,2)</f>
        <v>0</v>
      </c>
      <c r="BL345" s="23" t="s">
        <v>99</v>
      </c>
      <c r="BM345" s="23" t="s">
        <v>782</v>
      </c>
    </row>
    <row r="346" spans="2:65" s="1" customFormat="1" ht="16.5" customHeight="1">
      <c r="B346" s="47"/>
      <c r="C346" s="220" t="s">
        <v>783</v>
      </c>
      <c r="D346" s="220" t="s">
        <v>180</v>
      </c>
      <c r="E346" s="221" t="s">
        <v>784</v>
      </c>
      <c r="F346" s="222" t="s">
        <v>785</v>
      </c>
      <c r="G346" s="222"/>
      <c r="H346" s="222"/>
      <c r="I346" s="222"/>
      <c r="J346" s="223" t="s">
        <v>534</v>
      </c>
      <c r="K346" s="224">
        <v>6</v>
      </c>
      <c r="L346" s="225">
        <v>0</v>
      </c>
      <c r="M346" s="226"/>
      <c r="N346" s="227">
        <f>ROUND(L346*K346,2)</f>
        <v>0</v>
      </c>
      <c r="O346" s="227"/>
      <c r="P346" s="227"/>
      <c r="Q346" s="227"/>
      <c r="R346" s="49"/>
      <c r="T346" s="228" t="s">
        <v>23</v>
      </c>
      <c r="U346" s="57" t="s">
        <v>49</v>
      </c>
      <c r="V346" s="48"/>
      <c r="W346" s="229">
        <f>V346*K346</f>
        <v>0</v>
      </c>
      <c r="X346" s="229">
        <v>0</v>
      </c>
      <c r="Y346" s="229">
        <f>X346*K346</f>
        <v>0</v>
      </c>
      <c r="Z346" s="229">
        <v>0</v>
      </c>
      <c r="AA346" s="230">
        <f>Z346*K346</f>
        <v>0</v>
      </c>
      <c r="AR346" s="23" t="s">
        <v>99</v>
      </c>
      <c r="AT346" s="23" t="s">
        <v>180</v>
      </c>
      <c r="AU346" s="23" t="s">
        <v>93</v>
      </c>
      <c r="AY346" s="23" t="s">
        <v>179</v>
      </c>
      <c r="BE346" s="143">
        <f>IF(U346="základní",N346,0)</f>
        <v>0</v>
      </c>
      <c r="BF346" s="143">
        <f>IF(U346="snížená",N346,0)</f>
        <v>0</v>
      </c>
      <c r="BG346" s="143">
        <f>IF(U346="zákl. přenesená",N346,0)</f>
        <v>0</v>
      </c>
      <c r="BH346" s="143">
        <f>IF(U346="sníž. přenesená",N346,0)</f>
        <v>0</v>
      </c>
      <c r="BI346" s="143">
        <f>IF(U346="nulová",N346,0)</f>
        <v>0</v>
      </c>
      <c r="BJ346" s="23" t="s">
        <v>90</v>
      </c>
      <c r="BK346" s="143">
        <f>ROUND(L346*K346,2)</f>
        <v>0</v>
      </c>
      <c r="BL346" s="23" t="s">
        <v>99</v>
      </c>
      <c r="BM346" s="23" t="s">
        <v>786</v>
      </c>
    </row>
    <row r="347" spans="2:65" s="1" customFormat="1" ht="16.5" customHeight="1">
      <c r="B347" s="47"/>
      <c r="C347" s="220" t="s">
        <v>787</v>
      </c>
      <c r="D347" s="220" t="s">
        <v>180</v>
      </c>
      <c r="E347" s="221" t="s">
        <v>788</v>
      </c>
      <c r="F347" s="222" t="s">
        <v>789</v>
      </c>
      <c r="G347" s="222"/>
      <c r="H347" s="222"/>
      <c r="I347" s="222"/>
      <c r="J347" s="223" t="s">
        <v>534</v>
      </c>
      <c r="K347" s="224">
        <v>2</v>
      </c>
      <c r="L347" s="225">
        <v>0</v>
      </c>
      <c r="M347" s="226"/>
      <c r="N347" s="227">
        <f>ROUND(L347*K347,2)</f>
        <v>0</v>
      </c>
      <c r="O347" s="227"/>
      <c r="P347" s="227"/>
      <c r="Q347" s="227"/>
      <c r="R347" s="49"/>
      <c r="T347" s="228" t="s">
        <v>23</v>
      </c>
      <c r="U347" s="57" t="s">
        <v>49</v>
      </c>
      <c r="V347" s="48"/>
      <c r="W347" s="229">
        <f>V347*K347</f>
        <v>0</v>
      </c>
      <c r="X347" s="229">
        <v>0</v>
      </c>
      <c r="Y347" s="229">
        <f>X347*K347</f>
        <v>0</v>
      </c>
      <c r="Z347" s="229">
        <v>0</v>
      </c>
      <c r="AA347" s="230">
        <f>Z347*K347</f>
        <v>0</v>
      </c>
      <c r="AR347" s="23" t="s">
        <v>99</v>
      </c>
      <c r="AT347" s="23" t="s">
        <v>180</v>
      </c>
      <c r="AU347" s="23" t="s">
        <v>93</v>
      </c>
      <c r="AY347" s="23" t="s">
        <v>179</v>
      </c>
      <c r="BE347" s="143">
        <f>IF(U347="základní",N347,0)</f>
        <v>0</v>
      </c>
      <c r="BF347" s="143">
        <f>IF(U347="snížená",N347,0)</f>
        <v>0</v>
      </c>
      <c r="BG347" s="143">
        <f>IF(U347="zákl. přenesená",N347,0)</f>
        <v>0</v>
      </c>
      <c r="BH347" s="143">
        <f>IF(U347="sníž. přenesená",N347,0)</f>
        <v>0</v>
      </c>
      <c r="BI347" s="143">
        <f>IF(U347="nulová",N347,0)</f>
        <v>0</v>
      </c>
      <c r="BJ347" s="23" t="s">
        <v>90</v>
      </c>
      <c r="BK347" s="143">
        <f>ROUND(L347*K347,2)</f>
        <v>0</v>
      </c>
      <c r="BL347" s="23" t="s">
        <v>99</v>
      </c>
      <c r="BM347" s="23" t="s">
        <v>790</v>
      </c>
    </row>
    <row r="348" spans="2:65" s="1" customFormat="1" ht="16.5" customHeight="1">
      <c r="B348" s="47"/>
      <c r="C348" s="220" t="s">
        <v>791</v>
      </c>
      <c r="D348" s="220" t="s">
        <v>180</v>
      </c>
      <c r="E348" s="221" t="s">
        <v>792</v>
      </c>
      <c r="F348" s="222" t="s">
        <v>793</v>
      </c>
      <c r="G348" s="222"/>
      <c r="H348" s="222"/>
      <c r="I348" s="222"/>
      <c r="J348" s="223" t="s">
        <v>534</v>
      </c>
      <c r="K348" s="224">
        <v>3</v>
      </c>
      <c r="L348" s="225">
        <v>0</v>
      </c>
      <c r="M348" s="226"/>
      <c r="N348" s="227">
        <f>ROUND(L348*K348,2)</f>
        <v>0</v>
      </c>
      <c r="O348" s="227"/>
      <c r="P348" s="227"/>
      <c r="Q348" s="227"/>
      <c r="R348" s="49"/>
      <c r="T348" s="228" t="s">
        <v>23</v>
      </c>
      <c r="U348" s="57" t="s">
        <v>49</v>
      </c>
      <c r="V348" s="48"/>
      <c r="W348" s="229">
        <f>V348*K348</f>
        <v>0</v>
      </c>
      <c r="X348" s="229">
        <v>0</v>
      </c>
      <c r="Y348" s="229">
        <f>X348*K348</f>
        <v>0</v>
      </c>
      <c r="Z348" s="229">
        <v>0</v>
      </c>
      <c r="AA348" s="230">
        <f>Z348*K348</f>
        <v>0</v>
      </c>
      <c r="AR348" s="23" t="s">
        <v>99</v>
      </c>
      <c r="AT348" s="23" t="s">
        <v>180</v>
      </c>
      <c r="AU348" s="23" t="s">
        <v>93</v>
      </c>
      <c r="AY348" s="23" t="s">
        <v>179</v>
      </c>
      <c r="BE348" s="143">
        <f>IF(U348="základní",N348,0)</f>
        <v>0</v>
      </c>
      <c r="BF348" s="143">
        <f>IF(U348="snížená",N348,0)</f>
        <v>0</v>
      </c>
      <c r="BG348" s="143">
        <f>IF(U348="zákl. přenesená",N348,0)</f>
        <v>0</v>
      </c>
      <c r="BH348" s="143">
        <f>IF(U348="sníž. přenesená",N348,0)</f>
        <v>0</v>
      </c>
      <c r="BI348" s="143">
        <f>IF(U348="nulová",N348,0)</f>
        <v>0</v>
      </c>
      <c r="BJ348" s="23" t="s">
        <v>90</v>
      </c>
      <c r="BK348" s="143">
        <f>ROUND(L348*K348,2)</f>
        <v>0</v>
      </c>
      <c r="BL348" s="23" t="s">
        <v>99</v>
      </c>
      <c r="BM348" s="23" t="s">
        <v>794</v>
      </c>
    </row>
    <row r="349" spans="2:65" s="1" customFormat="1" ht="25.5" customHeight="1">
      <c r="B349" s="47"/>
      <c r="C349" s="220" t="s">
        <v>795</v>
      </c>
      <c r="D349" s="220" t="s">
        <v>180</v>
      </c>
      <c r="E349" s="221" t="s">
        <v>796</v>
      </c>
      <c r="F349" s="222" t="s">
        <v>797</v>
      </c>
      <c r="G349" s="222"/>
      <c r="H349" s="222"/>
      <c r="I349" s="222"/>
      <c r="J349" s="223" t="s">
        <v>314</v>
      </c>
      <c r="K349" s="224">
        <v>25</v>
      </c>
      <c r="L349" s="225">
        <v>0</v>
      </c>
      <c r="M349" s="226"/>
      <c r="N349" s="227">
        <f>ROUND(L349*K349,2)</f>
        <v>0</v>
      </c>
      <c r="O349" s="227"/>
      <c r="P349" s="227"/>
      <c r="Q349" s="227"/>
      <c r="R349" s="49"/>
      <c r="T349" s="228" t="s">
        <v>23</v>
      </c>
      <c r="U349" s="57" t="s">
        <v>49</v>
      </c>
      <c r="V349" s="48"/>
      <c r="W349" s="229">
        <f>V349*K349</f>
        <v>0</v>
      </c>
      <c r="X349" s="229">
        <v>0</v>
      </c>
      <c r="Y349" s="229">
        <f>X349*K349</f>
        <v>0</v>
      </c>
      <c r="Z349" s="229">
        <v>0</v>
      </c>
      <c r="AA349" s="230">
        <f>Z349*K349</f>
        <v>0</v>
      </c>
      <c r="AR349" s="23" t="s">
        <v>99</v>
      </c>
      <c r="AT349" s="23" t="s">
        <v>180</v>
      </c>
      <c r="AU349" s="23" t="s">
        <v>93</v>
      </c>
      <c r="AY349" s="23" t="s">
        <v>179</v>
      </c>
      <c r="BE349" s="143">
        <f>IF(U349="základní",N349,0)</f>
        <v>0</v>
      </c>
      <c r="BF349" s="143">
        <f>IF(U349="snížená",N349,0)</f>
        <v>0</v>
      </c>
      <c r="BG349" s="143">
        <f>IF(U349="zákl. přenesená",N349,0)</f>
        <v>0</v>
      </c>
      <c r="BH349" s="143">
        <f>IF(U349="sníž. přenesená",N349,0)</f>
        <v>0</v>
      </c>
      <c r="BI349" s="143">
        <f>IF(U349="nulová",N349,0)</f>
        <v>0</v>
      </c>
      <c r="BJ349" s="23" t="s">
        <v>90</v>
      </c>
      <c r="BK349" s="143">
        <f>ROUND(L349*K349,2)</f>
        <v>0</v>
      </c>
      <c r="BL349" s="23" t="s">
        <v>99</v>
      </c>
      <c r="BM349" s="23" t="s">
        <v>798</v>
      </c>
    </row>
    <row r="350" spans="2:65" s="1" customFormat="1" ht="25.5" customHeight="1">
      <c r="B350" s="47"/>
      <c r="C350" s="220" t="s">
        <v>799</v>
      </c>
      <c r="D350" s="220" t="s">
        <v>180</v>
      </c>
      <c r="E350" s="221" t="s">
        <v>800</v>
      </c>
      <c r="F350" s="222" t="s">
        <v>801</v>
      </c>
      <c r="G350" s="222"/>
      <c r="H350" s="222"/>
      <c r="I350" s="222"/>
      <c r="J350" s="223" t="s">
        <v>314</v>
      </c>
      <c r="K350" s="224">
        <v>5</v>
      </c>
      <c r="L350" s="225">
        <v>0</v>
      </c>
      <c r="M350" s="226"/>
      <c r="N350" s="227">
        <f>ROUND(L350*K350,2)</f>
        <v>0</v>
      </c>
      <c r="O350" s="227"/>
      <c r="P350" s="227"/>
      <c r="Q350" s="227"/>
      <c r="R350" s="49"/>
      <c r="T350" s="228" t="s">
        <v>23</v>
      </c>
      <c r="U350" s="57" t="s">
        <v>49</v>
      </c>
      <c r="V350" s="48"/>
      <c r="W350" s="229">
        <f>V350*K350</f>
        <v>0</v>
      </c>
      <c r="X350" s="229">
        <v>0</v>
      </c>
      <c r="Y350" s="229">
        <f>X350*K350</f>
        <v>0</v>
      </c>
      <c r="Z350" s="229">
        <v>0</v>
      </c>
      <c r="AA350" s="230">
        <f>Z350*K350</f>
        <v>0</v>
      </c>
      <c r="AR350" s="23" t="s">
        <v>99</v>
      </c>
      <c r="AT350" s="23" t="s">
        <v>180</v>
      </c>
      <c r="AU350" s="23" t="s">
        <v>93</v>
      </c>
      <c r="AY350" s="23" t="s">
        <v>179</v>
      </c>
      <c r="BE350" s="143">
        <f>IF(U350="základní",N350,0)</f>
        <v>0</v>
      </c>
      <c r="BF350" s="143">
        <f>IF(U350="snížená",N350,0)</f>
        <v>0</v>
      </c>
      <c r="BG350" s="143">
        <f>IF(U350="zákl. přenesená",N350,0)</f>
        <v>0</v>
      </c>
      <c r="BH350" s="143">
        <f>IF(U350="sníž. přenesená",N350,0)</f>
        <v>0</v>
      </c>
      <c r="BI350" s="143">
        <f>IF(U350="nulová",N350,0)</f>
        <v>0</v>
      </c>
      <c r="BJ350" s="23" t="s">
        <v>90</v>
      </c>
      <c r="BK350" s="143">
        <f>ROUND(L350*K350,2)</f>
        <v>0</v>
      </c>
      <c r="BL350" s="23" t="s">
        <v>99</v>
      </c>
      <c r="BM350" s="23" t="s">
        <v>802</v>
      </c>
    </row>
    <row r="351" spans="2:65" s="1" customFormat="1" ht="25.5" customHeight="1">
      <c r="B351" s="47"/>
      <c r="C351" s="220" t="s">
        <v>803</v>
      </c>
      <c r="D351" s="220" t="s">
        <v>180</v>
      </c>
      <c r="E351" s="221" t="s">
        <v>804</v>
      </c>
      <c r="F351" s="222" t="s">
        <v>805</v>
      </c>
      <c r="G351" s="222"/>
      <c r="H351" s="222"/>
      <c r="I351" s="222"/>
      <c r="J351" s="223" t="s">
        <v>314</v>
      </c>
      <c r="K351" s="224">
        <v>5</v>
      </c>
      <c r="L351" s="225">
        <v>0</v>
      </c>
      <c r="M351" s="226"/>
      <c r="N351" s="227">
        <f>ROUND(L351*K351,2)</f>
        <v>0</v>
      </c>
      <c r="O351" s="227"/>
      <c r="P351" s="227"/>
      <c r="Q351" s="227"/>
      <c r="R351" s="49"/>
      <c r="T351" s="228" t="s">
        <v>23</v>
      </c>
      <c r="U351" s="57" t="s">
        <v>49</v>
      </c>
      <c r="V351" s="48"/>
      <c r="W351" s="229">
        <f>V351*K351</f>
        <v>0</v>
      </c>
      <c r="X351" s="229">
        <v>0</v>
      </c>
      <c r="Y351" s="229">
        <f>X351*K351</f>
        <v>0</v>
      </c>
      <c r="Z351" s="229">
        <v>0</v>
      </c>
      <c r="AA351" s="230">
        <f>Z351*K351</f>
        <v>0</v>
      </c>
      <c r="AR351" s="23" t="s">
        <v>99</v>
      </c>
      <c r="AT351" s="23" t="s">
        <v>180</v>
      </c>
      <c r="AU351" s="23" t="s">
        <v>93</v>
      </c>
      <c r="AY351" s="23" t="s">
        <v>179</v>
      </c>
      <c r="BE351" s="143">
        <f>IF(U351="základní",N351,0)</f>
        <v>0</v>
      </c>
      <c r="BF351" s="143">
        <f>IF(U351="snížená",N351,0)</f>
        <v>0</v>
      </c>
      <c r="BG351" s="143">
        <f>IF(U351="zákl. přenesená",N351,0)</f>
        <v>0</v>
      </c>
      <c r="BH351" s="143">
        <f>IF(U351="sníž. přenesená",N351,0)</f>
        <v>0</v>
      </c>
      <c r="BI351" s="143">
        <f>IF(U351="nulová",N351,0)</f>
        <v>0</v>
      </c>
      <c r="BJ351" s="23" t="s">
        <v>90</v>
      </c>
      <c r="BK351" s="143">
        <f>ROUND(L351*K351,2)</f>
        <v>0</v>
      </c>
      <c r="BL351" s="23" t="s">
        <v>99</v>
      </c>
      <c r="BM351" s="23" t="s">
        <v>806</v>
      </c>
    </row>
    <row r="352" spans="2:65" s="1" customFormat="1" ht="16.5" customHeight="1">
      <c r="B352" s="47"/>
      <c r="C352" s="220" t="s">
        <v>807</v>
      </c>
      <c r="D352" s="220" t="s">
        <v>180</v>
      </c>
      <c r="E352" s="221" t="s">
        <v>808</v>
      </c>
      <c r="F352" s="222" t="s">
        <v>809</v>
      </c>
      <c r="G352" s="222"/>
      <c r="H352" s="222"/>
      <c r="I352" s="222"/>
      <c r="J352" s="223" t="s">
        <v>314</v>
      </c>
      <c r="K352" s="224">
        <v>5</v>
      </c>
      <c r="L352" s="225">
        <v>0</v>
      </c>
      <c r="M352" s="226"/>
      <c r="N352" s="227">
        <f>ROUND(L352*K352,2)</f>
        <v>0</v>
      </c>
      <c r="O352" s="227"/>
      <c r="P352" s="227"/>
      <c r="Q352" s="227"/>
      <c r="R352" s="49"/>
      <c r="T352" s="228" t="s">
        <v>23</v>
      </c>
      <c r="U352" s="57" t="s">
        <v>49</v>
      </c>
      <c r="V352" s="48"/>
      <c r="W352" s="229">
        <f>V352*K352</f>
        <v>0</v>
      </c>
      <c r="X352" s="229">
        <v>0</v>
      </c>
      <c r="Y352" s="229">
        <f>X352*K352</f>
        <v>0</v>
      </c>
      <c r="Z352" s="229">
        <v>0</v>
      </c>
      <c r="AA352" s="230">
        <f>Z352*K352</f>
        <v>0</v>
      </c>
      <c r="AR352" s="23" t="s">
        <v>99</v>
      </c>
      <c r="AT352" s="23" t="s">
        <v>180</v>
      </c>
      <c r="AU352" s="23" t="s">
        <v>93</v>
      </c>
      <c r="AY352" s="23" t="s">
        <v>179</v>
      </c>
      <c r="BE352" s="143">
        <f>IF(U352="základní",N352,0)</f>
        <v>0</v>
      </c>
      <c r="BF352" s="143">
        <f>IF(U352="snížená",N352,0)</f>
        <v>0</v>
      </c>
      <c r="BG352" s="143">
        <f>IF(U352="zákl. přenesená",N352,0)</f>
        <v>0</v>
      </c>
      <c r="BH352" s="143">
        <f>IF(U352="sníž. přenesená",N352,0)</f>
        <v>0</v>
      </c>
      <c r="BI352" s="143">
        <f>IF(U352="nulová",N352,0)</f>
        <v>0</v>
      </c>
      <c r="BJ352" s="23" t="s">
        <v>90</v>
      </c>
      <c r="BK352" s="143">
        <f>ROUND(L352*K352,2)</f>
        <v>0</v>
      </c>
      <c r="BL352" s="23" t="s">
        <v>99</v>
      </c>
      <c r="BM352" s="23" t="s">
        <v>810</v>
      </c>
    </row>
    <row r="353" spans="2:65" s="1" customFormat="1" ht="25.5" customHeight="1">
      <c r="B353" s="47"/>
      <c r="C353" s="220" t="s">
        <v>811</v>
      </c>
      <c r="D353" s="220" t="s">
        <v>180</v>
      </c>
      <c r="E353" s="221" t="s">
        <v>812</v>
      </c>
      <c r="F353" s="222" t="s">
        <v>813</v>
      </c>
      <c r="G353" s="222"/>
      <c r="H353" s="222"/>
      <c r="I353" s="222"/>
      <c r="J353" s="223" t="s">
        <v>314</v>
      </c>
      <c r="K353" s="224">
        <v>25</v>
      </c>
      <c r="L353" s="225">
        <v>0</v>
      </c>
      <c r="M353" s="226"/>
      <c r="N353" s="227">
        <f>ROUND(L353*K353,2)</f>
        <v>0</v>
      </c>
      <c r="O353" s="227"/>
      <c r="P353" s="227"/>
      <c r="Q353" s="227"/>
      <c r="R353" s="49"/>
      <c r="T353" s="228" t="s">
        <v>23</v>
      </c>
      <c r="U353" s="57" t="s">
        <v>49</v>
      </c>
      <c r="V353" s="48"/>
      <c r="W353" s="229">
        <f>V353*K353</f>
        <v>0</v>
      </c>
      <c r="X353" s="229">
        <v>0</v>
      </c>
      <c r="Y353" s="229">
        <f>X353*K353</f>
        <v>0</v>
      </c>
      <c r="Z353" s="229">
        <v>0</v>
      </c>
      <c r="AA353" s="230">
        <f>Z353*K353</f>
        <v>0</v>
      </c>
      <c r="AR353" s="23" t="s">
        <v>99</v>
      </c>
      <c r="AT353" s="23" t="s">
        <v>180</v>
      </c>
      <c r="AU353" s="23" t="s">
        <v>93</v>
      </c>
      <c r="AY353" s="23" t="s">
        <v>179</v>
      </c>
      <c r="BE353" s="143">
        <f>IF(U353="základní",N353,0)</f>
        <v>0</v>
      </c>
      <c r="BF353" s="143">
        <f>IF(U353="snížená",N353,0)</f>
        <v>0</v>
      </c>
      <c r="BG353" s="143">
        <f>IF(U353="zákl. přenesená",N353,0)</f>
        <v>0</v>
      </c>
      <c r="BH353" s="143">
        <f>IF(U353="sníž. přenesená",N353,0)</f>
        <v>0</v>
      </c>
      <c r="BI353" s="143">
        <f>IF(U353="nulová",N353,0)</f>
        <v>0</v>
      </c>
      <c r="BJ353" s="23" t="s">
        <v>90</v>
      </c>
      <c r="BK353" s="143">
        <f>ROUND(L353*K353,2)</f>
        <v>0</v>
      </c>
      <c r="BL353" s="23" t="s">
        <v>99</v>
      </c>
      <c r="BM353" s="23" t="s">
        <v>814</v>
      </c>
    </row>
    <row r="354" spans="2:65" s="1" customFormat="1" ht="25.5" customHeight="1">
      <c r="B354" s="47"/>
      <c r="C354" s="220" t="s">
        <v>815</v>
      </c>
      <c r="D354" s="220" t="s">
        <v>180</v>
      </c>
      <c r="E354" s="221" t="s">
        <v>816</v>
      </c>
      <c r="F354" s="222" t="s">
        <v>817</v>
      </c>
      <c r="G354" s="222"/>
      <c r="H354" s="222"/>
      <c r="I354" s="222"/>
      <c r="J354" s="223" t="s">
        <v>183</v>
      </c>
      <c r="K354" s="224">
        <v>1.4</v>
      </c>
      <c r="L354" s="225">
        <v>0</v>
      </c>
      <c r="M354" s="226"/>
      <c r="N354" s="227">
        <f>ROUND(L354*K354,2)</f>
        <v>0</v>
      </c>
      <c r="O354" s="227"/>
      <c r="P354" s="227"/>
      <c r="Q354" s="227"/>
      <c r="R354" s="49"/>
      <c r="T354" s="228" t="s">
        <v>23</v>
      </c>
      <c r="U354" s="57" t="s">
        <v>49</v>
      </c>
      <c r="V354" s="48"/>
      <c r="W354" s="229">
        <f>V354*K354</f>
        <v>0</v>
      </c>
      <c r="X354" s="229">
        <v>0</v>
      </c>
      <c r="Y354" s="229">
        <f>X354*K354</f>
        <v>0</v>
      </c>
      <c r="Z354" s="229">
        <v>0</v>
      </c>
      <c r="AA354" s="230">
        <f>Z354*K354</f>
        <v>0</v>
      </c>
      <c r="AR354" s="23" t="s">
        <v>99</v>
      </c>
      <c r="AT354" s="23" t="s">
        <v>180</v>
      </c>
      <c r="AU354" s="23" t="s">
        <v>93</v>
      </c>
      <c r="AY354" s="23" t="s">
        <v>179</v>
      </c>
      <c r="BE354" s="143">
        <f>IF(U354="základní",N354,0)</f>
        <v>0</v>
      </c>
      <c r="BF354" s="143">
        <f>IF(U354="snížená",N354,0)</f>
        <v>0</v>
      </c>
      <c r="BG354" s="143">
        <f>IF(U354="zákl. přenesená",N354,0)</f>
        <v>0</v>
      </c>
      <c r="BH354" s="143">
        <f>IF(U354="sníž. přenesená",N354,0)</f>
        <v>0</v>
      </c>
      <c r="BI354" s="143">
        <f>IF(U354="nulová",N354,0)</f>
        <v>0</v>
      </c>
      <c r="BJ354" s="23" t="s">
        <v>90</v>
      </c>
      <c r="BK354" s="143">
        <f>ROUND(L354*K354,2)</f>
        <v>0</v>
      </c>
      <c r="BL354" s="23" t="s">
        <v>99</v>
      </c>
      <c r="BM354" s="23" t="s">
        <v>818</v>
      </c>
    </row>
    <row r="355" spans="2:65" s="1" customFormat="1" ht="16.5" customHeight="1">
      <c r="B355" s="47"/>
      <c r="C355" s="220" t="s">
        <v>819</v>
      </c>
      <c r="D355" s="220" t="s">
        <v>180</v>
      </c>
      <c r="E355" s="221" t="s">
        <v>820</v>
      </c>
      <c r="F355" s="222" t="s">
        <v>821</v>
      </c>
      <c r="G355" s="222"/>
      <c r="H355" s="222"/>
      <c r="I355" s="222"/>
      <c r="J355" s="223" t="s">
        <v>237</v>
      </c>
      <c r="K355" s="224">
        <v>1.75</v>
      </c>
      <c r="L355" s="225">
        <v>0</v>
      </c>
      <c r="M355" s="226"/>
      <c r="N355" s="227">
        <f>ROUND(L355*K355,2)</f>
        <v>0</v>
      </c>
      <c r="O355" s="227"/>
      <c r="P355" s="227"/>
      <c r="Q355" s="227"/>
      <c r="R355" s="49"/>
      <c r="T355" s="228" t="s">
        <v>23</v>
      </c>
      <c r="U355" s="57" t="s">
        <v>49</v>
      </c>
      <c r="V355" s="48"/>
      <c r="W355" s="229">
        <f>V355*K355</f>
        <v>0</v>
      </c>
      <c r="X355" s="229">
        <v>0</v>
      </c>
      <c r="Y355" s="229">
        <f>X355*K355</f>
        <v>0</v>
      </c>
      <c r="Z355" s="229">
        <v>0</v>
      </c>
      <c r="AA355" s="230">
        <f>Z355*K355</f>
        <v>0</v>
      </c>
      <c r="AR355" s="23" t="s">
        <v>99</v>
      </c>
      <c r="AT355" s="23" t="s">
        <v>180</v>
      </c>
      <c r="AU355" s="23" t="s">
        <v>93</v>
      </c>
      <c r="AY355" s="23" t="s">
        <v>179</v>
      </c>
      <c r="BE355" s="143">
        <f>IF(U355="základní",N355,0)</f>
        <v>0</v>
      </c>
      <c r="BF355" s="143">
        <f>IF(U355="snížená",N355,0)</f>
        <v>0</v>
      </c>
      <c r="BG355" s="143">
        <f>IF(U355="zákl. přenesená",N355,0)</f>
        <v>0</v>
      </c>
      <c r="BH355" s="143">
        <f>IF(U355="sníž. přenesená",N355,0)</f>
        <v>0</v>
      </c>
      <c r="BI355" s="143">
        <f>IF(U355="nulová",N355,0)</f>
        <v>0</v>
      </c>
      <c r="BJ355" s="23" t="s">
        <v>90</v>
      </c>
      <c r="BK355" s="143">
        <f>ROUND(L355*K355,2)</f>
        <v>0</v>
      </c>
      <c r="BL355" s="23" t="s">
        <v>99</v>
      </c>
      <c r="BM355" s="23" t="s">
        <v>822</v>
      </c>
    </row>
    <row r="356" spans="2:65" s="1" customFormat="1" ht="16.5" customHeight="1">
      <c r="B356" s="47"/>
      <c r="C356" s="220" t="s">
        <v>823</v>
      </c>
      <c r="D356" s="220" t="s">
        <v>180</v>
      </c>
      <c r="E356" s="221" t="s">
        <v>820</v>
      </c>
      <c r="F356" s="222" t="s">
        <v>821</v>
      </c>
      <c r="G356" s="222"/>
      <c r="H356" s="222"/>
      <c r="I356" s="222"/>
      <c r="J356" s="223" t="s">
        <v>237</v>
      </c>
      <c r="K356" s="224">
        <v>8.75</v>
      </c>
      <c r="L356" s="225">
        <v>0</v>
      </c>
      <c r="M356" s="226"/>
      <c r="N356" s="227">
        <f>ROUND(L356*K356,2)</f>
        <v>0</v>
      </c>
      <c r="O356" s="227"/>
      <c r="P356" s="227"/>
      <c r="Q356" s="227"/>
      <c r="R356" s="49"/>
      <c r="T356" s="228" t="s">
        <v>23</v>
      </c>
      <c r="U356" s="57" t="s">
        <v>49</v>
      </c>
      <c r="V356" s="48"/>
      <c r="W356" s="229">
        <f>V356*K356</f>
        <v>0</v>
      </c>
      <c r="X356" s="229">
        <v>0</v>
      </c>
      <c r="Y356" s="229">
        <f>X356*K356</f>
        <v>0</v>
      </c>
      <c r="Z356" s="229">
        <v>0</v>
      </c>
      <c r="AA356" s="230">
        <f>Z356*K356</f>
        <v>0</v>
      </c>
      <c r="AR356" s="23" t="s">
        <v>99</v>
      </c>
      <c r="AT356" s="23" t="s">
        <v>180</v>
      </c>
      <c r="AU356" s="23" t="s">
        <v>93</v>
      </c>
      <c r="AY356" s="23" t="s">
        <v>179</v>
      </c>
      <c r="BE356" s="143">
        <f>IF(U356="základní",N356,0)</f>
        <v>0</v>
      </c>
      <c r="BF356" s="143">
        <f>IF(U356="snížená",N356,0)</f>
        <v>0</v>
      </c>
      <c r="BG356" s="143">
        <f>IF(U356="zákl. přenesená",N356,0)</f>
        <v>0</v>
      </c>
      <c r="BH356" s="143">
        <f>IF(U356="sníž. přenesená",N356,0)</f>
        <v>0</v>
      </c>
      <c r="BI356" s="143">
        <f>IF(U356="nulová",N356,0)</f>
        <v>0</v>
      </c>
      <c r="BJ356" s="23" t="s">
        <v>90</v>
      </c>
      <c r="BK356" s="143">
        <f>ROUND(L356*K356,2)</f>
        <v>0</v>
      </c>
      <c r="BL356" s="23" t="s">
        <v>99</v>
      </c>
      <c r="BM356" s="23" t="s">
        <v>824</v>
      </c>
    </row>
    <row r="357" spans="2:65" s="1" customFormat="1" ht="16.5" customHeight="1">
      <c r="B357" s="47"/>
      <c r="C357" s="220" t="s">
        <v>825</v>
      </c>
      <c r="D357" s="220" t="s">
        <v>180</v>
      </c>
      <c r="E357" s="221" t="s">
        <v>826</v>
      </c>
      <c r="F357" s="222" t="s">
        <v>827</v>
      </c>
      <c r="G357" s="222"/>
      <c r="H357" s="222"/>
      <c r="I357" s="222"/>
      <c r="J357" s="223" t="s">
        <v>183</v>
      </c>
      <c r="K357" s="224">
        <v>1</v>
      </c>
      <c r="L357" s="225">
        <v>0</v>
      </c>
      <c r="M357" s="226"/>
      <c r="N357" s="227">
        <f>ROUND(L357*K357,2)</f>
        <v>0</v>
      </c>
      <c r="O357" s="227"/>
      <c r="P357" s="227"/>
      <c r="Q357" s="227"/>
      <c r="R357" s="49"/>
      <c r="T357" s="228" t="s">
        <v>23</v>
      </c>
      <c r="U357" s="57" t="s">
        <v>49</v>
      </c>
      <c r="V357" s="48"/>
      <c r="W357" s="229">
        <f>V357*K357</f>
        <v>0</v>
      </c>
      <c r="X357" s="229">
        <v>0</v>
      </c>
      <c r="Y357" s="229">
        <f>X357*K357</f>
        <v>0</v>
      </c>
      <c r="Z357" s="229">
        <v>0</v>
      </c>
      <c r="AA357" s="230">
        <f>Z357*K357</f>
        <v>0</v>
      </c>
      <c r="AR357" s="23" t="s">
        <v>99</v>
      </c>
      <c r="AT357" s="23" t="s">
        <v>180</v>
      </c>
      <c r="AU357" s="23" t="s">
        <v>93</v>
      </c>
      <c r="AY357" s="23" t="s">
        <v>179</v>
      </c>
      <c r="BE357" s="143">
        <f>IF(U357="základní",N357,0)</f>
        <v>0</v>
      </c>
      <c r="BF357" s="143">
        <f>IF(U357="snížená",N357,0)</f>
        <v>0</v>
      </c>
      <c r="BG357" s="143">
        <f>IF(U357="zákl. přenesená",N357,0)</f>
        <v>0</v>
      </c>
      <c r="BH357" s="143">
        <f>IF(U357="sníž. přenesená",N357,0)</f>
        <v>0</v>
      </c>
      <c r="BI357" s="143">
        <f>IF(U357="nulová",N357,0)</f>
        <v>0</v>
      </c>
      <c r="BJ357" s="23" t="s">
        <v>90</v>
      </c>
      <c r="BK357" s="143">
        <f>ROUND(L357*K357,2)</f>
        <v>0</v>
      </c>
      <c r="BL357" s="23" t="s">
        <v>99</v>
      </c>
      <c r="BM357" s="23" t="s">
        <v>828</v>
      </c>
    </row>
    <row r="358" spans="2:65" s="1" customFormat="1" ht="16.5" customHeight="1">
      <c r="B358" s="47"/>
      <c r="C358" s="220" t="s">
        <v>829</v>
      </c>
      <c r="D358" s="220" t="s">
        <v>180</v>
      </c>
      <c r="E358" s="221" t="s">
        <v>830</v>
      </c>
      <c r="F358" s="222" t="s">
        <v>831</v>
      </c>
      <c r="G358" s="222"/>
      <c r="H358" s="222"/>
      <c r="I358" s="222"/>
      <c r="J358" s="223" t="s">
        <v>183</v>
      </c>
      <c r="K358" s="224">
        <v>1</v>
      </c>
      <c r="L358" s="225">
        <v>0</v>
      </c>
      <c r="M358" s="226"/>
      <c r="N358" s="227">
        <f>ROUND(L358*K358,2)</f>
        <v>0</v>
      </c>
      <c r="O358" s="227"/>
      <c r="P358" s="227"/>
      <c r="Q358" s="227"/>
      <c r="R358" s="49"/>
      <c r="T358" s="228" t="s">
        <v>23</v>
      </c>
      <c r="U358" s="57" t="s">
        <v>49</v>
      </c>
      <c r="V358" s="48"/>
      <c r="W358" s="229">
        <f>V358*K358</f>
        <v>0</v>
      </c>
      <c r="X358" s="229">
        <v>0</v>
      </c>
      <c r="Y358" s="229">
        <f>X358*K358</f>
        <v>0</v>
      </c>
      <c r="Z358" s="229">
        <v>0</v>
      </c>
      <c r="AA358" s="230">
        <f>Z358*K358</f>
        <v>0</v>
      </c>
      <c r="AR358" s="23" t="s">
        <v>99</v>
      </c>
      <c r="AT358" s="23" t="s">
        <v>180</v>
      </c>
      <c r="AU358" s="23" t="s">
        <v>93</v>
      </c>
      <c r="AY358" s="23" t="s">
        <v>179</v>
      </c>
      <c r="BE358" s="143">
        <f>IF(U358="základní",N358,0)</f>
        <v>0</v>
      </c>
      <c r="BF358" s="143">
        <f>IF(U358="snížená",N358,0)</f>
        <v>0</v>
      </c>
      <c r="BG358" s="143">
        <f>IF(U358="zákl. přenesená",N358,0)</f>
        <v>0</v>
      </c>
      <c r="BH358" s="143">
        <f>IF(U358="sníž. přenesená",N358,0)</f>
        <v>0</v>
      </c>
      <c r="BI358" s="143">
        <f>IF(U358="nulová",N358,0)</f>
        <v>0</v>
      </c>
      <c r="BJ358" s="23" t="s">
        <v>90</v>
      </c>
      <c r="BK358" s="143">
        <f>ROUND(L358*K358,2)</f>
        <v>0</v>
      </c>
      <c r="BL358" s="23" t="s">
        <v>99</v>
      </c>
      <c r="BM358" s="23" t="s">
        <v>832</v>
      </c>
    </row>
    <row r="359" spans="2:65" s="1" customFormat="1" ht="16.5" customHeight="1">
      <c r="B359" s="47"/>
      <c r="C359" s="220" t="s">
        <v>833</v>
      </c>
      <c r="D359" s="220" t="s">
        <v>180</v>
      </c>
      <c r="E359" s="221" t="s">
        <v>834</v>
      </c>
      <c r="F359" s="222" t="s">
        <v>835</v>
      </c>
      <c r="G359" s="222"/>
      <c r="H359" s="222"/>
      <c r="I359" s="222"/>
      <c r="J359" s="223" t="s">
        <v>183</v>
      </c>
      <c r="K359" s="224">
        <v>0.35</v>
      </c>
      <c r="L359" s="225">
        <v>0</v>
      </c>
      <c r="M359" s="226"/>
      <c r="N359" s="227">
        <f>ROUND(L359*K359,2)</f>
        <v>0</v>
      </c>
      <c r="O359" s="227"/>
      <c r="P359" s="227"/>
      <c r="Q359" s="227"/>
      <c r="R359" s="49"/>
      <c r="T359" s="228" t="s">
        <v>23</v>
      </c>
      <c r="U359" s="57" t="s">
        <v>49</v>
      </c>
      <c r="V359" s="48"/>
      <c r="W359" s="229">
        <f>V359*K359</f>
        <v>0</v>
      </c>
      <c r="X359" s="229">
        <v>0</v>
      </c>
      <c r="Y359" s="229">
        <f>X359*K359</f>
        <v>0</v>
      </c>
      <c r="Z359" s="229">
        <v>0</v>
      </c>
      <c r="AA359" s="230">
        <f>Z359*K359</f>
        <v>0</v>
      </c>
      <c r="AR359" s="23" t="s">
        <v>99</v>
      </c>
      <c r="AT359" s="23" t="s">
        <v>180</v>
      </c>
      <c r="AU359" s="23" t="s">
        <v>93</v>
      </c>
      <c r="AY359" s="23" t="s">
        <v>179</v>
      </c>
      <c r="BE359" s="143">
        <f>IF(U359="základní",N359,0)</f>
        <v>0</v>
      </c>
      <c r="BF359" s="143">
        <f>IF(U359="snížená",N359,0)</f>
        <v>0</v>
      </c>
      <c r="BG359" s="143">
        <f>IF(U359="zákl. přenesená",N359,0)</f>
        <v>0</v>
      </c>
      <c r="BH359" s="143">
        <f>IF(U359="sníž. přenesená",N359,0)</f>
        <v>0</v>
      </c>
      <c r="BI359" s="143">
        <f>IF(U359="nulová",N359,0)</f>
        <v>0</v>
      </c>
      <c r="BJ359" s="23" t="s">
        <v>90</v>
      </c>
      <c r="BK359" s="143">
        <f>ROUND(L359*K359,2)</f>
        <v>0</v>
      </c>
      <c r="BL359" s="23" t="s">
        <v>99</v>
      </c>
      <c r="BM359" s="23" t="s">
        <v>836</v>
      </c>
    </row>
    <row r="360" spans="2:65" s="1" customFormat="1" ht="16.5" customHeight="1">
      <c r="B360" s="47"/>
      <c r="C360" s="220" t="s">
        <v>837</v>
      </c>
      <c r="D360" s="220" t="s">
        <v>180</v>
      </c>
      <c r="E360" s="221" t="s">
        <v>838</v>
      </c>
      <c r="F360" s="222" t="s">
        <v>839</v>
      </c>
      <c r="G360" s="222"/>
      <c r="H360" s="222"/>
      <c r="I360" s="222"/>
      <c r="J360" s="223" t="s">
        <v>534</v>
      </c>
      <c r="K360" s="224">
        <v>10</v>
      </c>
      <c r="L360" s="225">
        <v>0</v>
      </c>
      <c r="M360" s="226"/>
      <c r="N360" s="227">
        <f>ROUND(L360*K360,2)</f>
        <v>0</v>
      </c>
      <c r="O360" s="227"/>
      <c r="P360" s="227"/>
      <c r="Q360" s="227"/>
      <c r="R360" s="49"/>
      <c r="T360" s="228" t="s">
        <v>23</v>
      </c>
      <c r="U360" s="57" t="s">
        <v>49</v>
      </c>
      <c r="V360" s="48"/>
      <c r="W360" s="229">
        <f>V360*K360</f>
        <v>0</v>
      </c>
      <c r="X360" s="229">
        <v>0</v>
      </c>
      <c r="Y360" s="229">
        <f>X360*K360</f>
        <v>0</v>
      </c>
      <c r="Z360" s="229">
        <v>0</v>
      </c>
      <c r="AA360" s="230">
        <f>Z360*K360</f>
        <v>0</v>
      </c>
      <c r="AR360" s="23" t="s">
        <v>99</v>
      </c>
      <c r="AT360" s="23" t="s">
        <v>180</v>
      </c>
      <c r="AU360" s="23" t="s">
        <v>93</v>
      </c>
      <c r="AY360" s="23" t="s">
        <v>179</v>
      </c>
      <c r="BE360" s="143">
        <f>IF(U360="základní",N360,0)</f>
        <v>0</v>
      </c>
      <c r="BF360" s="143">
        <f>IF(U360="snížená",N360,0)</f>
        <v>0</v>
      </c>
      <c r="BG360" s="143">
        <f>IF(U360="zákl. přenesená",N360,0)</f>
        <v>0</v>
      </c>
      <c r="BH360" s="143">
        <f>IF(U360="sníž. přenesená",N360,0)</f>
        <v>0</v>
      </c>
      <c r="BI360" s="143">
        <f>IF(U360="nulová",N360,0)</f>
        <v>0</v>
      </c>
      <c r="BJ360" s="23" t="s">
        <v>90</v>
      </c>
      <c r="BK360" s="143">
        <f>ROUND(L360*K360,2)</f>
        <v>0</v>
      </c>
      <c r="BL360" s="23" t="s">
        <v>99</v>
      </c>
      <c r="BM360" s="23" t="s">
        <v>840</v>
      </c>
    </row>
    <row r="361" spans="2:65" s="1" customFormat="1" ht="16.5" customHeight="1">
      <c r="B361" s="47"/>
      <c r="C361" s="220" t="s">
        <v>841</v>
      </c>
      <c r="D361" s="220" t="s">
        <v>180</v>
      </c>
      <c r="E361" s="221" t="s">
        <v>842</v>
      </c>
      <c r="F361" s="222" t="s">
        <v>843</v>
      </c>
      <c r="G361" s="222"/>
      <c r="H361" s="222"/>
      <c r="I361" s="222"/>
      <c r="J361" s="223" t="s">
        <v>314</v>
      </c>
      <c r="K361" s="224">
        <v>5</v>
      </c>
      <c r="L361" s="225">
        <v>0</v>
      </c>
      <c r="M361" s="226"/>
      <c r="N361" s="227">
        <f>ROUND(L361*K361,2)</f>
        <v>0</v>
      </c>
      <c r="O361" s="227"/>
      <c r="P361" s="227"/>
      <c r="Q361" s="227"/>
      <c r="R361" s="49"/>
      <c r="T361" s="228" t="s">
        <v>23</v>
      </c>
      <c r="U361" s="57" t="s">
        <v>49</v>
      </c>
      <c r="V361" s="48"/>
      <c r="W361" s="229">
        <f>V361*K361</f>
        <v>0</v>
      </c>
      <c r="X361" s="229">
        <v>0</v>
      </c>
      <c r="Y361" s="229">
        <f>X361*K361</f>
        <v>0</v>
      </c>
      <c r="Z361" s="229">
        <v>0</v>
      </c>
      <c r="AA361" s="230">
        <f>Z361*K361</f>
        <v>0</v>
      </c>
      <c r="AR361" s="23" t="s">
        <v>99</v>
      </c>
      <c r="AT361" s="23" t="s">
        <v>180</v>
      </c>
      <c r="AU361" s="23" t="s">
        <v>93</v>
      </c>
      <c r="AY361" s="23" t="s">
        <v>179</v>
      </c>
      <c r="BE361" s="143">
        <f>IF(U361="základní",N361,0)</f>
        <v>0</v>
      </c>
      <c r="BF361" s="143">
        <f>IF(U361="snížená",N361,0)</f>
        <v>0</v>
      </c>
      <c r="BG361" s="143">
        <f>IF(U361="zákl. přenesená",N361,0)</f>
        <v>0</v>
      </c>
      <c r="BH361" s="143">
        <f>IF(U361="sníž. přenesená",N361,0)</f>
        <v>0</v>
      </c>
      <c r="BI361" s="143">
        <f>IF(U361="nulová",N361,0)</f>
        <v>0</v>
      </c>
      <c r="BJ361" s="23" t="s">
        <v>90</v>
      </c>
      <c r="BK361" s="143">
        <f>ROUND(L361*K361,2)</f>
        <v>0</v>
      </c>
      <c r="BL361" s="23" t="s">
        <v>99</v>
      </c>
      <c r="BM361" s="23" t="s">
        <v>844</v>
      </c>
    </row>
    <row r="362" spans="2:65" s="1" customFormat="1" ht="16.5" customHeight="1">
      <c r="B362" s="47"/>
      <c r="C362" s="220" t="s">
        <v>845</v>
      </c>
      <c r="D362" s="220" t="s">
        <v>180</v>
      </c>
      <c r="E362" s="221" t="s">
        <v>846</v>
      </c>
      <c r="F362" s="222" t="s">
        <v>847</v>
      </c>
      <c r="G362" s="222"/>
      <c r="H362" s="222"/>
      <c r="I362" s="222"/>
      <c r="J362" s="223" t="s">
        <v>534</v>
      </c>
      <c r="K362" s="224">
        <v>1</v>
      </c>
      <c r="L362" s="225">
        <v>0</v>
      </c>
      <c r="M362" s="226"/>
      <c r="N362" s="227">
        <f>ROUND(L362*K362,2)</f>
        <v>0</v>
      </c>
      <c r="O362" s="227"/>
      <c r="P362" s="227"/>
      <c r="Q362" s="227"/>
      <c r="R362" s="49"/>
      <c r="T362" s="228" t="s">
        <v>23</v>
      </c>
      <c r="U362" s="57" t="s">
        <v>49</v>
      </c>
      <c r="V362" s="48"/>
      <c r="W362" s="229">
        <f>V362*K362</f>
        <v>0</v>
      </c>
      <c r="X362" s="229">
        <v>0</v>
      </c>
      <c r="Y362" s="229">
        <f>X362*K362</f>
        <v>0</v>
      </c>
      <c r="Z362" s="229">
        <v>0</v>
      </c>
      <c r="AA362" s="230">
        <f>Z362*K362</f>
        <v>0</v>
      </c>
      <c r="AR362" s="23" t="s">
        <v>99</v>
      </c>
      <c r="AT362" s="23" t="s">
        <v>180</v>
      </c>
      <c r="AU362" s="23" t="s">
        <v>93</v>
      </c>
      <c r="AY362" s="23" t="s">
        <v>179</v>
      </c>
      <c r="BE362" s="143">
        <f>IF(U362="základní",N362,0)</f>
        <v>0</v>
      </c>
      <c r="BF362" s="143">
        <f>IF(U362="snížená",N362,0)</f>
        <v>0</v>
      </c>
      <c r="BG362" s="143">
        <f>IF(U362="zákl. přenesená",N362,0)</f>
        <v>0</v>
      </c>
      <c r="BH362" s="143">
        <f>IF(U362="sníž. přenesená",N362,0)</f>
        <v>0</v>
      </c>
      <c r="BI362" s="143">
        <f>IF(U362="nulová",N362,0)</f>
        <v>0</v>
      </c>
      <c r="BJ362" s="23" t="s">
        <v>90</v>
      </c>
      <c r="BK362" s="143">
        <f>ROUND(L362*K362,2)</f>
        <v>0</v>
      </c>
      <c r="BL362" s="23" t="s">
        <v>99</v>
      </c>
      <c r="BM362" s="23" t="s">
        <v>848</v>
      </c>
    </row>
    <row r="363" spans="2:65" s="1" customFormat="1" ht="16.5" customHeight="1">
      <c r="B363" s="47"/>
      <c r="C363" s="220" t="s">
        <v>849</v>
      </c>
      <c r="D363" s="220" t="s">
        <v>180</v>
      </c>
      <c r="E363" s="221" t="s">
        <v>850</v>
      </c>
      <c r="F363" s="222" t="s">
        <v>851</v>
      </c>
      <c r="G363" s="222"/>
      <c r="H363" s="222"/>
      <c r="I363" s="222"/>
      <c r="J363" s="223" t="s">
        <v>534</v>
      </c>
      <c r="K363" s="224">
        <v>4</v>
      </c>
      <c r="L363" s="225">
        <v>0</v>
      </c>
      <c r="M363" s="226"/>
      <c r="N363" s="227">
        <f>ROUND(L363*K363,2)</f>
        <v>0</v>
      </c>
      <c r="O363" s="227"/>
      <c r="P363" s="227"/>
      <c r="Q363" s="227"/>
      <c r="R363" s="49"/>
      <c r="T363" s="228" t="s">
        <v>23</v>
      </c>
      <c r="U363" s="57" t="s">
        <v>49</v>
      </c>
      <c r="V363" s="48"/>
      <c r="W363" s="229">
        <f>V363*K363</f>
        <v>0</v>
      </c>
      <c r="X363" s="229">
        <v>0</v>
      </c>
      <c r="Y363" s="229">
        <f>X363*K363</f>
        <v>0</v>
      </c>
      <c r="Z363" s="229">
        <v>0</v>
      </c>
      <c r="AA363" s="230">
        <f>Z363*K363</f>
        <v>0</v>
      </c>
      <c r="AR363" s="23" t="s">
        <v>99</v>
      </c>
      <c r="AT363" s="23" t="s">
        <v>180</v>
      </c>
      <c r="AU363" s="23" t="s">
        <v>93</v>
      </c>
      <c r="AY363" s="23" t="s">
        <v>179</v>
      </c>
      <c r="BE363" s="143">
        <f>IF(U363="základní",N363,0)</f>
        <v>0</v>
      </c>
      <c r="BF363" s="143">
        <f>IF(U363="snížená",N363,0)</f>
        <v>0</v>
      </c>
      <c r="BG363" s="143">
        <f>IF(U363="zákl. přenesená",N363,0)</f>
        <v>0</v>
      </c>
      <c r="BH363" s="143">
        <f>IF(U363="sníž. přenesená",N363,0)</f>
        <v>0</v>
      </c>
      <c r="BI363" s="143">
        <f>IF(U363="nulová",N363,0)</f>
        <v>0</v>
      </c>
      <c r="BJ363" s="23" t="s">
        <v>90</v>
      </c>
      <c r="BK363" s="143">
        <f>ROUND(L363*K363,2)</f>
        <v>0</v>
      </c>
      <c r="BL363" s="23" t="s">
        <v>99</v>
      </c>
      <c r="BM363" s="23" t="s">
        <v>852</v>
      </c>
    </row>
    <row r="364" spans="2:65" s="1" customFormat="1" ht="16.5" customHeight="1">
      <c r="B364" s="47"/>
      <c r="C364" s="220" t="s">
        <v>853</v>
      </c>
      <c r="D364" s="220" t="s">
        <v>180</v>
      </c>
      <c r="E364" s="221" t="s">
        <v>854</v>
      </c>
      <c r="F364" s="222" t="s">
        <v>855</v>
      </c>
      <c r="G364" s="222"/>
      <c r="H364" s="222"/>
      <c r="I364" s="222"/>
      <c r="J364" s="223" t="s">
        <v>534</v>
      </c>
      <c r="K364" s="224">
        <v>1</v>
      </c>
      <c r="L364" s="225">
        <v>0</v>
      </c>
      <c r="M364" s="226"/>
      <c r="N364" s="227">
        <f>ROUND(L364*K364,2)</f>
        <v>0</v>
      </c>
      <c r="O364" s="227"/>
      <c r="P364" s="227"/>
      <c r="Q364" s="227"/>
      <c r="R364" s="49"/>
      <c r="T364" s="228" t="s">
        <v>23</v>
      </c>
      <c r="U364" s="57" t="s">
        <v>49</v>
      </c>
      <c r="V364" s="48"/>
      <c r="W364" s="229">
        <f>V364*K364</f>
        <v>0</v>
      </c>
      <c r="X364" s="229">
        <v>0</v>
      </c>
      <c r="Y364" s="229">
        <f>X364*K364</f>
        <v>0</v>
      </c>
      <c r="Z364" s="229">
        <v>0</v>
      </c>
      <c r="AA364" s="230">
        <f>Z364*K364</f>
        <v>0</v>
      </c>
      <c r="AR364" s="23" t="s">
        <v>99</v>
      </c>
      <c r="AT364" s="23" t="s">
        <v>180</v>
      </c>
      <c r="AU364" s="23" t="s">
        <v>93</v>
      </c>
      <c r="AY364" s="23" t="s">
        <v>179</v>
      </c>
      <c r="BE364" s="143">
        <f>IF(U364="základní",N364,0)</f>
        <v>0</v>
      </c>
      <c r="BF364" s="143">
        <f>IF(U364="snížená",N364,0)</f>
        <v>0</v>
      </c>
      <c r="BG364" s="143">
        <f>IF(U364="zákl. přenesená",N364,0)</f>
        <v>0</v>
      </c>
      <c r="BH364" s="143">
        <f>IF(U364="sníž. přenesená",N364,0)</f>
        <v>0</v>
      </c>
      <c r="BI364" s="143">
        <f>IF(U364="nulová",N364,0)</f>
        <v>0</v>
      </c>
      <c r="BJ364" s="23" t="s">
        <v>90</v>
      </c>
      <c r="BK364" s="143">
        <f>ROUND(L364*K364,2)</f>
        <v>0</v>
      </c>
      <c r="BL364" s="23" t="s">
        <v>99</v>
      </c>
      <c r="BM364" s="23" t="s">
        <v>856</v>
      </c>
    </row>
    <row r="365" spans="2:65" s="1" customFormat="1" ht="16.5" customHeight="1">
      <c r="B365" s="47"/>
      <c r="C365" s="220" t="s">
        <v>857</v>
      </c>
      <c r="D365" s="220" t="s">
        <v>180</v>
      </c>
      <c r="E365" s="221" t="s">
        <v>858</v>
      </c>
      <c r="F365" s="222" t="s">
        <v>859</v>
      </c>
      <c r="G365" s="222"/>
      <c r="H365" s="222"/>
      <c r="I365" s="222"/>
      <c r="J365" s="223" t="s">
        <v>534</v>
      </c>
      <c r="K365" s="224">
        <v>3</v>
      </c>
      <c r="L365" s="225">
        <v>0</v>
      </c>
      <c r="M365" s="226"/>
      <c r="N365" s="227">
        <f>ROUND(L365*K365,2)</f>
        <v>0</v>
      </c>
      <c r="O365" s="227"/>
      <c r="P365" s="227"/>
      <c r="Q365" s="227"/>
      <c r="R365" s="49"/>
      <c r="T365" s="228" t="s">
        <v>23</v>
      </c>
      <c r="U365" s="57" t="s">
        <v>49</v>
      </c>
      <c r="V365" s="48"/>
      <c r="W365" s="229">
        <f>V365*K365</f>
        <v>0</v>
      </c>
      <c r="X365" s="229">
        <v>0</v>
      </c>
      <c r="Y365" s="229">
        <f>X365*K365</f>
        <v>0</v>
      </c>
      <c r="Z365" s="229">
        <v>0</v>
      </c>
      <c r="AA365" s="230">
        <f>Z365*K365</f>
        <v>0</v>
      </c>
      <c r="AR365" s="23" t="s">
        <v>99</v>
      </c>
      <c r="AT365" s="23" t="s">
        <v>180</v>
      </c>
      <c r="AU365" s="23" t="s">
        <v>93</v>
      </c>
      <c r="AY365" s="23" t="s">
        <v>179</v>
      </c>
      <c r="BE365" s="143">
        <f>IF(U365="základní",N365,0)</f>
        <v>0</v>
      </c>
      <c r="BF365" s="143">
        <f>IF(U365="snížená",N365,0)</f>
        <v>0</v>
      </c>
      <c r="BG365" s="143">
        <f>IF(U365="zákl. přenesená",N365,0)</f>
        <v>0</v>
      </c>
      <c r="BH365" s="143">
        <f>IF(U365="sníž. přenesená",N365,0)</f>
        <v>0</v>
      </c>
      <c r="BI365" s="143">
        <f>IF(U365="nulová",N365,0)</f>
        <v>0</v>
      </c>
      <c r="BJ365" s="23" t="s">
        <v>90</v>
      </c>
      <c r="BK365" s="143">
        <f>ROUND(L365*K365,2)</f>
        <v>0</v>
      </c>
      <c r="BL365" s="23" t="s">
        <v>99</v>
      </c>
      <c r="BM365" s="23" t="s">
        <v>860</v>
      </c>
    </row>
    <row r="366" spans="2:65" s="1" customFormat="1" ht="16.5" customHeight="1">
      <c r="B366" s="47"/>
      <c r="C366" s="220" t="s">
        <v>861</v>
      </c>
      <c r="D366" s="220" t="s">
        <v>180</v>
      </c>
      <c r="E366" s="221" t="s">
        <v>862</v>
      </c>
      <c r="F366" s="222" t="s">
        <v>863</v>
      </c>
      <c r="G366" s="222"/>
      <c r="H366" s="222"/>
      <c r="I366" s="222"/>
      <c r="J366" s="223" t="s">
        <v>534</v>
      </c>
      <c r="K366" s="224">
        <v>1</v>
      </c>
      <c r="L366" s="225">
        <v>0</v>
      </c>
      <c r="M366" s="226"/>
      <c r="N366" s="227">
        <f>ROUND(L366*K366,2)</f>
        <v>0</v>
      </c>
      <c r="O366" s="227"/>
      <c r="P366" s="227"/>
      <c r="Q366" s="227"/>
      <c r="R366" s="49"/>
      <c r="T366" s="228" t="s">
        <v>23</v>
      </c>
      <c r="U366" s="57" t="s">
        <v>49</v>
      </c>
      <c r="V366" s="48"/>
      <c r="W366" s="229">
        <f>V366*K366</f>
        <v>0</v>
      </c>
      <c r="X366" s="229">
        <v>0</v>
      </c>
      <c r="Y366" s="229">
        <f>X366*K366</f>
        <v>0</v>
      </c>
      <c r="Z366" s="229">
        <v>0</v>
      </c>
      <c r="AA366" s="230">
        <f>Z366*K366</f>
        <v>0</v>
      </c>
      <c r="AR366" s="23" t="s">
        <v>99</v>
      </c>
      <c r="AT366" s="23" t="s">
        <v>180</v>
      </c>
      <c r="AU366" s="23" t="s">
        <v>93</v>
      </c>
      <c r="AY366" s="23" t="s">
        <v>179</v>
      </c>
      <c r="BE366" s="143">
        <f>IF(U366="základní",N366,0)</f>
        <v>0</v>
      </c>
      <c r="BF366" s="143">
        <f>IF(U366="snížená",N366,0)</f>
        <v>0</v>
      </c>
      <c r="BG366" s="143">
        <f>IF(U366="zákl. přenesená",N366,0)</f>
        <v>0</v>
      </c>
      <c r="BH366" s="143">
        <f>IF(U366="sníž. přenesená",N366,0)</f>
        <v>0</v>
      </c>
      <c r="BI366" s="143">
        <f>IF(U366="nulová",N366,0)</f>
        <v>0</v>
      </c>
      <c r="BJ366" s="23" t="s">
        <v>90</v>
      </c>
      <c r="BK366" s="143">
        <f>ROUND(L366*K366,2)</f>
        <v>0</v>
      </c>
      <c r="BL366" s="23" t="s">
        <v>99</v>
      </c>
      <c r="BM366" s="23" t="s">
        <v>864</v>
      </c>
    </row>
    <row r="367" spans="2:65" s="1" customFormat="1" ht="16.5" customHeight="1">
      <c r="B367" s="47"/>
      <c r="C367" s="220" t="s">
        <v>865</v>
      </c>
      <c r="D367" s="220" t="s">
        <v>180</v>
      </c>
      <c r="E367" s="221" t="s">
        <v>866</v>
      </c>
      <c r="F367" s="222" t="s">
        <v>867</v>
      </c>
      <c r="G367" s="222"/>
      <c r="H367" s="222"/>
      <c r="I367" s="222"/>
      <c r="J367" s="223" t="s">
        <v>534</v>
      </c>
      <c r="K367" s="224">
        <v>1</v>
      </c>
      <c r="L367" s="225">
        <v>0</v>
      </c>
      <c r="M367" s="226"/>
      <c r="N367" s="227">
        <f>ROUND(L367*K367,2)</f>
        <v>0</v>
      </c>
      <c r="O367" s="227"/>
      <c r="P367" s="227"/>
      <c r="Q367" s="227"/>
      <c r="R367" s="49"/>
      <c r="T367" s="228" t="s">
        <v>23</v>
      </c>
      <c r="U367" s="57" t="s">
        <v>49</v>
      </c>
      <c r="V367" s="48"/>
      <c r="W367" s="229">
        <f>V367*K367</f>
        <v>0</v>
      </c>
      <c r="X367" s="229">
        <v>0</v>
      </c>
      <c r="Y367" s="229">
        <f>X367*K367</f>
        <v>0</v>
      </c>
      <c r="Z367" s="229">
        <v>0</v>
      </c>
      <c r="AA367" s="230">
        <f>Z367*K367</f>
        <v>0</v>
      </c>
      <c r="AR367" s="23" t="s">
        <v>99</v>
      </c>
      <c r="AT367" s="23" t="s">
        <v>180</v>
      </c>
      <c r="AU367" s="23" t="s">
        <v>93</v>
      </c>
      <c r="AY367" s="23" t="s">
        <v>179</v>
      </c>
      <c r="BE367" s="143">
        <f>IF(U367="základní",N367,0)</f>
        <v>0</v>
      </c>
      <c r="BF367" s="143">
        <f>IF(U367="snížená",N367,0)</f>
        <v>0</v>
      </c>
      <c r="BG367" s="143">
        <f>IF(U367="zákl. přenesená",N367,0)</f>
        <v>0</v>
      </c>
      <c r="BH367" s="143">
        <f>IF(U367="sníž. přenesená",N367,0)</f>
        <v>0</v>
      </c>
      <c r="BI367" s="143">
        <f>IF(U367="nulová",N367,0)</f>
        <v>0</v>
      </c>
      <c r="BJ367" s="23" t="s">
        <v>90</v>
      </c>
      <c r="BK367" s="143">
        <f>ROUND(L367*K367,2)</f>
        <v>0</v>
      </c>
      <c r="BL367" s="23" t="s">
        <v>99</v>
      </c>
      <c r="BM367" s="23" t="s">
        <v>868</v>
      </c>
    </row>
    <row r="368" spans="2:65" s="1" customFormat="1" ht="25.5" customHeight="1">
      <c r="B368" s="47"/>
      <c r="C368" s="220" t="s">
        <v>869</v>
      </c>
      <c r="D368" s="220" t="s">
        <v>180</v>
      </c>
      <c r="E368" s="221" t="s">
        <v>870</v>
      </c>
      <c r="F368" s="222" t="s">
        <v>871</v>
      </c>
      <c r="G368" s="222"/>
      <c r="H368" s="222"/>
      <c r="I368" s="222"/>
      <c r="J368" s="223" t="s">
        <v>534</v>
      </c>
      <c r="K368" s="224">
        <v>1</v>
      </c>
      <c r="L368" s="225">
        <v>0</v>
      </c>
      <c r="M368" s="226"/>
      <c r="N368" s="227">
        <f>ROUND(L368*K368,2)</f>
        <v>0</v>
      </c>
      <c r="O368" s="227"/>
      <c r="P368" s="227"/>
      <c r="Q368" s="227"/>
      <c r="R368" s="49"/>
      <c r="T368" s="228" t="s">
        <v>23</v>
      </c>
      <c r="U368" s="57" t="s">
        <v>49</v>
      </c>
      <c r="V368" s="48"/>
      <c r="W368" s="229">
        <f>V368*K368</f>
        <v>0</v>
      </c>
      <c r="X368" s="229">
        <v>0</v>
      </c>
      <c r="Y368" s="229">
        <f>X368*K368</f>
        <v>0</v>
      </c>
      <c r="Z368" s="229">
        <v>0</v>
      </c>
      <c r="AA368" s="230">
        <f>Z368*K368</f>
        <v>0</v>
      </c>
      <c r="AR368" s="23" t="s">
        <v>99</v>
      </c>
      <c r="AT368" s="23" t="s">
        <v>180</v>
      </c>
      <c r="AU368" s="23" t="s">
        <v>93</v>
      </c>
      <c r="AY368" s="23" t="s">
        <v>179</v>
      </c>
      <c r="BE368" s="143">
        <f>IF(U368="základní",N368,0)</f>
        <v>0</v>
      </c>
      <c r="BF368" s="143">
        <f>IF(U368="snížená",N368,0)</f>
        <v>0</v>
      </c>
      <c r="BG368" s="143">
        <f>IF(U368="zákl. přenesená",N368,0)</f>
        <v>0</v>
      </c>
      <c r="BH368" s="143">
        <f>IF(U368="sníž. přenesená",N368,0)</f>
        <v>0</v>
      </c>
      <c r="BI368" s="143">
        <f>IF(U368="nulová",N368,0)</f>
        <v>0</v>
      </c>
      <c r="BJ368" s="23" t="s">
        <v>90</v>
      </c>
      <c r="BK368" s="143">
        <f>ROUND(L368*K368,2)</f>
        <v>0</v>
      </c>
      <c r="BL368" s="23" t="s">
        <v>99</v>
      </c>
      <c r="BM368" s="23" t="s">
        <v>872</v>
      </c>
    </row>
    <row r="369" spans="2:65" s="1" customFormat="1" ht="25.5" customHeight="1">
      <c r="B369" s="47"/>
      <c r="C369" s="220" t="s">
        <v>873</v>
      </c>
      <c r="D369" s="220" t="s">
        <v>180</v>
      </c>
      <c r="E369" s="221" t="s">
        <v>874</v>
      </c>
      <c r="F369" s="222" t="s">
        <v>875</v>
      </c>
      <c r="G369" s="222"/>
      <c r="H369" s="222"/>
      <c r="I369" s="222"/>
      <c r="J369" s="223" t="s">
        <v>534</v>
      </c>
      <c r="K369" s="224">
        <v>1</v>
      </c>
      <c r="L369" s="225">
        <v>0</v>
      </c>
      <c r="M369" s="226"/>
      <c r="N369" s="227">
        <f>ROUND(L369*K369,2)</f>
        <v>0</v>
      </c>
      <c r="O369" s="227"/>
      <c r="P369" s="227"/>
      <c r="Q369" s="227"/>
      <c r="R369" s="49"/>
      <c r="T369" s="228" t="s">
        <v>23</v>
      </c>
      <c r="U369" s="57" t="s">
        <v>49</v>
      </c>
      <c r="V369" s="48"/>
      <c r="W369" s="229">
        <f>V369*K369</f>
        <v>0</v>
      </c>
      <c r="X369" s="229">
        <v>0</v>
      </c>
      <c r="Y369" s="229">
        <f>X369*K369</f>
        <v>0</v>
      </c>
      <c r="Z369" s="229">
        <v>0</v>
      </c>
      <c r="AA369" s="230">
        <f>Z369*K369</f>
        <v>0</v>
      </c>
      <c r="AR369" s="23" t="s">
        <v>99</v>
      </c>
      <c r="AT369" s="23" t="s">
        <v>180</v>
      </c>
      <c r="AU369" s="23" t="s">
        <v>93</v>
      </c>
      <c r="AY369" s="23" t="s">
        <v>179</v>
      </c>
      <c r="BE369" s="143">
        <f>IF(U369="základní",N369,0)</f>
        <v>0</v>
      </c>
      <c r="BF369" s="143">
        <f>IF(U369="snížená",N369,0)</f>
        <v>0</v>
      </c>
      <c r="BG369" s="143">
        <f>IF(U369="zákl. přenesená",N369,0)</f>
        <v>0</v>
      </c>
      <c r="BH369" s="143">
        <f>IF(U369="sníž. přenesená",N369,0)</f>
        <v>0</v>
      </c>
      <c r="BI369" s="143">
        <f>IF(U369="nulová",N369,0)</f>
        <v>0</v>
      </c>
      <c r="BJ369" s="23" t="s">
        <v>90</v>
      </c>
      <c r="BK369" s="143">
        <f>ROUND(L369*K369,2)</f>
        <v>0</v>
      </c>
      <c r="BL369" s="23" t="s">
        <v>99</v>
      </c>
      <c r="BM369" s="23" t="s">
        <v>876</v>
      </c>
    </row>
    <row r="370" spans="2:65" s="1" customFormat="1" ht="25.5" customHeight="1">
      <c r="B370" s="47"/>
      <c r="C370" s="220" t="s">
        <v>877</v>
      </c>
      <c r="D370" s="220" t="s">
        <v>180</v>
      </c>
      <c r="E370" s="221" t="s">
        <v>878</v>
      </c>
      <c r="F370" s="222" t="s">
        <v>879</v>
      </c>
      <c r="G370" s="222"/>
      <c r="H370" s="222"/>
      <c r="I370" s="222"/>
      <c r="J370" s="223" t="s">
        <v>237</v>
      </c>
      <c r="K370" s="224">
        <v>1</v>
      </c>
      <c r="L370" s="225">
        <v>0</v>
      </c>
      <c r="M370" s="226"/>
      <c r="N370" s="227">
        <f>ROUND(L370*K370,2)</f>
        <v>0</v>
      </c>
      <c r="O370" s="227"/>
      <c r="P370" s="227"/>
      <c r="Q370" s="227"/>
      <c r="R370" s="49"/>
      <c r="T370" s="228" t="s">
        <v>23</v>
      </c>
      <c r="U370" s="57" t="s">
        <v>49</v>
      </c>
      <c r="V370" s="48"/>
      <c r="W370" s="229">
        <f>V370*K370</f>
        <v>0</v>
      </c>
      <c r="X370" s="229">
        <v>0</v>
      </c>
      <c r="Y370" s="229">
        <f>X370*K370</f>
        <v>0</v>
      </c>
      <c r="Z370" s="229">
        <v>0</v>
      </c>
      <c r="AA370" s="230">
        <f>Z370*K370</f>
        <v>0</v>
      </c>
      <c r="AR370" s="23" t="s">
        <v>99</v>
      </c>
      <c r="AT370" s="23" t="s">
        <v>180</v>
      </c>
      <c r="AU370" s="23" t="s">
        <v>93</v>
      </c>
      <c r="AY370" s="23" t="s">
        <v>179</v>
      </c>
      <c r="BE370" s="143">
        <f>IF(U370="základní",N370,0)</f>
        <v>0</v>
      </c>
      <c r="BF370" s="143">
        <f>IF(U370="snížená",N370,0)</f>
        <v>0</v>
      </c>
      <c r="BG370" s="143">
        <f>IF(U370="zákl. přenesená",N370,0)</f>
        <v>0</v>
      </c>
      <c r="BH370" s="143">
        <f>IF(U370="sníž. přenesená",N370,0)</f>
        <v>0</v>
      </c>
      <c r="BI370" s="143">
        <f>IF(U370="nulová",N370,0)</f>
        <v>0</v>
      </c>
      <c r="BJ370" s="23" t="s">
        <v>90</v>
      </c>
      <c r="BK370" s="143">
        <f>ROUND(L370*K370,2)</f>
        <v>0</v>
      </c>
      <c r="BL370" s="23" t="s">
        <v>99</v>
      </c>
      <c r="BM370" s="23" t="s">
        <v>880</v>
      </c>
    </row>
    <row r="371" spans="2:65" s="1" customFormat="1" ht="25.5" customHeight="1">
      <c r="B371" s="47"/>
      <c r="C371" s="220" t="s">
        <v>881</v>
      </c>
      <c r="D371" s="220" t="s">
        <v>180</v>
      </c>
      <c r="E371" s="221" t="s">
        <v>878</v>
      </c>
      <c r="F371" s="222" t="s">
        <v>879</v>
      </c>
      <c r="G371" s="222"/>
      <c r="H371" s="222"/>
      <c r="I371" s="222"/>
      <c r="J371" s="223" t="s">
        <v>237</v>
      </c>
      <c r="K371" s="224">
        <v>2</v>
      </c>
      <c r="L371" s="225">
        <v>0</v>
      </c>
      <c r="M371" s="226"/>
      <c r="N371" s="227">
        <f>ROUND(L371*K371,2)</f>
        <v>0</v>
      </c>
      <c r="O371" s="227"/>
      <c r="P371" s="227"/>
      <c r="Q371" s="227"/>
      <c r="R371" s="49"/>
      <c r="T371" s="228" t="s">
        <v>23</v>
      </c>
      <c r="U371" s="57" t="s">
        <v>49</v>
      </c>
      <c r="V371" s="48"/>
      <c r="W371" s="229">
        <f>V371*K371</f>
        <v>0</v>
      </c>
      <c r="X371" s="229">
        <v>0</v>
      </c>
      <c r="Y371" s="229">
        <f>X371*K371</f>
        <v>0</v>
      </c>
      <c r="Z371" s="229">
        <v>0</v>
      </c>
      <c r="AA371" s="230">
        <f>Z371*K371</f>
        <v>0</v>
      </c>
      <c r="AR371" s="23" t="s">
        <v>99</v>
      </c>
      <c r="AT371" s="23" t="s">
        <v>180</v>
      </c>
      <c r="AU371" s="23" t="s">
        <v>93</v>
      </c>
      <c r="AY371" s="23" t="s">
        <v>179</v>
      </c>
      <c r="BE371" s="143">
        <f>IF(U371="základní",N371,0)</f>
        <v>0</v>
      </c>
      <c r="BF371" s="143">
        <f>IF(U371="snížená",N371,0)</f>
        <v>0</v>
      </c>
      <c r="BG371" s="143">
        <f>IF(U371="zákl. přenesená",N371,0)</f>
        <v>0</v>
      </c>
      <c r="BH371" s="143">
        <f>IF(U371="sníž. přenesená",N371,0)</f>
        <v>0</v>
      </c>
      <c r="BI371" s="143">
        <f>IF(U371="nulová",N371,0)</f>
        <v>0</v>
      </c>
      <c r="BJ371" s="23" t="s">
        <v>90</v>
      </c>
      <c r="BK371" s="143">
        <f>ROUND(L371*K371,2)</f>
        <v>0</v>
      </c>
      <c r="BL371" s="23" t="s">
        <v>99</v>
      </c>
      <c r="BM371" s="23" t="s">
        <v>882</v>
      </c>
    </row>
    <row r="372" spans="2:65" s="1" customFormat="1" ht="16.5" customHeight="1">
      <c r="B372" s="47"/>
      <c r="C372" s="220" t="s">
        <v>883</v>
      </c>
      <c r="D372" s="220" t="s">
        <v>180</v>
      </c>
      <c r="E372" s="221" t="s">
        <v>884</v>
      </c>
      <c r="F372" s="222" t="s">
        <v>885</v>
      </c>
      <c r="G372" s="222"/>
      <c r="H372" s="222"/>
      <c r="I372" s="222"/>
      <c r="J372" s="223" t="s">
        <v>534</v>
      </c>
      <c r="K372" s="224">
        <v>1</v>
      </c>
      <c r="L372" s="225">
        <v>0</v>
      </c>
      <c r="M372" s="226"/>
      <c r="N372" s="227">
        <f>ROUND(L372*K372,2)</f>
        <v>0</v>
      </c>
      <c r="O372" s="227"/>
      <c r="P372" s="227"/>
      <c r="Q372" s="227"/>
      <c r="R372" s="49"/>
      <c r="T372" s="228" t="s">
        <v>23</v>
      </c>
      <c r="U372" s="57" t="s">
        <v>49</v>
      </c>
      <c r="V372" s="48"/>
      <c r="W372" s="229">
        <f>V372*K372</f>
        <v>0</v>
      </c>
      <c r="X372" s="229">
        <v>0</v>
      </c>
      <c r="Y372" s="229">
        <f>X372*K372</f>
        <v>0</v>
      </c>
      <c r="Z372" s="229">
        <v>0</v>
      </c>
      <c r="AA372" s="230">
        <f>Z372*K372</f>
        <v>0</v>
      </c>
      <c r="AR372" s="23" t="s">
        <v>99</v>
      </c>
      <c r="AT372" s="23" t="s">
        <v>180</v>
      </c>
      <c r="AU372" s="23" t="s">
        <v>93</v>
      </c>
      <c r="AY372" s="23" t="s">
        <v>179</v>
      </c>
      <c r="BE372" s="143">
        <f>IF(U372="základní",N372,0)</f>
        <v>0</v>
      </c>
      <c r="BF372" s="143">
        <f>IF(U372="snížená",N372,0)</f>
        <v>0</v>
      </c>
      <c r="BG372" s="143">
        <f>IF(U372="zákl. přenesená",N372,0)</f>
        <v>0</v>
      </c>
      <c r="BH372" s="143">
        <f>IF(U372="sníž. přenesená",N372,0)</f>
        <v>0</v>
      </c>
      <c r="BI372" s="143">
        <f>IF(U372="nulová",N372,0)</f>
        <v>0</v>
      </c>
      <c r="BJ372" s="23" t="s">
        <v>90</v>
      </c>
      <c r="BK372" s="143">
        <f>ROUND(L372*K372,2)</f>
        <v>0</v>
      </c>
      <c r="BL372" s="23" t="s">
        <v>99</v>
      </c>
      <c r="BM372" s="23" t="s">
        <v>886</v>
      </c>
    </row>
    <row r="373" spans="2:65" s="1" customFormat="1" ht="16.5" customHeight="1">
      <c r="B373" s="47"/>
      <c r="C373" s="220" t="s">
        <v>887</v>
      </c>
      <c r="D373" s="220" t="s">
        <v>180</v>
      </c>
      <c r="E373" s="221" t="s">
        <v>888</v>
      </c>
      <c r="F373" s="222" t="s">
        <v>889</v>
      </c>
      <c r="G373" s="222"/>
      <c r="H373" s="222"/>
      <c r="I373" s="222"/>
      <c r="J373" s="223" t="s">
        <v>534</v>
      </c>
      <c r="K373" s="224">
        <v>1</v>
      </c>
      <c r="L373" s="225">
        <v>0</v>
      </c>
      <c r="M373" s="226"/>
      <c r="N373" s="227">
        <f>ROUND(L373*K373,2)</f>
        <v>0</v>
      </c>
      <c r="O373" s="227"/>
      <c r="P373" s="227"/>
      <c r="Q373" s="227"/>
      <c r="R373" s="49"/>
      <c r="T373" s="228" t="s">
        <v>23</v>
      </c>
      <c r="U373" s="57" t="s">
        <v>49</v>
      </c>
      <c r="V373" s="48"/>
      <c r="W373" s="229">
        <f>V373*K373</f>
        <v>0</v>
      </c>
      <c r="X373" s="229">
        <v>0</v>
      </c>
      <c r="Y373" s="229">
        <f>X373*K373</f>
        <v>0</v>
      </c>
      <c r="Z373" s="229">
        <v>0</v>
      </c>
      <c r="AA373" s="230">
        <f>Z373*K373</f>
        <v>0</v>
      </c>
      <c r="AR373" s="23" t="s">
        <v>99</v>
      </c>
      <c r="AT373" s="23" t="s">
        <v>180</v>
      </c>
      <c r="AU373" s="23" t="s">
        <v>93</v>
      </c>
      <c r="AY373" s="23" t="s">
        <v>179</v>
      </c>
      <c r="BE373" s="143">
        <f>IF(U373="základní",N373,0)</f>
        <v>0</v>
      </c>
      <c r="BF373" s="143">
        <f>IF(U373="snížená",N373,0)</f>
        <v>0</v>
      </c>
      <c r="BG373" s="143">
        <f>IF(U373="zákl. přenesená",N373,0)</f>
        <v>0</v>
      </c>
      <c r="BH373" s="143">
        <f>IF(U373="sníž. přenesená",N373,0)</f>
        <v>0</v>
      </c>
      <c r="BI373" s="143">
        <f>IF(U373="nulová",N373,0)</f>
        <v>0</v>
      </c>
      <c r="BJ373" s="23" t="s">
        <v>90</v>
      </c>
      <c r="BK373" s="143">
        <f>ROUND(L373*K373,2)</f>
        <v>0</v>
      </c>
      <c r="BL373" s="23" t="s">
        <v>99</v>
      </c>
      <c r="BM373" s="23" t="s">
        <v>890</v>
      </c>
    </row>
    <row r="374" spans="2:65" s="1" customFormat="1" ht="16.5" customHeight="1">
      <c r="B374" s="47"/>
      <c r="C374" s="220" t="s">
        <v>891</v>
      </c>
      <c r="D374" s="220" t="s">
        <v>180</v>
      </c>
      <c r="E374" s="221" t="s">
        <v>892</v>
      </c>
      <c r="F374" s="222" t="s">
        <v>893</v>
      </c>
      <c r="G374" s="222"/>
      <c r="H374" s="222"/>
      <c r="I374" s="222"/>
      <c r="J374" s="223" t="s">
        <v>534</v>
      </c>
      <c r="K374" s="224">
        <v>1</v>
      </c>
      <c r="L374" s="225">
        <v>0</v>
      </c>
      <c r="M374" s="226"/>
      <c r="N374" s="227">
        <f>ROUND(L374*K374,2)</f>
        <v>0</v>
      </c>
      <c r="O374" s="227"/>
      <c r="P374" s="227"/>
      <c r="Q374" s="227"/>
      <c r="R374" s="49"/>
      <c r="T374" s="228" t="s">
        <v>23</v>
      </c>
      <c r="U374" s="57" t="s">
        <v>49</v>
      </c>
      <c r="V374" s="48"/>
      <c r="W374" s="229">
        <f>V374*K374</f>
        <v>0</v>
      </c>
      <c r="X374" s="229">
        <v>0</v>
      </c>
      <c r="Y374" s="229">
        <f>X374*K374</f>
        <v>0</v>
      </c>
      <c r="Z374" s="229">
        <v>0</v>
      </c>
      <c r="AA374" s="230">
        <f>Z374*K374</f>
        <v>0</v>
      </c>
      <c r="AR374" s="23" t="s">
        <v>99</v>
      </c>
      <c r="AT374" s="23" t="s">
        <v>180</v>
      </c>
      <c r="AU374" s="23" t="s">
        <v>93</v>
      </c>
      <c r="AY374" s="23" t="s">
        <v>179</v>
      </c>
      <c r="BE374" s="143">
        <f>IF(U374="základní",N374,0)</f>
        <v>0</v>
      </c>
      <c r="BF374" s="143">
        <f>IF(U374="snížená",N374,0)</f>
        <v>0</v>
      </c>
      <c r="BG374" s="143">
        <f>IF(U374="zákl. přenesená",N374,0)</f>
        <v>0</v>
      </c>
      <c r="BH374" s="143">
        <f>IF(U374="sníž. přenesená",N374,0)</f>
        <v>0</v>
      </c>
      <c r="BI374" s="143">
        <f>IF(U374="nulová",N374,0)</f>
        <v>0</v>
      </c>
      <c r="BJ374" s="23" t="s">
        <v>90</v>
      </c>
      <c r="BK374" s="143">
        <f>ROUND(L374*K374,2)</f>
        <v>0</v>
      </c>
      <c r="BL374" s="23" t="s">
        <v>99</v>
      </c>
      <c r="BM374" s="23" t="s">
        <v>894</v>
      </c>
    </row>
    <row r="375" spans="2:65" s="1" customFormat="1" ht="16.5" customHeight="1">
      <c r="B375" s="47"/>
      <c r="C375" s="220" t="s">
        <v>895</v>
      </c>
      <c r="D375" s="220" t="s">
        <v>180</v>
      </c>
      <c r="E375" s="221" t="s">
        <v>896</v>
      </c>
      <c r="F375" s="222" t="s">
        <v>897</v>
      </c>
      <c r="G375" s="222"/>
      <c r="H375" s="222"/>
      <c r="I375" s="222"/>
      <c r="J375" s="223" t="s">
        <v>534</v>
      </c>
      <c r="K375" s="224">
        <v>1</v>
      </c>
      <c r="L375" s="225">
        <v>0</v>
      </c>
      <c r="M375" s="226"/>
      <c r="N375" s="227">
        <f>ROUND(L375*K375,2)</f>
        <v>0</v>
      </c>
      <c r="O375" s="227"/>
      <c r="P375" s="227"/>
      <c r="Q375" s="227"/>
      <c r="R375" s="49"/>
      <c r="T375" s="228" t="s">
        <v>23</v>
      </c>
      <c r="U375" s="57" t="s">
        <v>49</v>
      </c>
      <c r="V375" s="48"/>
      <c r="W375" s="229">
        <f>V375*K375</f>
        <v>0</v>
      </c>
      <c r="X375" s="229">
        <v>0</v>
      </c>
      <c r="Y375" s="229">
        <f>X375*K375</f>
        <v>0</v>
      </c>
      <c r="Z375" s="229">
        <v>0</v>
      </c>
      <c r="AA375" s="230">
        <f>Z375*K375</f>
        <v>0</v>
      </c>
      <c r="AR375" s="23" t="s">
        <v>99</v>
      </c>
      <c r="AT375" s="23" t="s">
        <v>180</v>
      </c>
      <c r="AU375" s="23" t="s">
        <v>93</v>
      </c>
      <c r="AY375" s="23" t="s">
        <v>179</v>
      </c>
      <c r="BE375" s="143">
        <f>IF(U375="základní",N375,0)</f>
        <v>0</v>
      </c>
      <c r="BF375" s="143">
        <f>IF(U375="snížená",N375,0)</f>
        <v>0</v>
      </c>
      <c r="BG375" s="143">
        <f>IF(U375="zákl. přenesená",N375,0)</f>
        <v>0</v>
      </c>
      <c r="BH375" s="143">
        <f>IF(U375="sníž. přenesená",N375,0)</f>
        <v>0</v>
      </c>
      <c r="BI375" s="143">
        <f>IF(U375="nulová",N375,0)</f>
        <v>0</v>
      </c>
      <c r="BJ375" s="23" t="s">
        <v>90</v>
      </c>
      <c r="BK375" s="143">
        <f>ROUND(L375*K375,2)</f>
        <v>0</v>
      </c>
      <c r="BL375" s="23" t="s">
        <v>99</v>
      </c>
      <c r="BM375" s="23" t="s">
        <v>898</v>
      </c>
    </row>
    <row r="376" spans="2:65" s="1" customFormat="1" ht="16.5" customHeight="1">
      <c r="B376" s="47"/>
      <c r="C376" s="220" t="s">
        <v>899</v>
      </c>
      <c r="D376" s="220" t="s">
        <v>180</v>
      </c>
      <c r="E376" s="221" t="s">
        <v>900</v>
      </c>
      <c r="F376" s="222" t="s">
        <v>901</v>
      </c>
      <c r="G376" s="222"/>
      <c r="H376" s="222"/>
      <c r="I376" s="222"/>
      <c r="J376" s="223" t="s">
        <v>395</v>
      </c>
      <c r="K376" s="224">
        <v>1</v>
      </c>
      <c r="L376" s="225">
        <v>0</v>
      </c>
      <c r="M376" s="226"/>
      <c r="N376" s="227">
        <f>ROUND(L376*K376,2)</f>
        <v>0</v>
      </c>
      <c r="O376" s="227"/>
      <c r="P376" s="227"/>
      <c r="Q376" s="227"/>
      <c r="R376" s="49"/>
      <c r="T376" s="228" t="s">
        <v>23</v>
      </c>
      <c r="U376" s="57" t="s">
        <v>49</v>
      </c>
      <c r="V376" s="48"/>
      <c r="W376" s="229">
        <f>V376*K376</f>
        <v>0</v>
      </c>
      <c r="X376" s="229">
        <v>0</v>
      </c>
      <c r="Y376" s="229">
        <f>X376*K376</f>
        <v>0</v>
      </c>
      <c r="Z376" s="229">
        <v>0</v>
      </c>
      <c r="AA376" s="230">
        <f>Z376*K376</f>
        <v>0</v>
      </c>
      <c r="AR376" s="23" t="s">
        <v>253</v>
      </c>
      <c r="AT376" s="23" t="s">
        <v>180</v>
      </c>
      <c r="AU376" s="23" t="s">
        <v>93</v>
      </c>
      <c r="AY376" s="23" t="s">
        <v>179</v>
      </c>
      <c r="BE376" s="143">
        <f>IF(U376="základní",N376,0)</f>
        <v>0</v>
      </c>
      <c r="BF376" s="143">
        <f>IF(U376="snížená",N376,0)</f>
        <v>0</v>
      </c>
      <c r="BG376" s="143">
        <f>IF(U376="zákl. přenesená",N376,0)</f>
        <v>0</v>
      </c>
      <c r="BH376" s="143">
        <f>IF(U376="sníž. přenesená",N376,0)</f>
        <v>0</v>
      </c>
      <c r="BI376" s="143">
        <f>IF(U376="nulová",N376,0)</f>
        <v>0</v>
      </c>
      <c r="BJ376" s="23" t="s">
        <v>90</v>
      </c>
      <c r="BK376" s="143">
        <f>ROUND(L376*K376,2)</f>
        <v>0</v>
      </c>
      <c r="BL376" s="23" t="s">
        <v>253</v>
      </c>
      <c r="BM376" s="23" t="s">
        <v>902</v>
      </c>
    </row>
    <row r="377" spans="2:63" s="9" customFormat="1" ht="29.85" customHeight="1">
      <c r="B377" s="207"/>
      <c r="C377" s="208"/>
      <c r="D377" s="217" t="s">
        <v>145</v>
      </c>
      <c r="E377" s="217"/>
      <c r="F377" s="217"/>
      <c r="G377" s="217"/>
      <c r="H377" s="217"/>
      <c r="I377" s="217"/>
      <c r="J377" s="217"/>
      <c r="K377" s="217"/>
      <c r="L377" s="217"/>
      <c r="M377" s="217"/>
      <c r="N377" s="251">
        <f>BK377</f>
        <v>0</v>
      </c>
      <c r="O377" s="252"/>
      <c r="P377" s="252"/>
      <c r="Q377" s="252"/>
      <c r="R377" s="210"/>
      <c r="T377" s="211"/>
      <c r="U377" s="208"/>
      <c r="V377" s="208"/>
      <c r="W377" s="212">
        <f>W378</f>
        <v>0</v>
      </c>
      <c r="X377" s="208"/>
      <c r="Y377" s="212">
        <f>Y378</f>
        <v>0</v>
      </c>
      <c r="Z377" s="208"/>
      <c r="AA377" s="213">
        <f>AA378</f>
        <v>0</v>
      </c>
      <c r="AR377" s="214" t="s">
        <v>93</v>
      </c>
      <c r="AT377" s="215" t="s">
        <v>83</v>
      </c>
      <c r="AU377" s="215" t="s">
        <v>90</v>
      </c>
      <c r="AY377" s="214" t="s">
        <v>179</v>
      </c>
      <c r="BK377" s="216">
        <f>BK378</f>
        <v>0</v>
      </c>
    </row>
    <row r="378" spans="2:65" s="1" customFormat="1" ht="16.5" customHeight="1">
      <c r="B378" s="47"/>
      <c r="C378" s="220" t="s">
        <v>903</v>
      </c>
      <c r="D378" s="220" t="s">
        <v>180</v>
      </c>
      <c r="E378" s="221" t="s">
        <v>904</v>
      </c>
      <c r="F378" s="222" t="s">
        <v>905</v>
      </c>
      <c r="G378" s="222"/>
      <c r="H378" s="222"/>
      <c r="I378" s="222"/>
      <c r="J378" s="223" t="s">
        <v>340</v>
      </c>
      <c r="K378" s="224">
        <v>6</v>
      </c>
      <c r="L378" s="225">
        <v>0</v>
      </c>
      <c r="M378" s="226"/>
      <c r="N378" s="227">
        <f>ROUND(L378*K378,2)</f>
        <v>0</v>
      </c>
      <c r="O378" s="227"/>
      <c r="P378" s="227"/>
      <c r="Q378" s="227"/>
      <c r="R378" s="49"/>
      <c r="T378" s="228" t="s">
        <v>23</v>
      </c>
      <c r="U378" s="57" t="s">
        <v>49</v>
      </c>
      <c r="V378" s="48"/>
      <c r="W378" s="229">
        <f>V378*K378</f>
        <v>0</v>
      </c>
      <c r="X378" s="229">
        <v>0</v>
      </c>
      <c r="Y378" s="229">
        <f>X378*K378</f>
        <v>0</v>
      </c>
      <c r="Z378" s="229">
        <v>0</v>
      </c>
      <c r="AA378" s="230">
        <f>Z378*K378</f>
        <v>0</v>
      </c>
      <c r="AR378" s="23" t="s">
        <v>253</v>
      </c>
      <c r="AT378" s="23" t="s">
        <v>180</v>
      </c>
      <c r="AU378" s="23" t="s">
        <v>93</v>
      </c>
      <c r="AY378" s="23" t="s">
        <v>179</v>
      </c>
      <c r="BE378" s="143">
        <f>IF(U378="základní",N378,0)</f>
        <v>0</v>
      </c>
      <c r="BF378" s="143">
        <f>IF(U378="snížená",N378,0)</f>
        <v>0</v>
      </c>
      <c r="BG378" s="143">
        <f>IF(U378="zákl. přenesená",N378,0)</f>
        <v>0</v>
      </c>
      <c r="BH378" s="143">
        <f>IF(U378="sníž. přenesená",N378,0)</f>
        <v>0</v>
      </c>
      <c r="BI378" s="143">
        <f>IF(U378="nulová",N378,0)</f>
        <v>0</v>
      </c>
      <c r="BJ378" s="23" t="s">
        <v>90</v>
      </c>
      <c r="BK378" s="143">
        <f>ROUND(L378*K378,2)</f>
        <v>0</v>
      </c>
      <c r="BL378" s="23" t="s">
        <v>253</v>
      </c>
      <c r="BM378" s="23" t="s">
        <v>906</v>
      </c>
    </row>
    <row r="379" spans="2:63" s="9" customFormat="1" ht="29.85" customHeight="1">
      <c r="B379" s="207"/>
      <c r="C379" s="208"/>
      <c r="D379" s="217" t="s">
        <v>146</v>
      </c>
      <c r="E379" s="217"/>
      <c r="F379" s="217"/>
      <c r="G379" s="217"/>
      <c r="H379" s="217"/>
      <c r="I379" s="217"/>
      <c r="J379" s="217"/>
      <c r="K379" s="217"/>
      <c r="L379" s="217"/>
      <c r="M379" s="217"/>
      <c r="N379" s="251">
        <f>BK379</f>
        <v>0</v>
      </c>
      <c r="O379" s="252"/>
      <c r="P379" s="252"/>
      <c r="Q379" s="252"/>
      <c r="R379" s="210"/>
      <c r="T379" s="211"/>
      <c r="U379" s="208"/>
      <c r="V379" s="208"/>
      <c r="W379" s="212">
        <f>SUM(W380:W385)</f>
        <v>0</v>
      </c>
      <c r="X379" s="208"/>
      <c r="Y379" s="212">
        <f>SUM(Y380:Y385)</f>
        <v>0.22165</v>
      </c>
      <c r="Z379" s="208"/>
      <c r="AA379" s="213">
        <f>SUM(AA380:AA385)</f>
        <v>0</v>
      </c>
      <c r="AR379" s="214" t="s">
        <v>93</v>
      </c>
      <c r="AT379" s="215" t="s">
        <v>83</v>
      </c>
      <c r="AU379" s="215" t="s">
        <v>90</v>
      </c>
      <c r="AY379" s="214" t="s">
        <v>179</v>
      </c>
      <c r="BK379" s="216">
        <f>SUM(BK380:BK385)</f>
        <v>0</v>
      </c>
    </row>
    <row r="380" spans="2:65" s="1" customFormat="1" ht="25.5" customHeight="1">
      <c r="B380" s="47"/>
      <c r="C380" s="220" t="s">
        <v>907</v>
      </c>
      <c r="D380" s="220" t="s">
        <v>180</v>
      </c>
      <c r="E380" s="221" t="s">
        <v>908</v>
      </c>
      <c r="F380" s="222" t="s">
        <v>909</v>
      </c>
      <c r="G380" s="222"/>
      <c r="H380" s="222"/>
      <c r="I380" s="222"/>
      <c r="J380" s="223" t="s">
        <v>340</v>
      </c>
      <c r="K380" s="224">
        <v>1</v>
      </c>
      <c r="L380" s="225">
        <v>0</v>
      </c>
      <c r="M380" s="226"/>
      <c r="N380" s="227">
        <f>ROUND(L380*K380,2)</f>
        <v>0</v>
      </c>
      <c r="O380" s="227"/>
      <c r="P380" s="227"/>
      <c r="Q380" s="227"/>
      <c r="R380" s="49"/>
      <c r="T380" s="228" t="s">
        <v>23</v>
      </c>
      <c r="U380" s="57" t="s">
        <v>49</v>
      </c>
      <c r="V380" s="48"/>
      <c r="W380" s="229">
        <f>V380*K380</f>
        <v>0</v>
      </c>
      <c r="X380" s="229">
        <v>0</v>
      </c>
      <c r="Y380" s="229">
        <f>X380*K380</f>
        <v>0</v>
      </c>
      <c r="Z380" s="229">
        <v>0</v>
      </c>
      <c r="AA380" s="230">
        <f>Z380*K380</f>
        <v>0</v>
      </c>
      <c r="AR380" s="23" t="s">
        <v>253</v>
      </c>
      <c r="AT380" s="23" t="s">
        <v>180</v>
      </c>
      <c r="AU380" s="23" t="s">
        <v>93</v>
      </c>
      <c r="AY380" s="23" t="s">
        <v>179</v>
      </c>
      <c r="BE380" s="143">
        <f>IF(U380="základní",N380,0)</f>
        <v>0</v>
      </c>
      <c r="BF380" s="143">
        <f>IF(U380="snížená",N380,0)</f>
        <v>0</v>
      </c>
      <c r="BG380" s="143">
        <f>IF(U380="zákl. přenesená",N380,0)</f>
        <v>0</v>
      </c>
      <c r="BH380" s="143">
        <f>IF(U380="sníž. přenesená",N380,0)</f>
        <v>0</v>
      </c>
      <c r="BI380" s="143">
        <f>IF(U380="nulová",N380,0)</f>
        <v>0</v>
      </c>
      <c r="BJ380" s="23" t="s">
        <v>90</v>
      </c>
      <c r="BK380" s="143">
        <f>ROUND(L380*K380,2)</f>
        <v>0</v>
      </c>
      <c r="BL380" s="23" t="s">
        <v>253</v>
      </c>
      <c r="BM380" s="23" t="s">
        <v>910</v>
      </c>
    </row>
    <row r="381" spans="2:65" s="1" customFormat="1" ht="16.5" customHeight="1">
      <c r="B381" s="47"/>
      <c r="C381" s="253" t="s">
        <v>911</v>
      </c>
      <c r="D381" s="253" t="s">
        <v>343</v>
      </c>
      <c r="E381" s="254" t="s">
        <v>912</v>
      </c>
      <c r="F381" s="255" t="s">
        <v>913</v>
      </c>
      <c r="G381" s="255"/>
      <c r="H381" s="255"/>
      <c r="I381" s="255"/>
      <c r="J381" s="256" t="s">
        <v>340</v>
      </c>
      <c r="K381" s="257">
        <v>1</v>
      </c>
      <c r="L381" s="258">
        <v>0</v>
      </c>
      <c r="M381" s="259"/>
      <c r="N381" s="260">
        <f>ROUND(L381*K381,2)</f>
        <v>0</v>
      </c>
      <c r="O381" s="227"/>
      <c r="P381" s="227"/>
      <c r="Q381" s="227"/>
      <c r="R381" s="49"/>
      <c r="T381" s="228" t="s">
        <v>23</v>
      </c>
      <c r="U381" s="57" t="s">
        <v>49</v>
      </c>
      <c r="V381" s="48"/>
      <c r="W381" s="229">
        <f>V381*K381</f>
        <v>0</v>
      </c>
      <c r="X381" s="229">
        <v>0</v>
      </c>
      <c r="Y381" s="229">
        <f>X381*K381</f>
        <v>0</v>
      </c>
      <c r="Z381" s="229">
        <v>0</v>
      </c>
      <c r="AA381" s="230">
        <f>Z381*K381</f>
        <v>0</v>
      </c>
      <c r="AR381" s="23" t="s">
        <v>327</v>
      </c>
      <c r="AT381" s="23" t="s">
        <v>343</v>
      </c>
      <c r="AU381" s="23" t="s">
        <v>93</v>
      </c>
      <c r="AY381" s="23" t="s">
        <v>179</v>
      </c>
      <c r="BE381" s="143">
        <f>IF(U381="základní",N381,0)</f>
        <v>0</v>
      </c>
      <c r="BF381" s="143">
        <f>IF(U381="snížená",N381,0)</f>
        <v>0</v>
      </c>
      <c r="BG381" s="143">
        <f>IF(U381="zákl. přenesená",N381,0)</f>
        <v>0</v>
      </c>
      <c r="BH381" s="143">
        <f>IF(U381="sníž. přenesená",N381,0)</f>
        <v>0</v>
      </c>
      <c r="BI381" s="143">
        <f>IF(U381="nulová",N381,0)</f>
        <v>0</v>
      </c>
      <c r="BJ381" s="23" t="s">
        <v>90</v>
      </c>
      <c r="BK381" s="143">
        <f>ROUND(L381*K381,2)</f>
        <v>0</v>
      </c>
      <c r="BL381" s="23" t="s">
        <v>253</v>
      </c>
      <c r="BM381" s="23" t="s">
        <v>914</v>
      </c>
    </row>
    <row r="382" spans="2:65" s="1" customFormat="1" ht="25.5" customHeight="1">
      <c r="B382" s="47"/>
      <c r="C382" s="220" t="s">
        <v>915</v>
      </c>
      <c r="D382" s="220" t="s">
        <v>180</v>
      </c>
      <c r="E382" s="221" t="s">
        <v>916</v>
      </c>
      <c r="F382" s="222" t="s">
        <v>917</v>
      </c>
      <c r="G382" s="222"/>
      <c r="H382" s="222"/>
      <c r="I382" s="222"/>
      <c r="J382" s="223" t="s">
        <v>314</v>
      </c>
      <c r="K382" s="224">
        <v>5</v>
      </c>
      <c r="L382" s="225">
        <v>0</v>
      </c>
      <c r="M382" s="226"/>
      <c r="N382" s="227">
        <f>ROUND(L382*K382,2)</f>
        <v>0</v>
      </c>
      <c r="O382" s="227"/>
      <c r="P382" s="227"/>
      <c r="Q382" s="227"/>
      <c r="R382" s="49"/>
      <c r="T382" s="228" t="s">
        <v>23</v>
      </c>
      <c r="U382" s="57" t="s">
        <v>49</v>
      </c>
      <c r="V382" s="48"/>
      <c r="W382" s="229">
        <f>V382*K382</f>
        <v>0</v>
      </c>
      <c r="X382" s="229">
        <v>0.04433</v>
      </c>
      <c r="Y382" s="229">
        <f>X382*K382</f>
        <v>0.22165</v>
      </c>
      <c r="Z382" s="229">
        <v>0</v>
      </c>
      <c r="AA382" s="230">
        <f>Z382*K382</f>
        <v>0</v>
      </c>
      <c r="AR382" s="23" t="s">
        <v>253</v>
      </c>
      <c r="AT382" s="23" t="s">
        <v>180</v>
      </c>
      <c r="AU382" s="23" t="s">
        <v>93</v>
      </c>
      <c r="AY382" s="23" t="s">
        <v>179</v>
      </c>
      <c r="BE382" s="143">
        <f>IF(U382="základní",N382,0)</f>
        <v>0</v>
      </c>
      <c r="BF382" s="143">
        <f>IF(U382="snížená",N382,0)</f>
        <v>0</v>
      </c>
      <c r="BG382" s="143">
        <f>IF(U382="zákl. přenesená",N382,0)</f>
        <v>0</v>
      </c>
      <c r="BH382" s="143">
        <f>IF(U382="sníž. přenesená",N382,0)</f>
        <v>0</v>
      </c>
      <c r="BI382" s="143">
        <f>IF(U382="nulová",N382,0)</f>
        <v>0</v>
      </c>
      <c r="BJ382" s="23" t="s">
        <v>90</v>
      </c>
      <c r="BK382" s="143">
        <f>ROUND(L382*K382,2)</f>
        <v>0</v>
      </c>
      <c r="BL382" s="23" t="s">
        <v>253</v>
      </c>
      <c r="BM382" s="23" t="s">
        <v>918</v>
      </c>
    </row>
    <row r="383" spans="2:65" s="1" customFormat="1" ht="25.5" customHeight="1">
      <c r="B383" s="47"/>
      <c r="C383" s="220" t="s">
        <v>919</v>
      </c>
      <c r="D383" s="220" t="s">
        <v>180</v>
      </c>
      <c r="E383" s="221" t="s">
        <v>920</v>
      </c>
      <c r="F383" s="222" t="s">
        <v>921</v>
      </c>
      <c r="G383" s="222"/>
      <c r="H383" s="222"/>
      <c r="I383" s="222"/>
      <c r="J383" s="223" t="s">
        <v>340</v>
      </c>
      <c r="K383" s="224">
        <v>1</v>
      </c>
      <c r="L383" s="225">
        <v>0</v>
      </c>
      <c r="M383" s="226"/>
      <c r="N383" s="227">
        <f>ROUND(L383*K383,2)</f>
        <v>0</v>
      </c>
      <c r="O383" s="227"/>
      <c r="P383" s="227"/>
      <c r="Q383" s="227"/>
      <c r="R383" s="49"/>
      <c r="T383" s="228" t="s">
        <v>23</v>
      </c>
      <c r="U383" s="57" t="s">
        <v>49</v>
      </c>
      <c r="V383" s="48"/>
      <c r="W383" s="229">
        <f>V383*K383</f>
        <v>0</v>
      </c>
      <c r="X383" s="229">
        <v>0</v>
      </c>
      <c r="Y383" s="229">
        <f>X383*K383</f>
        <v>0</v>
      </c>
      <c r="Z383" s="229">
        <v>0</v>
      </c>
      <c r="AA383" s="230">
        <f>Z383*K383</f>
        <v>0</v>
      </c>
      <c r="AR383" s="23" t="s">
        <v>253</v>
      </c>
      <c r="AT383" s="23" t="s">
        <v>180</v>
      </c>
      <c r="AU383" s="23" t="s">
        <v>93</v>
      </c>
      <c r="AY383" s="23" t="s">
        <v>179</v>
      </c>
      <c r="BE383" s="143">
        <f>IF(U383="základní",N383,0)</f>
        <v>0</v>
      </c>
      <c r="BF383" s="143">
        <f>IF(U383="snížená",N383,0)</f>
        <v>0</v>
      </c>
      <c r="BG383" s="143">
        <f>IF(U383="zákl. přenesená",N383,0)</f>
        <v>0</v>
      </c>
      <c r="BH383" s="143">
        <f>IF(U383="sníž. přenesená",N383,0)</f>
        <v>0</v>
      </c>
      <c r="BI383" s="143">
        <f>IF(U383="nulová",N383,0)</f>
        <v>0</v>
      </c>
      <c r="BJ383" s="23" t="s">
        <v>90</v>
      </c>
      <c r="BK383" s="143">
        <f>ROUND(L383*K383,2)</f>
        <v>0</v>
      </c>
      <c r="BL383" s="23" t="s">
        <v>253</v>
      </c>
      <c r="BM383" s="23" t="s">
        <v>922</v>
      </c>
    </row>
    <row r="384" spans="2:65" s="1" customFormat="1" ht="16.5" customHeight="1">
      <c r="B384" s="47"/>
      <c r="C384" s="253" t="s">
        <v>923</v>
      </c>
      <c r="D384" s="253" t="s">
        <v>343</v>
      </c>
      <c r="E384" s="254" t="s">
        <v>924</v>
      </c>
      <c r="F384" s="255" t="s">
        <v>925</v>
      </c>
      <c r="G384" s="255"/>
      <c r="H384" s="255"/>
      <c r="I384" s="255"/>
      <c r="J384" s="256" t="s">
        <v>395</v>
      </c>
      <c r="K384" s="257">
        <v>1</v>
      </c>
      <c r="L384" s="258">
        <v>0</v>
      </c>
      <c r="M384" s="259"/>
      <c r="N384" s="260">
        <f>ROUND(L384*K384,2)</f>
        <v>0</v>
      </c>
      <c r="O384" s="227"/>
      <c r="P384" s="227"/>
      <c r="Q384" s="227"/>
      <c r="R384" s="49"/>
      <c r="T384" s="228" t="s">
        <v>23</v>
      </c>
      <c r="U384" s="57" t="s">
        <v>49</v>
      </c>
      <c r="V384" s="48"/>
      <c r="W384" s="229">
        <f>V384*K384</f>
        <v>0</v>
      </c>
      <c r="X384" s="229">
        <v>0</v>
      </c>
      <c r="Y384" s="229">
        <f>X384*K384</f>
        <v>0</v>
      </c>
      <c r="Z384" s="229">
        <v>0</v>
      </c>
      <c r="AA384" s="230">
        <f>Z384*K384</f>
        <v>0</v>
      </c>
      <c r="AR384" s="23" t="s">
        <v>327</v>
      </c>
      <c r="AT384" s="23" t="s">
        <v>343</v>
      </c>
      <c r="AU384" s="23" t="s">
        <v>93</v>
      </c>
      <c r="AY384" s="23" t="s">
        <v>179</v>
      </c>
      <c r="BE384" s="143">
        <f>IF(U384="základní",N384,0)</f>
        <v>0</v>
      </c>
      <c r="BF384" s="143">
        <f>IF(U384="snížená",N384,0)</f>
        <v>0</v>
      </c>
      <c r="BG384" s="143">
        <f>IF(U384="zákl. přenesená",N384,0)</f>
        <v>0</v>
      </c>
      <c r="BH384" s="143">
        <f>IF(U384="sníž. přenesená",N384,0)</f>
        <v>0</v>
      </c>
      <c r="BI384" s="143">
        <f>IF(U384="nulová",N384,0)</f>
        <v>0</v>
      </c>
      <c r="BJ384" s="23" t="s">
        <v>90</v>
      </c>
      <c r="BK384" s="143">
        <f>ROUND(L384*K384,2)</f>
        <v>0</v>
      </c>
      <c r="BL384" s="23" t="s">
        <v>253</v>
      </c>
      <c r="BM384" s="23" t="s">
        <v>926</v>
      </c>
    </row>
    <row r="385" spans="2:65" s="1" customFormat="1" ht="25.5" customHeight="1">
      <c r="B385" s="47"/>
      <c r="C385" s="253" t="s">
        <v>927</v>
      </c>
      <c r="D385" s="253" t="s">
        <v>343</v>
      </c>
      <c r="E385" s="254" t="s">
        <v>928</v>
      </c>
      <c r="F385" s="255" t="s">
        <v>929</v>
      </c>
      <c r="G385" s="255"/>
      <c r="H385" s="255"/>
      <c r="I385" s="255"/>
      <c r="J385" s="256" t="s">
        <v>340</v>
      </c>
      <c r="K385" s="257">
        <v>2</v>
      </c>
      <c r="L385" s="258">
        <v>0</v>
      </c>
      <c r="M385" s="259"/>
      <c r="N385" s="260">
        <f>ROUND(L385*K385,2)</f>
        <v>0</v>
      </c>
      <c r="O385" s="227"/>
      <c r="P385" s="227"/>
      <c r="Q385" s="227"/>
      <c r="R385" s="49"/>
      <c r="T385" s="228" t="s">
        <v>23</v>
      </c>
      <c r="U385" s="57" t="s">
        <v>49</v>
      </c>
      <c r="V385" s="48"/>
      <c r="W385" s="229">
        <f>V385*K385</f>
        <v>0</v>
      </c>
      <c r="X385" s="229">
        <v>0</v>
      </c>
      <c r="Y385" s="229">
        <f>X385*K385</f>
        <v>0</v>
      </c>
      <c r="Z385" s="229">
        <v>0</v>
      </c>
      <c r="AA385" s="230">
        <f>Z385*K385</f>
        <v>0</v>
      </c>
      <c r="AR385" s="23" t="s">
        <v>327</v>
      </c>
      <c r="AT385" s="23" t="s">
        <v>343</v>
      </c>
      <c r="AU385" s="23" t="s">
        <v>93</v>
      </c>
      <c r="AY385" s="23" t="s">
        <v>179</v>
      </c>
      <c r="BE385" s="143">
        <f>IF(U385="základní",N385,0)</f>
        <v>0</v>
      </c>
      <c r="BF385" s="143">
        <f>IF(U385="snížená",N385,0)</f>
        <v>0</v>
      </c>
      <c r="BG385" s="143">
        <f>IF(U385="zákl. přenesená",N385,0)</f>
        <v>0</v>
      </c>
      <c r="BH385" s="143">
        <f>IF(U385="sníž. přenesená",N385,0)</f>
        <v>0</v>
      </c>
      <c r="BI385" s="143">
        <f>IF(U385="nulová",N385,0)</f>
        <v>0</v>
      </c>
      <c r="BJ385" s="23" t="s">
        <v>90</v>
      </c>
      <c r="BK385" s="143">
        <f>ROUND(L385*K385,2)</f>
        <v>0</v>
      </c>
      <c r="BL385" s="23" t="s">
        <v>253</v>
      </c>
      <c r="BM385" s="23" t="s">
        <v>930</v>
      </c>
    </row>
    <row r="386" spans="2:63" s="9" customFormat="1" ht="29.85" customHeight="1">
      <c r="B386" s="207"/>
      <c r="C386" s="208"/>
      <c r="D386" s="217" t="s">
        <v>147</v>
      </c>
      <c r="E386" s="217"/>
      <c r="F386" s="217"/>
      <c r="G386" s="217"/>
      <c r="H386" s="217"/>
      <c r="I386" s="217"/>
      <c r="J386" s="217"/>
      <c r="K386" s="217"/>
      <c r="L386" s="217"/>
      <c r="M386" s="217"/>
      <c r="N386" s="251">
        <f>BK386</f>
        <v>0</v>
      </c>
      <c r="O386" s="252"/>
      <c r="P386" s="252"/>
      <c r="Q386" s="252"/>
      <c r="R386" s="210"/>
      <c r="T386" s="211"/>
      <c r="U386" s="208"/>
      <c r="V386" s="208"/>
      <c r="W386" s="212">
        <f>SUM(W387:W399)</f>
        <v>0</v>
      </c>
      <c r="X386" s="208"/>
      <c r="Y386" s="212">
        <f>SUM(Y387:Y399)</f>
        <v>0.5822776000000001</v>
      </c>
      <c r="Z386" s="208"/>
      <c r="AA386" s="213">
        <f>SUM(AA387:AA399)</f>
        <v>0.85104</v>
      </c>
      <c r="AR386" s="214" t="s">
        <v>93</v>
      </c>
      <c r="AT386" s="215" t="s">
        <v>83</v>
      </c>
      <c r="AU386" s="215" t="s">
        <v>90</v>
      </c>
      <c r="AY386" s="214" t="s">
        <v>179</v>
      </c>
      <c r="BK386" s="216">
        <f>SUM(BK387:BK399)</f>
        <v>0</v>
      </c>
    </row>
    <row r="387" spans="2:65" s="1" customFormat="1" ht="38.25" customHeight="1">
      <c r="B387" s="47"/>
      <c r="C387" s="220" t="s">
        <v>931</v>
      </c>
      <c r="D387" s="220" t="s">
        <v>180</v>
      </c>
      <c r="E387" s="221" t="s">
        <v>932</v>
      </c>
      <c r="F387" s="222" t="s">
        <v>933</v>
      </c>
      <c r="G387" s="222"/>
      <c r="H387" s="222"/>
      <c r="I387" s="222"/>
      <c r="J387" s="223" t="s">
        <v>314</v>
      </c>
      <c r="K387" s="224">
        <v>8.28</v>
      </c>
      <c r="L387" s="225">
        <v>0</v>
      </c>
      <c r="M387" s="226"/>
      <c r="N387" s="227">
        <f>ROUND(L387*K387,2)</f>
        <v>0</v>
      </c>
      <c r="O387" s="227"/>
      <c r="P387" s="227"/>
      <c r="Q387" s="227"/>
      <c r="R387" s="49"/>
      <c r="T387" s="228" t="s">
        <v>23</v>
      </c>
      <c r="U387" s="57" t="s">
        <v>49</v>
      </c>
      <c r="V387" s="48"/>
      <c r="W387" s="229">
        <f>V387*K387</f>
        <v>0</v>
      </c>
      <c r="X387" s="229">
        <v>0</v>
      </c>
      <c r="Y387" s="229">
        <f>X387*K387</f>
        <v>0</v>
      </c>
      <c r="Z387" s="229">
        <v>0.022</v>
      </c>
      <c r="AA387" s="230">
        <f>Z387*K387</f>
        <v>0.18216</v>
      </c>
      <c r="AR387" s="23" t="s">
        <v>253</v>
      </c>
      <c r="AT387" s="23" t="s">
        <v>180</v>
      </c>
      <c r="AU387" s="23" t="s">
        <v>93</v>
      </c>
      <c r="AY387" s="23" t="s">
        <v>179</v>
      </c>
      <c r="BE387" s="143">
        <f>IF(U387="základní",N387,0)</f>
        <v>0</v>
      </c>
      <c r="BF387" s="143">
        <f>IF(U387="snížená",N387,0)</f>
        <v>0</v>
      </c>
      <c r="BG387" s="143">
        <f>IF(U387="zákl. přenesená",N387,0)</f>
        <v>0</v>
      </c>
      <c r="BH387" s="143">
        <f>IF(U387="sníž. přenesená",N387,0)</f>
        <v>0</v>
      </c>
      <c r="BI387" s="143">
        <f>IF(U387="nulová",N387,0)</f>
        <v>0</v>
      </c>
      <c r="BJ387" s="23" t="s">
        <v>90</v>
      </c>
      <c r="BK387" s="143">
        <f>ROUND(L387*K387,2)</f>
        <v>0</v>
      </c>
      <c r="BL387" s="23" t="s">
        <v>253</v>
      </c>
      <c r="BM387" s="23" t="s">
        <v>934</v>
      </c>
    </row>
    <row r="388" spans="2:51" s="10" customFormat="1" ht="16.5" customHeight="1">
      <c r="B388" s="231"/>
      <c r="C388" s="232"/>
      <c r="D388" s="232"/>
      <c r="E388" s="233" t="s">
        <v>23</v>
      </c>
      <c r="F388" s="234" t="s">
        <v>935</v>
      </c>
      <c r="G388" s="235"/>
      <c r="H388" s="235"/>
      <c r="I388" s="235"/>
      <c r="J388" s="232"/>
      <c r="K388" s="236">
        <v>8.28</v>
      </c>
      <c r="L388" s="232"/>
      <c r="M388" s="232"/>
      <c r="N388" s="232"/>
      <c r="O388" s="232"/>
      <c r="P388" s="232"/>
      <c r="Q388" s="232"/>
      <c r="R388" s="237"/>
      <c r="T388" s="238"/>
      <c r="U388" s="232"/>
      <c r="V388" s="232"/>
      <c r="W388" s="232"/>
      <c r="X388" s="232"/>
      <c r="Y388" s="232"/>
      <c r="Z388" s="232"/>
      <c r="AA388" s="239"/>
      <c r="AT388" s="240" t="s">
        <v>186</v>
      </c>
      <c r="AU388" s="240" t="s">
        <v>93</v>
      </c>
      <c r="AV388" s="10" t="s">
        <v>93</v>
      </c>
      <c r="AW388" s="10" t="s">
        <v>41</v>
      </c>
      <c r="AX388" s="10" t="s">
        <v>90</v>
      </c>
      <c r="AY388" s="240" t="s">
        <v>179</v>
      </c>
    </row>
    <row r="389" spans="2:65" s="1" customFormat="1" ht="25.5" customHeight="1">
      <c r="B389" s="47"/>
      <c r="C389" s="220" t="s">
        <v>936</v>
      </c>
      <c r="D389" s="220" t="s">
        <v>180</v>
      </c>
      <c r="E389" s="221" t="s">
        <v>937</v>
      </c>
      <c r="F389" s="222" t="s">
        <v>938</v>
      </c>
      <c r="G389" s="222"/>
      <c r="H389" s="222"/>
      <c r="I389" s="222"/>
      <c r="J389" s="223" t="s">
        <v>237</v>
      </c>
      <c r="K389" s="224">
        <v>8.28</v>
      </c>
      <c r="L389" s="225">
        <v>0</v>
      </c>
      <c r="M389" s="226"/>
      <c r="N389" s="227">
        <f>ROUND(L389*K389,2)</f>
        <v>0</v>
      </c>
      <c r="O389" s="227"/>
      <c r="P389" s="227"/>
      <c r="Q389" s="227"/>
      <c r="R389" s="49"/>
      <c r="T389" s="228" t="s">
        <v>23</v>
      </c>
      <c r="U389" s="57" t="s">
        <v>49</v>
      </c>
      <c r="V389" s="48"/>
      <c r="W389" s="229">
        <f>V389*K389</f>
        <v>0</v>
      </c>
      <c r="X389" s="229">
        <v>0.01117</v>
      </c>
      <c r="Y389" s="229">
        <f>X389*K389</f>
        <v>0.09248759999999999</v>
      </c>
      <c r="Z389" s="229">
        <v>0</v>
      </c>
      <c r="AA389" s="230">
        <f>Z389*K389</f>
        <v>0</v>
      </c>
      <c r="AR389" s="23" t="s">
        <v>253</v>
      </c>
      <c r="AT389" s="23" t="s">
        <v>180</v>
      </c>
      <c r="AU389" s="23" t="s">
        <v>93</v>
      </c>
      <c r="AY389" s="23" t="s">
        <v>179</v>
      </c>
      <c r="BE389" s="143">
        <f>IF(U389="základní",N389,0)</f>
        <v>0</v>
      </c>
      <c r="BF389" s="143">
        <f>IF(U389="snížená",N389,0)</f>
        <v>0</v>
      </c>
      <c r="BG389" s="143">
        <f>IF(U389="zákl. přenesená",N389,0)</f>
        <v>0</v>
      </c>
      <c r="BH389" s="143">
        <f>IF(U389="sníž. přenesená",N389,0)</f>
        <v>0</v>
      </c>
      <c r="BI389" s="143">
        <f>IF(U389="nulová",N389,0)</f>
        <v>0</v>
      </c>
      <c r="BJ389" s="23" t="s">
        <v>90</v>
      </c>
      <c r="BK389" s="143">
        <f>ROUND(L389*K389,2)</f>
        <v>0</v>
      </c>
      <c r="BL389" s="23" t="s">
        <v>253</v>
      </c>
      <c r="BM389" s="23" t="s">
        <v>939</v>
      </c>
    </row>
    <row r="390" spans="2:65" s="1" customFormat="1" ht="25.5" customHeight="1">
      <c r="B390" s="47"/>
      <c r="C390" s="220" t="s">
        <v>940</v>
      </c>
      <c r="D390" s="220" t="s">
        <v>180</v>
      </c>
      <c r="E390" s="221" t="s">
        <v>941</v>
      </c>
      <c r="F390" s="222" t="s">
        <v>942</v>
      </c>
      <c r="G390" s="222"/>
      <c r="H390" s="222"/>
      <c r="I390" s="222"/>
      <c r="J390" s="223" t="s">
        <v>314</v>
      </c>
      <c r="K390" s="224">
        <v>5</v>
      </c>
      <c r="L390" s="225">
        <v>0</v>
      </c>
      <c r="M390" s="226"/>
      <c r="N390" s="227">
        <f>ROUND(L390*K390,2)</f>
        <v>0</v>
      </c>
      <c r="O390" s="227"/>
      <c r="P390" s="227"/>
      <c r="Q390" s="227"/>
      <c r="R390" s="49"/>
      <c r="T390" s="228" t="s">
        <v>23</v>
      </c>
      <c r="U390" s="57" t="s">
        <v>49</v>
      </c>
      <c r="V390" s="48"/>
      <c r="W390" s="229">
        <f>V390*K390</f>
        <v>0</v>
      </c>
      <c r="X390" s="229">
        <v>0.00544</v>
      </c>
      <c r="Y390" s="229">
        <f>X390*K390</f>
        <v>0.027200000000000002</v>
      </c>
      <c r="Z390" s="229">
        <v>0</v>
      </c>
      <c r="AA390" s="230">
        <f>Z390*K390</f>
        <v>0</v>
      </c>
      <c r="AR390" s="23" t="s">
        <v>253</v>
      </c>
      <c r="AT390" s="23" t="s">
        <v>180</v>
      </c>
      <c r="AU390" s="23" t="s">
        <v>93</v>
      </c>
      <c r="AY390" s="23" t="s">
        <v>179</v>
      </c>
      <c r="BE390" s="143">
        <f>IF(U390="základní",N390,0)</f>
        <v>0</v>
      </c>
      <c r="BF390" s="143">
        <f>IF(U390="snížená",N390,0)</f>
        <v>0</v>
      </c>
      <c r="BG390" s="143">
        <f>IF(U390="zákl. přenesená",N390,0)</f>
        <v>0</v>
      </c>
      <c r="BH390" s="143">
        <f>IF(U390="sníž. přenesená",N390,0)</f>
        <v>0</v>
      </c>
      <c r="BI390" s="143">
        <f>IF(U390="nulová",N390,0)</f>
        <v>0</v>
      </c>
      <c r="BJ390" s="23" t="s">
        <v>90</v>
      </c>
      <c r="BK390" s="143">
        <f>ROUND(L390*K390,2)</f>
        <v>0</v>
      </c>
      <c r="BL390" s="23" t="s">
        <v>253</v>
      </c>
      <c r="BM390" s="23" t="s">
        <v>943</v>
      </c>
    </row>
    <row r="391" spans="2:65" s="1" customFormat="1" ht="25.5" customHeight="1">
      <c r="B391" s="47"/>
      <c r="C391" s="220" t="s">
        <v>944</v>
      </c>
      <c r="D391" s="220" t="s">
        <v>180</v>
      </c>
      <c r="E391" s="221" t="s">
        <v>945</v>
      </c>
      <c r="F391" s="222" t="s">
        <v>946</v>
      </c>
      <c r="G391" s="222"/>
      <c r="H391" s="222"/>
      <c r="I391" s="222"/>
      <c r="J391" s="223" t="s">
        <v>237</v>
      </c>
      <c r="K391" s="224">
        <v>8.28</v>
      </c>
      <c r="L391" s="225">
        <v>0</v>
      </c>
      <c r="M391" s="226"/>
      <c r="N391" s="227">
        <f>ROUND(L391*K391,2)</f>
        <v>0</v>
      </c>
      <c r="O391" s="227"/>
      <c r="P391" s="227"/>
      <c r="Q391" s="227"/>
      <c r="R391" s="49"/>
      <c r="T391" s="228" t="s">
        <v>23</v>
      </c>
      <c r="U391" s="57" t="s">
        <v>49</v>
      </c>
      <c r="V391" s="48"/>
      <c r="W391" s="229">
        <f>V391*K391</f>
        <v>0</v>
      </c>
      <c r="X391" s="229">
        <v>0</v>
      </c>
      <c r="Y391" s="229">
        <f>X391*K391</f>
        <v>0</v>
      </c>
      <c r="Z391" s="229">
        <v>0.014</v>
      </c>
      <c r="AA391" s="230">
        <f>Z391*K391</f>
        <v>0.11592</v>
      </c>
      <c r="AR391" s="23" t="s">
        <v>253</v>
      </c>
      <c r="AT391" s="23" t="s">
        <v>180</v>
      </c>
      <c r="AU391" s="23" t="s">
        <v>93</v>
      </c>
      <c r="AY391" s="23" t="s">
        <v>179</v>
      </c>
      <c r="BE391" s="143">
        <f>IF(U391="základní",N391,0)</f>
        <v>0</v>
      </c>
      <c r="BF391" s="143">
        <f>IF(U391="snížená",N391,0)</f>
        <v>0</v>
      </c>
      <c r="BG391" s="143">
        <f>IF(U391="zákl. přenesená",N391,0)</f>
        <v>0</v>
      </c>
      <c r="BH391" s="143">
        <f>IF(U391="sníž. přenesená",N391,0)</f>
        <v>0</v>
      </c>
      <c r="BI391" s="143">
        <f>IF(U391="nulová",N391,0)</f>
        <v>0</v>
      </c>
      <c r="BJ391" s="23" t="s">
        <v>90</v>
      </c>
      <c r="BK391" s="143">
        <f>ROUND(L391*K391,2)</f>
        <v>0</v>
      </c>
      <c r="BL391" s="23" t="s">
        <v>253</v>
      </c>
      <c r="BM391" s="23" t="s">
        <v>947</v>
      </c>
    </row>
    <row r="392" spans="2:65" s="1" customFormat="1" ht="25.5" customHeight="1">
      <c r="B392" s="47"/>
      <c r="C392" s="220" t="s">
        <v>948</v>
      </c>
      <c r="D392" s="220" t="s">
        <v>180</v>
      </c>
      <c r="E392" s="221" t="s">
        <v>949</v>
      </c>
      <c r="F392" s="222" t="s">
        <v>950</v>
      </c>
      <c r="G392" s="222"/>
      <c r="H392" s="222"/>
      <c r="I392" s="222"/>
      <c r="J392" s="223" t="s">
        <v>237</v>
      </c>
      <c r="K392" s="224">
        <v>5</v>
      </c>
      <c r="L392" s="225">
        <v>0</v>
      </c>
      <c r="M392" s="226"/>
      <c r="N392" s="227">
        <f>ROUND(L392*K392,2)</f>
        <v>0</v>
      </c>
      <c r="O392" s="227"/>
      <c r="P392" s="227"/>
      <c r="Q392" s="227"/>
      <c r="R392" s="49"/>
      <c r="T392" s="228" t="s">
        <v>23</v>
      </c>
      <c r="U392" s="57" t="s">
        <v>49</v>
      </c>
      <c r="V392" s="48"/>
      <c r="W392" s="229">
        <f>V392*K392</f>
        <v>0</v>
      </c>
      <c r="X392" s="229">
        <v>0.02982</v>
      </c>
      <c r="Y392" s="229">
        <f>X392*K392</f>
        <v>0.1491</v>
      </c>
      <c r="Z392" s="229">
        <v>0</v>
      </c>
      <c r="AA392" s="230">
        <f>Z392*K392</f>
        <v>0</v>
      </c>
      <c r="AR392" s="23" t="s">
        <v>253</v>
      </c>
      <c r="AT392" s="23" t="s">
        <v>180</v>
      </c>
      <c r="AU392" s="23" t="s">
        <v>93</v>
      </c>
      <c r="AY392" s="23" t="s">
        <v>179</v>
      </c>
      <c r="BE392" s="143">
        <f>IF(U392="základní",N392,0)</f>
        <v>0</v>
      </c>
      <c r="BF392" s="143">
        <f>IF(U392="snížená",N392,0)</f>
        <v>0</v>
      </c>
      <c r="BG392" s="143">
        <f>IF(U392="zákl. přenesená",N392,0)</f>
        <v>0</v>
      </c>
      <c r="BH392" s="143">
        <f>IF(U392="sníž. přenesená",N392,0)</f>
        <v>0</v>
      </c>
      <c r="BI392" s="143">
        <f>IF(U392="nulová",N392,0)</f>
        <v>0</v>
      </c>
      <c r="BJ392" s="23" t="s">
        <v>90</v>
      </c>
      <c r="BK392" s="143">
        <f>ROUND(L392*K392,2)</f>
        <v>0</v>
      </c>
      <c r="BL392" s="23" t="s">
        <v>253</v>
      </c>
      <c r="BM392" s="23" t="s">
        <v>951</v>
      </c>
    </row>
    <row r="393" spans="2:65" s="1" customFormat="1" ht="25.5" customHeight="1">
      <c r="B393" s="47"/>
      <c r="C393" s="220" t="s">
        <v>952</v>
      </c>
      <c r="D393" s="220" t="s">
        <v>180</v>
      </c>
      <c r="E393" s="221" t="s">
        <v>953</v>
      </c>
      <c r="F393" s="222" t="s">
        <v>954</v>
      </c>
      <c r="G393" s="222"/>
      <c r="H393" s="222"/>
      <c r="I393" s="222"/>
      <c r="J393" s="223" t="s">
        <v>314</v>
      </c>
      <c r="K393" s="224">
        <v>18</v>
      </c>
      <c r="L393" s="225">
        <v>0</v>
      </c>
      <c r="M393" s="226"/>
      <c r="N393" s="227">
        <f>ROUND(L393*K393,2)</f>
        <v>0</v>
      </c>
      <c r="O393" s="227"/>
      <c r="P393" s="227"/>
      <c r="Q393" s="227"/>
      <c r="R393" s="49"/>
      <c r="T393" s="228" t="s">
        <v>23</v>
      </c>
      <c r="U393" s="57" t="s">
        <v>49</v>
      </c>
      <c r="V393" s="48"/>
      <c r="W393" s="229">
        <f>V393*K393</f>
        <v>0</v>
      </c>
      <c r="X393" s="229">
        <v>0</v>
      </c>
      <c r="Y393" s="229">
        <f>X393*K393</f>
        <v>0</v>
      </c>
      <c r="Z393" s="229">
        <v>0.01232</v>
      </c>
      <c r="AA393" s="230">
        <f>Z393*K393</f>
        <v>0.22175999999999998</v>
      </c>
      <c r="AR393" s="23" t="s">
        <v>253</v>
      </c>
      <c r="AT393" s="23" t="s">
        <v>180</v>
      </c>
      <c r="AU393" s="23" t="s">
        <v>93</v>
      </c>
      <c r="AY393" s="23" t="s">
        <v>179</v>
      </c>
      <c r="BE393" s="143">
        <f>IF(U393="základní",N393,0)</f>
        <v>0</v>
      </c>
      <c r="BF393" s="143">
        <f>IF(U393="snížená",N393,0)</f>
        <v>0</v>
      </c>
      <c r="BG393" s="143">
        <f>IF(U393="zákl. přenesená",N393,0)</f>
        <v>0</v>
      </c>
      <c r="BH393" s="143">
        <f>IF(U393="sníž. přenesená",N393,0)</f>
        <v>0</v>
      </c>
      <c r="BI393" s="143">
        <f>IF(U393="nulová",N393,0)</f>
        <v>0</v>
      </c>
      <c r="BJ393" s="23" t="s">
        <v>90</v>
      </c>
      <c r="BK393" s="143">
        <f>ROUND(L393*K393,2)</f>
        <v>0</v>
      </c>
      <c r="BL393" s="23" t="s">
        <v>253</v>
      </c>
      <c r="BM393" s="23" t="s">
        <v>955</v>
      </c>
    </row>
    <row r="394" spans="2:51" s="10" customFormat="1" ht="16.5" customHeight="1">
      <c r="B394" s="231"/>
      <c r="C394" s="232"/>
      <c r="D394" s="232"/>
      <c r="E394" s="233" t="s">
        <v>23</v>
      </c>
      <c r="F394" s="234" t="s">
        <v>956</v>
      </c>
      <c r="G394" s="235"/>
      <c r="H394" s="235"/>
      <c r="I394" s="235"/>
      <c r="J394" s="232"/>
      <c r="K394" s="236">
        <v>18</v>
      </c>
      <c r="L394" s="232"/>
      <c r="M394" s="232"/>
      <c r="N394" s="232"/>
      <c r="O394" s="232"/>
      <c r="P394" s="232"/>
      <c r="Q394" s="232"/>
      <c r="R394" s="237"/>
      <c r="T394" s="238"/>
      <c r="U394" s="232"/>
      <c r="V394" s="232"/>
      <c r="W394" s="232"/>
      <c r="X394" s="232"/>
      <c r="Y394" s="232"/>
      <c r="Z394" s="232"/>
      <c r="AA394" s="239"/>
      <c r="AT394" s="240" t="s">
        <v>186</v>
      </c>
      <c r="AU394" s="240" t="s">
        <v>93</v>
      </c>
      <c r="AV394" s="10" t="s">
        <v>93</v>
      </c>
      <c r="AW394" s="10" t="s">
        <v>41</v>
      </c>
      <c r="AX394" s="10" t="s">
        <v>90</v>
      </c>
      <c r="AY394" s="240" t="s">
        <v>179</v>
      </c>
    </row>
    <row r="395" spans="2:65" s="1" customFormat="1" ht="38.25" customHeight="1">
      <c r="B395" s="47"/>
      <c r="C395" s="220" t="s">
        <v>957</v>
      </c>
      <c r="D395" s="220" t="s">
        <v>180</v>
      </c>
      <c r="E395" s="221" t="s">
        <v>958</v>
      </c>
      <c r="F395" s="222" t="s">
        <v>959</v>
      </c>
      <c r="G395" s="222"/>
      <c r="H395" s="222"/>
      <c r="I395" s="222"/>
      <c r="J395" s="223" t="s">
        <v>314</v>
      </c>
      <c r="K395" s="224">
        <v>23</v>
      </c>
      <c r="L395" s="225">
        <v>0</v>
      </c>
      <c r="M395" s="226"/>
      <c r="N395" s="227">
        <f>ROUND(L395*K395,2)</f>
        <v>0</v>
      </c>
      <c r="O395" s="227"/>
      <c r="P395" s="227"/>
      <c r="Q395" s="227"/>
      <c r="R395" s="49"/>
      <c r="T395" s="228" t="s">
        <v>23</v>
      </c>
      <c r="U395" s="57" t="s">
        <v>49</v>
      </c>
      <c r="V395" s="48"/>
      <c r="W395" s="229">
        <f>V395*K395</f>
        <v>0</v>
      </c>
      <c r="X395" s="229">
        <v>0.01363</v>
      </c>
      <c r="Y395" s="229">
        <f>X395*K395</f>
        <v>0.31349</v>
      </c>
      <c r="Z395" s="229">
        <v>0</v>
      </c>
      <c r="AA395" s="230">
        <f>Z395*K395</f>
        <v>0</v>
      </c>
      <c r="AR395" s="23" t="s">
        <v>253</v>
      </c>
      <c r="AT395" s="23" t="s">
        <v>180</v>
      </c>
      <c r="AU395" s="23" t="s">
        <v>93</v>
      </c>
      <c r="AY395" s="23" t="s">
        <v>179</v>
      </c>
      <c r="BE395" s="143">
        <f>IF(U395="základní",N395,0)</f>
        <v>0</v>
      </c>
      <c r="BF395" s="143">
        <f>IF(U395="snížená",N395,0)</f>
        <v>0</v>
      </c>
      <c r="BG395" s="143">
        <f>IF(U395="zákl. přenesená",N395,0)</f>
        <v>0</v>
      </c>
      <c r="BH395" s="143">
        <f>IF(U395="sníž. přenesená",N395,0)</f>
        <v>0</v>
      </c>
      <c r="BI395" s="143">
        <f>IF(U395="nulová",N395,0)</f>
        <v>0</v>
      </c>
      <c r="BJ395" s="23" t="s">
        <v>90</v>
      </c>
      <c r="BK395" s="143">
        <f>ROUND(L395*K395,2)</f>
        <v>0</v>
      </c>
      <c r="BL395" s="23" t="s">
        <v>253</v>
      </c>
      <c r="BM395" s="23" t="s">
        <v>960</v>
      </c>
    </row>
    <row r="396" spans="2:51" s="10" customFormat="1" ht="16.5" customHeight="1">
      <c r="B396" s="231"/>
      <c r="C396" s="232"/>
      <c r="D396" s="232"/>
      <c r="E396" s="233" t="s">
        <v>23</v>
      </c>
      <c r="F396" s="234" t="s">
        <v>961</v>
      </c>
      <c r="G396" s="235"/>
      <c r="H396" s="235"/>
      <c r="I396" s="235"/>
      <c r="J396" s="232"/>
      <c r="K396" s="236">
        <v>23</v>
      </c>
      <c r="L396" s="232"/>
      <c r="M396" s="232"/>
      <c r="N396" s="232"/>
      <c r="O396" s="232"/>
      <c r="P396" s="232"/>
      <c r="Q396" s="232"/>
      <c r="R396" s="237"/>
      <c r="T396" s="238"/>
      <c r="U396" s="232"/>
      <c r="V396" s="232"/>
      <c r="W396" s="232"/>
      <c r="X396" s="232"/>
      <c r="Y396" s="232"/>
      <c r="Z396" s="232"/>
      <c r="AA396" s="239"/>
      <c r="AT396" s="240" t="s">
        <v>186</v>
      </c>
      <c r="AU396" s="240" t="s">
        <v>93</v>
      </c>
      <c r="AV396" s="10" t="s">
        <v>93</v>
      </c>
      <c r="AW396" s="10" t="s">
        <v>41</v>
      </c>
      <c r="AX396" s="10" t="s">
        <v>90</v>
      </c>
      <c r="AY396" s="240" t="s">
        <v>179</v>
      </c>
    </row>
    <row r="397" spans="2:65" s="1" customFormat="1" ht="38.25" customHeight="1">
      <c r="B397" s="47"/>
      <c r="C397" s="220" t="s">
        <v>962</v>
      </c>
      <c r="D397" s="220" t="s">
        <v>180</v>
      </c>
      <c r="E397" s="221" t="s">
        <v>963</v>
      </c>
      <c r="F397" s="222" t="s">
        <v>964</v>
      </c>
      <c r="G397" s="222"/>
      <c r="H397" s="222"/>
      <c r="I397" s="222"/>
      <c r="J397" s="223" t="s">
        <v>237</v>
      </c>
      <c r="K397" s="224">
        <v>8.28</v>
      </c>
      <c r="L397" s="225">
        <v>0</v>
      </c>
      <c r="M397" s="226"/>
      <c r="N397" s="227">
        <f>ROUND(L397*K397,2)</f>
        <v>0</v>
      </c>
      <c r="O397" s="227"/>
      <c r="P397" s="227"/>
      <c r="Q397" s="227"/>
      <c r="R397" s="49"/>
      <c r="T397" s="228" t="s">
        <v>23</v>
      </c>
      <c r="U397" s="57" t="s">
        <v>49</v>
      </c>
      <c r="V397" s="48"/>
      <c r="W397" s="229">
        <f>V397*K397</f>
        <v>0</v>
      </c>
      <c r="X397" s="229">
        <v>0</v>
      </c>
      <c r="Y397" s="229">
        <f>X397*K397</f>
        <v>0</v>
      </c>
      <c r="Z397" s="229">
        <v>0.04</v>
      </c>
      <c r="AA397" s="230">
        <f>Z397*K397</f>
        <v>0.3312</v>
      </c>
      <c r="AR397" s="23" t="s">
        <v>253</v>
      </c>
      <c r="AT397" s="23" t="s">
        <v>180</v>
      </c>
      <c r="AU397" s="23" t="s">
        <v>93</v>
      </c>
      <c r="AY397" s="23" t="s">
        <v>179</v>
      </c>
      <c r="BE397" s="143">
        <f>IF(U397="základní",N397,0)</f>
        <v>0</v>
      </c>
      <c r="BF397" s="143">
        <f>IF(U397="snížená",N397,0)</f>
        <v>0</v>
      </c>
      <c r="BG397" s="143">
        <f>IF(U397="zákl. přenesená",N397,0)</f>
        <v>0</v>
      </c>
      <c r="BH397" s="143">
        <f>IF(U397="sníž. přenesená",N397,0)</f>
        <v>0</v>
      </c>
      <c r="BI397" s="143">
        <f>IF(U397="nulová",N397,0)</f>
        <v>0</v>
      </c>
      <c r="BJ397" s="23" t="s">
        <v>90</v>
      </c>
      <c r="BK397" s="143">
        <f>ROUND(L397*K397,2)</f>
        <v>0</v>
      </c>
      <c r="BL397" s="23" t="s">
        <v>253</v>
      </c>
      <c r="BM397" s="23" t="s">
        <v>965</v>
      </c>
    </row>
    <row r="398" spans="2:51" s="10" customFormat="1" ht="16.5" customHeight="1">
      <c r="B398" s="231"/>
      <c r="C398" s="232"/>
      <c r="D398" s="232"/>
      <c r="E398" s="233" t="s">
        <v>23</v>
      </c>
      <c r="F398" s="234" t="s">
        <v>935</v>
      </c>
      <c r="G398" s="235"/>
      <c r="H398" s="235"/>
      <c r="I398" s="235"/>
      <c r="J398" s="232"/>
      <c r="K398" s="236">
        <v>8.28</v>
      </c>
      <c r="L398" s="232"/>
      <c r="M398" s="232"/>
      <c r="N398" s="232"/>
      <c r="O398" s="232"/>
      <c r="P398" s="232"/>
      <c r="Q398" s="232"/>
      <c r="R398" s="237"/>
      <c r="T398" s="238"/>
      <c r="U398" s="232"/>
      <c r="V398" s="232"/>
      <c r="W398" s="232"/>
      <c r="X398" s="232"/>
      <c r="Y398" s="232"/>
      <c r="Z398" s="232"/>
      <c r="AA398" s="239"/>
      <c r="AT398" s="240" t="s">
        <v>186</v>
      </c>
      <c r="AU398" s="240" t="s">
        <v>93</v>
      </c>
      <c r="AV398" s="10" t="s">
        <v>93</v>
      </c>
      <c r="AW398" s="10" t="s">
        <v>41</v>
      </c>
      <c r="AX398" s="10" t="s">
        <v>90</v>
      </c>
      <c r="AY398" s="240" t="s">
        <v>179</v>
      </c>
    </row>
    <row r="399" spans="2:65" s="1" customFormat="1" ht="25.5" customHeight="1">
      <c r="B399" s="47"/>
      <c r="C399" s="220" t="s">
        <v>966</v>
      </c>
      <c r="D399" s="220" t="s">
        <v>180</v>
      </c>
      <c r="E399" s="221" t="s">
        <v>967</v>
      </c>
      <c r="F399" s="222" t="s">
        <v>968</v>
      </c>
      <c r="G399" s="222"/>
      <c r="H399" s="222"/>
      <c r="I399" s="222"/>
      <c r="J399" s="223" t="s">
        <v>470</v>
      </c>
      <c r="K399" s="263">
        <v>0</v>
      </c>
      <c r="L399" s="225">
        <v>0</v>
      </c>
      <c r="M399" s="226"/>
      <c r="N399" s="227">
        <f>ROUND(L399*K399,2)</f>
        <v>0</v>
      </c>
      <c r="O399" s="227"/>
      <c r="P399" s="227"/>
      <c r="Q399" s="227"/>
      <c r="R399" s="49"/>
      <c r="T399" s="228" t="s">
        <v>23</v>
      </c>
      <c r="U399" s="57" t="s">
        <v>49</v>
      </c>
      <c r="V399" s="48"/>
      <c r="W399" s="229">
        <f>V399*K399</f>
        <v>0</v>
      </c>
      <c r="X399" s="229">
        <v>0</v>
      </c>
      <c r="Y399" s="229">
        <f>X399*K399</f>
        <v>0</v>
      </c>
      <c r="Z399" s="229">
        <v>0</v>
      </c>
      <c r="AA399" s="230">
        <f>Z399*K399</f>
        <v>0</v>
      </c>
      <c r="AR399" s="23" t="s">
        <v>253</v>
      </c>
      <c r="AT399" s="23" t="s">
        <v>180</v>
      </c>
      <c r="AU399" s="23" t="s">
        <v>93</v>
      </c>
      <c r="AY399" s="23" t="s">
        <v>179</v>
      </c>
      <c r="BE399" s="143">
        <f>IF(U399="základní",N399,0)</f>
        <v>0</v>
      </c>
      <c r="BF399" s="143">
        <f>IF(U399="snížená",N399,0)</f>
        <v>0</v>
      </c>
      <c r="BG399" s="143">
        <f>IF(U399="zákl. přenesená",N399,0)</f>
        <v>0</v>
      </c>
      <c r="BH399" s="143">
        <f>IF(U399="sníž. přenesená",N399,0)</f>
        <v>0</v>
      </c>
      <c r="BI399" s="143">
        <f>IF(U399="nulová",N399,0)</f>
        <v>0</v>
      </c>
      <c r="BJ399" s="23" t="s">
        <v>90</v>
      </c>
      <c r="BK399" s="143">
        <f>ROUND(L399*K399,2)</f>
        <v>0</v>
      </c>
      <c r="BL399" s="23" t="s">
        <v>253</v>
      </c>
      <c r="BM399" s="23" t="s">
        <v>969</v>
      </c>
    </row>
    <row r="400" spans="2:63" s="9" customFormat="1" ht="29.85" customHeight="1">
      <c r="B400" s="207"/>
      <c r="C400" s="208"/>
      <c r="D400" s="217" t="s">
        <v>148</v>
      </c>
      <c r="E400" s="217"/>
      <c r="F400" s="217"/>
      <c r="G400" s="217"/>
      <c r="H400" s="217"/>
      <c r="I400" s="217"/>
      <c r="J400" s="217"/>
      <c r="K400" s="217"/>
      <c r="L400" s="217"/>
      <c r="M400" s="217"/>
      <c r="N400" s="251">
        <f>BK400</f>
        <v>0</v>
      </c>
      <c r="O400" s="252"/>
      <c r="P400" s="252"/>
      <c r="Q400" s="252"/>
      <c r="R400" s="210"/>
      <c r="T400" s="211"/>
      <c r="U400" s="208"/>
      <c r="V400" s="208"/>
      <c r="W400" s="212">
        <f>SUM(W401:W442)</f>
        <v>0</v>
      </c>
      <c r="X400" s="208"/>
      <c r="Y400" s="212">
        <f>SUM(Y401:Y442)</f>
        <v>1.5916821099999996</v>
      </c>
      <c r="Z400" s="208"/>
      <c r="AA400" s="213">
        <f>SUM(AA401:AA442)</f>
        <v>0.24950952</v>
      </c>
      <c r="AR400" s="214" t="s">
        <v>93</v>
      </c>
      <c r="AT400" s="215" t="s">
        <v>83</v>
      </c>
      <c r="AU400" s="215" t="s">
        <v>90</v>
      </c>
      <c r="AY400" s="214" t="s">
        <v>179</v>
      </c>
      <c r="BK400" s="216">
        <f>SUM(BK401:BK442)</f>
        <v>0</v>
      </c>
    </row>
    <row r="401" spans="2:65" s="1" customFormat="1" ht="25.5" customHeight="1">
      <c r="B401" s="47"/>
      <c r="C401" s="220" t="s">
        <v>970</v>
      </c>
      <c r="D401" s="220" t="s">
        <v>180</v>
      </c>
      <c r="E401" s="221" t="s">
        <v>971</v>
      </c>
      <c r="F401" s="222" t="s">
        <v>972</v>
      </c>
      <c r="G401" s="222"/>
      <c r="H401" s="222"/>
      <c r="I401" s="222"/>
      <c r="J401" s="223" t="s">
        <v>237</v>
      </c>
      <c r="K401" s="224">
        <v>38.495</v>
      </c>
      <c r="L401" s="225">
        <v>0</v>
      </c>
      <c r="M401" s="226"/>
      <c r="N401" s="227">
        <f>ROUND(L401*K401,2)</f>
        <v>0</v>
      </c>
      <c r="O401" s="227"/>
      <c r="P401" s="227"/>
      <c r="Q401" s="227"/>
      <c r="R401" s="49"/>
      <c r="T401" s="228" t="s">
        <v>23</v>
      </c>
      <c r="U401" s="57" t="s">
        <v>49</v>
      </c>
      <c r="V401" s="48"/>
      <c r="W401" s="229">
        <f>V401*K401</f>
        <v>0</v>
      </c>
      <c r="X401" s="229">
        <v>0.02741</v>
      </c>
      <c r="Y401" s="229">
        <f>X401*K401</f>
        <v>1.0551479499999998</v>
      </c>
      <c r="Z401" s="229">
        <v>0</v>
      </c>
      <c r="AA401" s="230">
        <f>Z401*K401</f>
        <v>0</v>
      </c>
      <c r="AR401" s="23" t="s">
        <v>253</v>
      </c>
      <c r="AT401" s="23" t="s">
        <v>180</v>
      </c>
      <c r="AU401" s="23" t="s">
        <v>93</v>
      </c>
      <c r="AY401" s="23" t="s">
        <v>179</v>
      </c>
      <c r="BE401" s="143">
        <f>IF(U401="základní",N401,0)</f>
        <v>0</v>
      </c>
      <c r="BF401" s="143">
        <f>IF(U401="snížená",N401,0)</f>
        <v>0</v>
      </c>
      <c r="BG401" s="143">
        <f>IF(U401="zákl. přenesená",N401,0)</f>
        <v>0</v>
      </c>
      <c r="BH401" s="143">
        <f>IF(U401="sníž. přenesená",N401,0)</f>
        <v>0</v>
      </c>
      <c r="BI401" s="143">
        <f>IF(U401="nulová",N401,0)</f>
        <v>0</v>
      </c>
      <c r="BJ401" s="23" t="s">
        <v>90</v>
      </c>
      <c r="BK401" s="143">
        <f>ROUND(L401*K401,2)</f>
        <v>0</v>
      </c>
      <c r="BL401" s="23" t="s">
        <v>253</v>
      </c>
      <c r="BM401" s="23" t="s">
        <v>973</v>
      </c>
    </row>
    <row r="402" spans="2:51" s="10" customFormat="1" ht="25.5" customHeight="1">
      <c r="B402" s="231"/>
      <c r="C402" s="232"/>
      <c r="D402" s="232"/>
      <c r="E402" s="233" t="s">
        <v>23</v>
      </c>
      <c r="F402" s="234" t="s">
        <v>974</v>
      </c>
      <c r="G402" s="235"/>
      <c r="H402" s="235"/>
      <c r="I402" s="235"/>
      <c r="J402" s="232"/>
      <c r="K402" s="236">
        <v>38.495</v>
      </c>
      <c r="L402" s="232"/>
      <c r="M402" s="232"/>
      <c r="N402" s="232"/>
      <c r="O402" s="232"/>
      <c r="P402" s="232"/>
      <c r="Q402" s="232"/>
      <c r="R402" s="237"/>
      <c r="T402" s="238"/>
      <c r="U402" s="232"/>
      <c r="V402" s="232"/>
      <c r="W402" s="232"/>
      <c r="X402" s="232"/>
      <c r="Y402" s="232"/>
      <c r="Z402" s="232"/>
      <c r="AA402" s="239"/>
      <c r="AT402" s="240" t="s">
        <v>186</v>
      </c>
      <c r="AU402" s="240" t="s">
        <v>93</v>
      </c>
      <c r="AV402" s="10" t="s">
        <v>93</v>
      </c>
      <c r="AW402" s="10" t="s">
        <v>41</v>
      </c>
      <c r="AX402" s="10" t="s">
        <v>90</v>
      </c>
      <c r="AY402" s="240" t="s">
        <v>179</v>
      </c>
    </row>
    <row r="403" spans="2:65" s="1" customFormat="1" ht="25.5" customHeight="1">
      <c r="B403" s="47"/>
      <c r="C403" s="220" t="s">
        <v>975</v>
      </c>
      <c r="D403" s="220" t="s">
        <v>180</v>
      </c>
      <c r="E403" s="221" t="s">
        <v>976</v>
      </c>
      <c r="F403" s="222" t="s">
        <v>977</v>
      </c>
      <c r="G403" s="222"/>
      <c r="H403" s="222"/>
      <c r="I403" s="222"/>
      <c r="J403" s="223" t="s">
        <v>237</v>
      </c>
      <c r="K403" s="224">
        <v>12.954</v>
      </c>
      <c r="L403" s="225">
        <v>0</v>
      </c>
      <c r="M403" s="226"/>
      <c r="N403" s="227">
        <f>ROUND(L403*K403,2)</f>
        <v>0</v>
      </c>
      <c r="O403" s="227"/>
      <c r="P403" s="227"/>
      <c r="Q403" s="227"/>
      <c r="R403" s="49"/>
      <c r="T403" s="228" t="s">
        <v>23</v>
      </c>
      <c r="U403" s="57" t="s">
        <v>49</v>
      </c>
      <c r="V403" s="48"/>
      <c r="W403" s="229">
        <f>V403*K403</f>
        <v>0</v>
      </c>
      <c r="X403" s="229">
        <v>0.02741</v>
      </c>
      <c r="Y403" s="229">
        <f>X403*K403</f>
        <v>0.35506914</v>
      </c>
      <c r="Z403" s="229">
        <v>0</v>
      </c>
      <c r="AA403" s="230">
        <f>Z403*K403</f>
        <v>0</v>
      </c>
      <c r="AR403" s="23" t="s">
        <v>253</v>
      </c>
      <c r="AT403" s="23" t="s">
        <v>180</v>
      </c>
      <c r="AU403" s="23" t="s">
        <v>93</v>
      </c>
      <c r="AY403" s="23" t="s">
        <v>179</v>
      </c>
      <c r="BE403" s="143">
        <f>IF(U403="základní",N403,0)</f>
        <v>0</v>
      </c>
      <c r="BF403" s="143">
        <f>IF(U403="snížená",N403,0)</f>
        <v>0</v>
      </c>
      <c r="BG403" s="143">
        <f>IF(U403="zákl. přenesená",N403,0)</f>
        <v>0</v>
      </c>
      <c r="BH403" s="143">
        <f>IF(U403="sníž. přenesená",N403,0)</f>
        <v>0</v>
      </c>
      <c r="BI403" s="143">
        <f>IF(U403="nulová",N403,0)</f>
        <v>0</v>
      </c>
      <c r="BJ403" s="23" t="s">
        <v>90</v>
      </c>
      <c r="BK403" s="143">
        <f>ROUND(L403*K403,2)</f>
        <v>0</v>
      </c>
      <c r="BL403" s="23" t="s">
        <v>253</v>
      </c>
      <c r="BM403" s="23" t="s">
        <v>978</v>
      </c>
    </row>
    <row r="404" spans="2:51" s="10" customFormat="1" ht="16.5" customHeight="1">
      <c r="B404" s="231"/>
      <c r="C404" s="232"/>
      <c r="D404" s="232"/>
      <c r="E404" s="233" t="s">
        <v>23</v>
      </c>
      <c r="F404" s="234" t="s">
        <v>979</v>
      </c>
      <c r="G404" s="235"/>
      <c r="H404" s="235"/>
      <c r="I404" s="235"/>
      <c r="J404" s="232"/>
      <c r="K404" s="236">
        <v>12.954</v>
      </c>
      <c r="L404" s="232"/>
      <c r="M404" s="232"/>
      <c r="N404" s="232"/>
      <c r="O404" s="232"/>
      <c r="P404" s="232"/>
      <c r="Q404" s="232"/>
      <c r="R404" s="237"/>
      <c r="T404" s="238"/>
      <c r="U404" s="232"/>
      <c r="V404" s="232"/>
      <c r="W404" s="232"/>
      <c r="X404" s="232"/>
      <c r="Y404" s="232"/>
      <c r="Z404" s="232"/>
      <c r="AA404" s="239"/>
      <c r="AT404" s="240" t="s">
        <v>186</v>
      </c>
      <c r="AU404" s="240" t="s">
        <v>93</v>
      </c>
      <c r="AV404" s="10" t="s">
        <v>93</v>
      </c>
      <c r="AW404" s="10" t="s">
        <v>41</v>
      </c>
      <c r="AX404" s="10" t="s">
        <v>90</v>
      </c>
      <c r="AY404" s="240" t="s">
        <v>179</v>
      </c>
    </row>
    <row r="405" spans="2:65" s="1" customFormat="1" ht="25.5" customHeight="1">
      <c r="B405" s="47"/>
      <c r="C405" s="220" t="s">
        <v>980</v>
      </c>
      <c r="D405" s="220" t="s">
        <v>180</v>
      </c>
      <c r="E405" s="221" t="s">
        <v>981</v>
      </c>
      <c r="F405" s="222" t="s">
        <v>982</v>
      </c>
      <c r="G405" s="222"/>
      <c r="H405" s="222"/>
      <c r="I405" s="222"/>
      <c r="J405" s="223" t="s">
        <v>237</v>
      </c>
      <c r="K405" s="224">
        <v>126.347</v>
      </c>
      <c r="L405" s="225">
        <v>0</v>
      </c>
      <c r="M405" s="226"/>
      <c r="N405" s="227">
        <f>ROUND(L405*K405,2)</f>
        <v>0</v>
      </c>
      <c r="O405" s="227"/>
      <c r="P405" s="227"/>
      <c r="Q405" s="227"/>
      <c r="R405" s="49"/>
      <c r="T405" s="228" t="s">
        <v>23</v>
      </c>
      <c r="U405" s="57" t="s">
        <v>49</v>
      </c>
      <c r="V405" s="48"/>
      <c r="W405" s="229">
        <f>V405*K405</f>
        <v>0</v>
      </c>
      <c r="X405" s="229">
        <v>0.00074</v>
      </c>
      <c r="Y405" s="229">
        <f>X405*K405</f>
        <v>0.09349677999999999</v>
      </c>
      <c r="Z405" s="229">
        <v>0</v>
      </c>
      <c r="AA405" s="230">
        <f>Z405*K405</f>
        <v>0</v>
      </c>
      <c r="AR405" s="23" t="s">
        <v>253</v>
      </c>
      <c r="AT405" s="23" t="s">
        <v>180</v>
      </c>
      <c r="AU405" s="23" t="s">
        <v>93</v>
      </c>
      <c r="AY405" s="23" t="s">
        <v>179</v>
      </c>
      <c r="BE405" s="143">
        <f>IF(U405="základní",N405,0)</f>
        <v>0</v>
      </c>
      <c r="BF405" s="143">
        <f>IF(U405="snížená",N405,0)</f>
        <v>0</v>
      </c>
      <c r="BG405" s="143">
        <f>IF(U405="zákl. přenesená",N405,0)</f>
        <v>0</v>
      </c>
      <c r="BH405" s="143">
        <f>IF(U405="sníž. přenesená",N405,0)</f>
        <v>0</v>
      </c>
      <c r="BI405" s="143">
        <f>IF(U405="nulová",N405,0)</f>
        <v>0</v>
      </c>
      <c r="BJ405" s="23" t="s">
        <v>90</v>
      </c>
      <c r="BK405" s="143">
        <f>ROUND(L405*K405,2)</f>
        <v>0</v>
      </c>
      <c r="BL405" s="23" t="s">
        <v>253</v>
      </c>
      <c r="BM405" s="23" t="s">
        <v>983</v>
      </c>
    </row>
    <row r="406" spans="2:51" s="10" customFormat="1" ht="38.25" customHeight="1">
      <c r="B406" s="231"/>
      <c r="C406" s="232"/>
      <c r="D406" s="232"/>
      <c r="E406" s="233" t="s">
        <v>23</v>
      </c>
      <c r="F406" s="234" t="s">
        <v>476</v>
      </c>
      <c r="G406" s="235"/>
      <c r="H406" s="235"/>
      <c r="I406" s="235"/>
      <c r="J406" s="232"/>
      <c r="K406" s="236">
        <v>118.876</v>
      </c>
      <c r="L406" s="232"/>
      <c r="M406" s="232"/>
      <c r="N406" s="232"/>
      <c r="O406" s="232"/>
      <c r="P406" s="232"/>
      <c r="Q406" s="232"/>
      <c r="R406" s="237"/>
      <c r="T406" s="238"/>
      <c r="U406" s="232"/>
      <c r="V406" s="232"/>
      <c r="W406" s="232"/>
      <c r="X406" s="232"/>
      <c r="Y406" s="232"/>
      <c r="Z406" s="232"/>
      <c r="AA406" s="239"/>
      <c r="AT406" s="240" t="s">
        <v>186</v>
      </c>
      <c r="AU406" s="240" t="s">
        <v>93</v>
      </c>
      <c r="AV406" s="10" t="s">
        <v>93</v>
      </c>
      <c r="AW406" s="10" t="s">
        <v>41</v>
      </c>
      <c r="AX406" s="10" t="s">
        <v>84</v>
      </c>
      <c r="AY406" s="240" t="s">
        <v>179</v>
      </c>
    </row>
    <row r="407" spans="2:51" s="10" customFormat="1" ht="16.5" customHeight="1">
      <c r="B407" s="231"/>
      <c r="C407" s="232"/>
      <c r="D407" s="232"/>
      <c r="E407" s="233" t="s">
        <v>23</v>
      </c>
      <c r="F407" s="241" t="s">
        <v>984</v>
      </c>
      <c r="G407" s="232"/>
      <c r="H407" s="232"/>
      <c r="I407" s="232"/>
      <c r="J407" s="232"/>
      <c r="K407" s="236">
        <v>4.216</v>
      </c>
      <c r="L407" s="232"/>
      <c r="M407" s="232"/>
      <c r="N407" s="232"/>
      <c r="O407" s="232"/>
      <c r="P407" s="232"/>
      <c r="Q407" s="232"/>
      <c r="R407" s="237"/>
      <c r="T407" s="238"/>
      <c r="U407" s="232"/>
      <c r="V407" s="232"/>
      <c r="W407" s="232"/>
      <c r="X407" s="232"/>
      <c r="Y407" s="232"/>
      <c r="Z407" s="232"/>
      <c r="AA407" s="239"/>
      <c r="AT407" s="240" t="s">
        <v>186</v>
      </c>
      <c r="AU407" s="240" t="s">
        <v>93</v>
      </c>
      <c r="AV407" s="10" t="s">
        <v>93</v>
      </c>
      <c r="AW407" s="10" t="s">
        <v>41</v>
      </c>
      <c r="AX407" s="10" t="s">
        <v>84</v>
      </c>
      <c r="AY407" s="240" t="s">
        <v>179</v>
      </c>
    </row>
    <row r="408" spans="2:51" s="10" customFormat="1" ht="16.5" customHeight="1">
      <c r="B408" s="231"/>
      <c r="C408" s="232"/>
      <c r="D408" s="232"/>
      <c r="E408" s="233" t="s">
        <v>23</v>
      </c>
      <c r="F408" s="241" t="s">
        <v>985</v>
      </c>
      <c r="G408" s="232"/>
      <c r="H408" s="232"/>
      <c r="I408" s="232"/>
      <c r="J408" s="232"/>
      <c r="K408" s="236">
        <v>3.255</v>
      </c>
      <c r="L408" s="232"/>
      <c r="M408" s="232"/>
      <c r="N408" s="232"/>
      <c r="O408" s="232"/>
      <c r="P408" s="232"/>
      <c r="Q408" s="232"/>
      <c r="R408" s="237"/>
      <c r="T408" s="238"/>
      <c r="U408" s="232"/>
      <c r="V408" s="232"/>
      <c r="W408" s="232"/>
      <c r="X408" s="232"/>
      <c r="Y408" s="232"/>
      <c r="Z408" s="232"/>
      <c r="AA408" s="239"/>
      <c r="AT408" s="240" t="s">
        <v>186</v>
      </c>
      <c r="AU408" s="240" t="s">
        <v>93</v>
      </c>
      <c r="AV408" s="10" t="s">
        <v>93</v>
      </c>
      <c r="AW408" s="10" t="s">
        <v>41</v>
      </c>
      <c r="AX408" s="10" t="s">
        <v>84</v>
      </c>
      <c r="AY408" s="240" t="s">
        <v>179</v>
      </c>
    </row>
    <row r="409" spans="2:51" s="11" customFormat="1" ht="16.5" customHeight="1">
      <c r="B409" s="242"/>
      <c r="C409" s="243"/>
      <c r="D409" s="243"/>
      <c r="E409" s="244" t="s">
        <v>23</v>
      </c>
      <c r="F409" s="245" t="s">
        <v>195</v>
      </c>
      <c r="G409" s="243"/>
      <c r="H409" s="243"/>
      <c r="I409" s="243"/>
      <c r="J409" s="243"/>
      <c r="K409" s="246">
        <v>126.347</v>
      </c>
      <c r="L409" s="243"/>
      <c r="M409" s="243"/>
      <c r="N409" s="243"/>
      <c r="O409" s="243"/>
      <c r="P409" s="243"/>
      <c r="Q409" s="243"/>
      <c r="R409" s="247"/>
      <c r="T409" s="248"/>
      <c r="U409" s="243"/>
      <c r="V409" s="243"/>
      <c r="W409" s="243"/>
      <c r="X409" s="243"/>
      <c r="Y409" s="243"/>
      <c r="Z409" s="243"/>
      <c r="AA409" s="249"/>
      <c r="AT409" s="250" t="s">
        <v>186</v>
      </c>
      <c r="AU409" s="250" t="s">
        <v>93</v>
      </c>
      <c r="AV409" s="11" t="s">
        <v>99</v>
      </c>
      <c r="AW409" s="11" t="s">
        <v>41</v>
      </c>
      <c r="AX409" s="11" t="s">
        <v>90</v>
      </c>
      <c r="AY409" s="250" t="s">
        <v>179</v>
      </c>
    </row>
    <row r="410" spans="2:65" s="1" customFormat="1" ht="16.5" customHeight="1">
      <c r="B410" s="47"/>
      <c r="C410" s="253" t="s">
        <v>986</v>
      </c>
      <c r="D410" s="253" t="s">
        <v>343</v>
      </c>
      <c r="E410" s="254" t="s">
        <v>987</v>
      </c>
      <c r="F410" s="255" t="s">
        <v>988</v>
      </c>
      <c r="G410" s="255"/>
      <c r="H410" s="255"/>
      <c r="I410" s="255"/>
      <c r="J410" s="256" t="s">
        <v>23</v>
      </c>
      <c r="K410" s="257">
        <v>141.555</v>
      </c>
      <c r="L410" s="258">
        <v>0</v>
      </c>
      <c r="M410" s="259"/>
      <c r="N410" s="260">
        <f>ROUND(L410*K410,2)</f>
        <v>0</v>
      </c>
      <c r="O410" s="227"/>
      <c r="P410" s="227"/>
      <c r="Q410" s="227"/>
      <c r="R410" s="49"/>
      <c r="T410" s="228" t="s">
        <v>23</v>
      </c>
      <c r="U410" s="57" t="s">
        <v>49</v>
      </c>
      <c r="V410" s="48"/>
      <c r="W410" s="229">
        <f>V410*K410</f>
        <v>0</v>
      </c>
      <c r="X410" s="229">
        <v>0</v>
      </c>
      <c r="Y410" s="229">
        <f>X410*K410</f>
        <v>0</v>
      </c>
      <c r="Z410" s="229">
        <v>0</v>
      </c>
      <c r="AA410" s="230">
        <f>Z410*K410</f>
        <v>0</v>
      </c>
      <c r="AR410" s="23" t="s">
        <v>327</v>
      </c>
      <c r="AT410" s="23" t="s">
        <v>343</v>
      </c>
      <c r="AU410" s="23" t="s">
        <v>93</v>
      </c>
      <c r="AY410" s="23" t="s">
        <v>179</v>
      </c>
      <c r="BE410" s="143">
        <f>IF(U410="základní",N410,0)</f>
        <v>0</v>
      </c>
      <c r="BF410" s="143">
        <f>IF(U410="snížená",N410,0)</f>
        <v>0</v>
      </c>
      <c r="BG410" s="143">
        <f>IF(U410="zákl. přenesená",N410,0)</f>
        <v>0</v>
      </c>
      <c r="BH410" s="143">
        <f>IF(U410="sníž. přenesená",N410,0)</f>
        <v>0</v>
      </c>
      <c r="BI410" s="143">
        <f>IF(U410="nulová",N410,0)</f>
        <v>0</v>
      </c>
      <c r="BJ410" s="23" t="s">
        <v>90</v>
      </c>
      <c r="BK410" s="143">
        <f>ROUND(L410*K410,2)</f>
        <v>0</v>
      </c>
      <c r="BL410" s="23" t="s">
        <v>253</v>
      </c>
      <c r="BM410" s="23" t="s">
        <v>989</v>
      </c>
    </row>
    <row r="411" spans="2:51" s="10" customFormat="1" ht="38.25" customHeight="1">
      <c r="B411" s="231"/>
      <c r="C411" s="232"/>
      <c r="D411" s="232"/>
      <c r="E411" s="233" t="s">
        <v>23</v>
      </c>
      <c r="F411" s="234" t="s">
        <v>990</v>
      </c>
      <c r="G411" s="235"/>
      <c r="H411" s="235"/>
      <c r="I411" s="235"/>
      <c r="J411" s="232"/>
      <c r="K411" s="236">
        <v>136.707</v>
      </c>
      <c r="L411" s="232"/>
      <c r="M411" s="232"/>
      <c r="N411" s="232"/>
      <c r="O411" s="232"/>
      <c r="P411" s="232"/>
      <c r="Q411" s="232"/>
      <c r="R411" s="237"/>
      <c r="T411" s="238"/>
      <c r="U411" s="232"/>
      <c r="V411" s="232"/>
      <c r="W411" s="232"/>
      <c r="X411" s="232"/>
      <c r="Y411" s="232"/>
      <c r="Z411" s="232"/>
      <c r="AA411" s="239"/>
      <c r="AT411" s="240" t="s">
        <v>186</v>
      </c>
      <c r="AU411" s="240" t="s">
        <v>93</v>
      </c>
      <c r="AV411" s="10" t="s">
        <v>93</v>
      </c>
      <c r="AW411" s="10" t="s">
        <v>41</v>
      </c>
      <c r="AX411" s="10" t="s">
        <v>84</v>
      </c>
      <c r="AY411" s="240" t="s">
        <v>179</v>
      </c>
    </row>
    <row r="412" spans="2:51" s="10" customFormat="1" ht="16.5" customHeight="1">
      <c r="B412" s="231"/>
      <c r="C412" s="232"/>
      <c r="D412" s="232"/>
      <c r="E412" s="233" t="s">
        <v>23</v>
      </c>
      <c r="F412" s="241" t="s">
        <v>991</v>
      </c>
      <c r="G412" s="232"/>
      <c r="H412" s="232"/>
      <c r="I412" s="232"/>
      <c r="J412" s="232"/>
      <c r="K412" s="236">
        <v>4.848</v>
      </c>
      <c r="L412" s="232"/>
      <c r="M412" s="232"/>
      <c r="N412" s="232"/>
      <c r="O412" s="232"/>
      <c r="P412" s="232"/>
      <c r="Q412" s="232"/>
      <c r="R412" s="237"/>
      <c r="T412" s="238"/>
      <c r="U412" s="232"/>
      <c r="V412" s="232"/>
      <c r="W412" s="232"/>
      <c r="X412" s="232"/>
      <c r="Y412" s="232"/>
      <c r="Z412" s="232"/>
      <c r="AA412" s="239"/>
      <c r="AT412" s="240" t="s">
        <v>186</v>
      </c>
      <c r="AU412" s="240" t="s">
        <v>93</v>
      </c>
      <c r="AV412" s="10" t="s">
        <v>93</v>
      </c>
      <c r="AW412" s="10" t="s">
        <v>41</v>
      </c>
      <c r="AX412" s="10" t="s">
        <v>84</v>
      </c>
      <c r="AY412" s="240" t="s">
        <v>179</v>
      </c>
    </row>
    <row r="413" spans="2:51" s="11" customFormat="1" ht="16.5" customHeight="1">
      <c r="B413" s="242"/>
      <c r="C413" s="243"/>
      <c r="D413" s="243"/>
      <c r="E413" s="244" t="s">
        <v>23</v>
      </c>
      <c r="F413" s="245" t="s">
        <v>195</v>
      </c>
      <c r="G413" s="243"/>
      <c r="H413" s="243"/>
      <c r="I413" s="243"/>
      <c r="J413" s="243"/>
      <c r="K413" s="246">
        <v>141.555</v>
      </c>
      <c r="L413" s="243"/>
      <c r="M413" s="243"/>
      <c r="N413" s="243"/>
      <c r="O413" s="243"/>
      <c r="P413" s="243"/>
      <c r="Q413" s="243"/>
      <c r="R413" s="247"/>
      <c r="T413" s="248"/>
      <c r="U413" s="243"/>
      <c r="V413" s="243"/>
      <c r="W413" s="243"/>
      <c r="X413" s="243"/>
      <c r="Y413" s="243"/>
      <c r="Z413" s="243"/>
      <c r="AA413" s="249"/>
      <c r="AT413" s="250" t="s">
        <v>186</v>
      </c>
      <c r="AU413" s="250" t="s">
        <v>93</v>
      </c>
      <c r="AV413" s="11" t="s">
        <v>99</v>
      </c>
      <c r="AW413" s="11" t="s">
        <v>41</v>
      </c>
      <c r="AX413" s="11" t="s">
        <v>90</v>
      </c>
      <c r="AY413" s="250" t="s">
        <v>179</v>
      </c>
    </row>
    <row r="414" spans="2:65" s="1" customFormat="1" ht="25.5" customHeight="1">
      <c r="B414" s="47"/>
      <c r="C414" s="253" t="s">
        <v>992</v>
      </c>
      <c r="D414" s="253" t="s">
        <v>343</v>
      </c>
      <c r="E414" s="254" t="s">
        <v>993</v>
      </c>
      <c r="F414" s="255" t="s">
        <v>994</v>
      </c>
      <c r="G414" s="255"/>
      <c r="H414" s="255"/>
      <c r="I414" s="255"/>
      <c r="J414" s="256" t="s">
        <v>23</v>
      </c>
      <c r="K414" s="257">
        <v>3.743</v>
      </c>
      <c r="L414" s="258">
        <v>0</v>
      </c>
      <c r="M414" s="259"/>
      <c r="N414" s="260">
        <f>ROUND(L414*K414,2)</f>
        <v>0</v>
      </c>
      <c r="O414" s="227"/>
      <c r="P414" s="227"/>
      <c r="Q414" s="227"/>
      <c r="R414" s="49"/>
      <c r="T414" s="228" t="s">
        <v>23</v>
      </c>
      <c r="U414" s="57" t="s">
        <v>49</v>
      </c>
      <c r="V414" s="48"/>
      <c r="W414" s="229">
        <f>V414*K414</f>
        <v>0</v>
      </c>
      <c r="X414" s="229">
        <v>0</v>
      </c>
      <c r="Y414" s="229">
        <f>X414*K414</f>
        <v>0</v>
      </c>
      <c r="Z414" s="229">
        <v>0</v>
      </c>
      <c r="AA414" s="230">
        <f>Z414*K414</f>
        <v>0</v>
      </c>
      <c r="AR414" s="23" t="s">
        <v>327</v>
      </c>
      <c r="AT414" s="23" t="s">
        <v>343</v>
      </c>
      <c r="AU414" s="23" t="s">
        <v>93</v>
      </c>
      <c r="AY414" s="23" t="s">
        <v>179</v>
      </c>
      <c r="BE414" s="143">
        <f>IF(U414="základní",N414,0)</f>
        <v>0</v>
      </c>
      <c r="BF414" s="143">
        <f>IF(U414="snížená",N414,0)</f>
        <v>0</v>
      </c>
      <c r="BG414" s="143">
        <f>IF(U414="zákl. přenesená",N414,0)</f>
        <v>0</v>
      </c>
      <c r="BH414" s="143">
        <f>IF(U414="sníž. přenesená",N414,0)</f>
        <v>0</v>
      </c>
      <c r="BI414" s="143">
        <f>IF(U414="nulová",N414,0)</f>
        <v>0</v>
      </c>
      <c r="BJ414" s="23" t="s">
        <v>90</v>
      </c>
      <c r="BK414" s="143">
        <f>ROUND(L414*K414,2)</f>
        <v>0</v>
      </c>
      <c r="BL414" s="23" t="s">
        <v>253</v>
      </c>
      <c r="BM414" s="23" t="s">
        <v>995</v>
      </c>
    </row>
    <row r="415" spans="2:51" s="10" customFormat="1" ht="16.5" customHeight="1">
      <c r="B415" s="231"/>
      <c r="C415" s="232"/>
      <c r="D415" s="232"/>
      <c r="E415" s="233" t="s">
        <v>23</v>
      </c>
      <c r="F415" s="234" t="s">
        <v>996</v>
      </c>
      <c r="G415" s="235"/>
      <c r="H415" s="235"/>
      <c r="I415" s="235"/>
      <c r="J415" s="232"/>
      <c r="K415" s="236">
        <v>3.743</v>
      </c>
      <c r="L415" s="232"/>
      <c r="M415" s="232"/>
      <c r="N415" s="232"/>
      <c r="O415" s="232"/>
      <c r="P415" s="232"/>
      <c r="Q415" s="232"/>
      <c r="R415" s="237"/>
      <c r="T415" s="238"/>
      <c r="U415" s="232"/>
      <c r="V415" s="232"/>
      <c r="W415" s="232"/>
      <c r="X415" s="232"/>
      <c r="Y415" s="232"/>
      <c r="Z415" s="232"/>
      <c r="AA415" s="239"/>
      <c r="AT415" s="240" t="s">
        <v>186</v>
      </c>
      <c r="AU415" s="240" t="s">
        <v>93</v>
      </c>
      <c r="AV415" s="10" t="s">
        <v>93</v>
      </c>
      <c r="AW415" s="10" t="s">
        <v>41</v>
      </c>
      <c r="AX415" s="10" t="s">
        <v>90</v>
      </c>
      <c r="AY415" s="240" t="s">
        <v>179</v>
      </c>
    </row>
    <row r="416" spans="2:65" s="1" customFormat="1" ht="25.5" customHeight="1">
      <c r="B416" s="47"/>
      <c r="C416" s="220" t="s">
        <v>997</v>
      </c>
      <c r="D416" s="220" t="s">
        <v>180</v>
      </c>
      <c r="E416" s="221" t="s">
        <v>998</v>
      </c>
      <c r="F416" s="222" t="s">
        <v>999</v>
      </c>
      <c r="G416" s="222"/>
      <c r="H416" s="222"/>
      <c r="I416" s="222"/>
      <c r="J416" s="223" t="s">
        <v>237</v>
      </c>
      <c r="K416" s="224">
        <v>118.876</v>
      </c>
      <c r="L416" s="225">
        <v>0</v>
      </c>
      <c r="M416" s="226"/>
      <c r="N416" s="227">
        <f>ROUND(L416*K416,2)</f>
        <v>0</v>
      </c>
      <c r="O416" s="227"/>
      <c r="P416" s="227"/>
      <c r="Q416" s="227"/>
      <c r="R416" s="49"/>
      <c r="T416" s="228" t="s">
        <v>23</v>
      </c>
      <c r="U416" s="57" t="s">
        <v>49</v>
      </c>
      <c r="V416" s="48"/>
      <c r="W416" s="229">
        <f>V416*K416</f>
        <v>0</v>
      </c>
      <c r="X416" s="229">
        <v>0.00074</v>
      </c>
      <c r="Y416" s="229">
        <f>X416*K416</f>
        <v>0.08796824</v>
      </c>
      <c r="Z416" s="229">
        <v>0</v>
      </c>
      <c r="AA416" s="230">
        <f>Z416*K416</f>
        <v>0</v>
      </c>
      <c r="AR416" s="23" t="s">
        <v>253</v>
      </c>
      <c r="AT416" s="23" t="s">
        <v>180</v>
      </c>
      <c r="AU416" s="23" t="s">
        <v>93</v>
      </c>
      <c r="AY416" s="23" t="s">
        <v>179</v>
      </c>
      <c r="BE416" s="143">
        <f>IF(U416="základní",N416,0)</f>
        <v>0</v>
      </c>
      <c r="BF416" s="143">
        <f>IF(U416="snížená",N416,0)</f>
        <v>0</v>
      </c>
      <c r="BG416" s="143">
        <f>IF(U416="zákl. přenesená",N416,0)</f>
        <v>0</v>
      </c>
      <c r="BH416" s="143">
        <f>IF(U416="sníž. přenesená",N416,0)</f>
        <v>0</v>
      </c>
      <c r="BI416" s="143">
        <f>IF(U416="nulová",N416,0)</f>
        <v>0</v>
      </c>
      <c r="BJ416" s="23" t="s">
        <v>90</v>
      </c>
      <c r="BK416" s="143">
        <f>ROUND(L416*K416,2)</f>
        <v>0</v>
      </c>
      <c r="BL416" s="23" t="s">
        <v>253</v>
      </c>
      <c r="BM416" s="23" t="s">
        <v>1000</v>
      </c>
    </row>
    <row r="417" spans="2:51" s="10" customFormat="1" ht="38.25" customHeight="1">
      <c r="B417" s="231"/>
      <c r="C417" s="232"/>
      <c r="D417" s="232"/>
      <c r="E417" s="233" t="s">
        <v>23</v>
      </c>
      <c r="F417" s="234" t="s">
        <v>476</v>
      </c>
      <c r="G417" s="235"/>
      <c r="H417" s="235"/>
      <c r="I417" s="235"/>
      <c r="J417" s="232"/>
      <c r="K417" s="236">
        <v>118.876</v>
      </c>
      <c r="L417" s="232"/>
      <c r="M417" s="232"/>
      <c r="N417" s="232"/>
      <c r="O417" s="232"/>
      <c r="P417" s="232"/>
      <c r="Q417" s="232"/>
      <c r="R417" s="237"/>
      <c r="T417" s="238"/>
      <c r="U417" s="232"/>
      <c r="V417" s="232"/>
      <c r="W417" s="232"/>
      <c r="X417" s="232"/>
      <c r="Y417" s="232"/>
      <c r="Z417" s="232"/>
      <c r="AA417" s="239"/>
      <c r="AT417" s="240" t="s">
        <v>186</v>
      </c>
      <c r="AU417" s="240" t="s">
        <v>93</v>
      </c>
      <c r="AV417" s="10" t="s">
        <v>93</v>
      </c>
      <c r="AW417" s="10" t="s">
        <v>41</v>
      </c>
      <c r="AX417" s="10" t="s">
        <v>90</v>
      </c>
      <c r="AY417" s="240" t="s">
        <v>179</v>
      </c>
    </row>
    <row r="418" spans="2:65" s="1" customFormat="1" ht="25.5" customHeight="1">
      <c r="B418" s="47"/>
      <c r="C418" s="220" t="s">
        <v>1001</v>
      </c>
      <c r="D418" s="220" t="s">
        <v>180</v>
      </c>
      <c r="E418" s="221" t="s">
        <v>1002</v>
      </c>
      <c r="F418" s="222" t="s">
        <v>1003</v>
      </c>
      <c r="G418" s="222"/>
      <c r="H418" s="222"/>
      <c r="I418" s="222"/>
      <c r="J418" s="223" t="s">
        <v>237</v>
      </c>
      <c r="K418" s="224">
        <v>17.784</v>
      </c>
      <c r="L418" s="225">
        <v>0</v>
      </c>
      <c r="M418" s="226"/>
      <c r="N418" s="227">
        <f>ROUND(L418*K418,2)</f>
        <v>0</v>
      </c>
      <c r="O418" s="227"/>
      <c r="P418" s="227"/>
      <c r="Q418" s="227"/>
      <c r="R418" s="49"/>
      <c r="T418" s="228" t="s">
        <v>23</v>
      </c>
      <c r="U418" s="57" t="s">
        <v>49</v>
      </c>
      <c r="V418" s="48"/>
      <c r="W418" s="229">
        <f>V418*K418</f>
        <v>0</v>
      </c>
      <c r="X418" s="229">
        <v>0</v>
      </c>
      <c r="Y418" s="229">
        <f>X418*K418</f>
        <v>0</v>
      </c>
      <c r="Z418" s="229">
        <v>0.01403</v>
      </c>
      <c r="AA418" s="230">
        <f>Z418*K418</f>
        <v>0.24950952</v>
      </c>
      <c r="AR418" s="23" t="s">
        <v>253</v>
      </c>
      <c r="AT418" s="23" t="s">
        <v>180</v>
      </c>
      <c r="AU418" s="23" t="s">
        <v>93</v>
      </c>
      <c r="AY418" s="23" t="s">
        <v>179</v>
      </c>
      <c r="BE418" s="143">
        <f>IF(U418="základní",N418,0)</f>
        <v>0</v>
      </c>
      <c r="BF418" s="143">
        <f>IF(U418="snížená",N418,0)</f>
        <v>0</v>
      </c>
      <c r="BG418" s="143">
        <f>IF(U418="zákl. přenesená",N418,0)</f>
        <v>0</v>
      </c>
      <c r="BH418" s="143">
        <f>IF(U418="sníž. přenesená",N418,0)</f>
        <v>0</v>
      </c>
      <c r="BI418" s="143">
        <f>IF(U418="nulová",N418,0)</f>
        <v>0</v>
      </c>
      <c r="BJ418" s="23" t="s">
        <v>90</v>
      </c>
      <c r="BK418" s="143">
        <f>ROUND(L418*K418,2)</f>
        <v>0</v>
      </c>
      <c r="BL418" s="23" t="s">
        <v>253</v>
      </c>
      <c r="BM418" s="23" t="s">
        <v>1004</v>
      </c>
    </row>
    <row r="419" spans="2:51" s="10" customFormat="1" ht="16.5" customHeight="1">
      <c r="B419" s="231"/>
      <c r="C419" s="232"/>
      <c r="D419" s="232"/>
      <c r="E419" s="233" t="s">
        <v>23</v>
      </c>
      <c r="F419" s="234" t="s">
        <v>1005</v>
      </c>
      <c r="G419" s="235"/>
      <c r="H419" s="235"/>
      <c r="I419" s="235"/>
      <c r="J419" s="232"/>
      <c r="K419" s="236">
        <v>17.784</v>
      </c>
      <c r="L419" s="232"/>
      <c r="M419" s="232"/>
      <c r="N419" s="232"/>
      <c r="O419" s="232"/>
      <c r="P419" s="232"/>
      <c r="Q419" s="232"/>
      <c r="R419" s="237"/>
      <c r="T419" s="238"/>
      <c r="U419" s="232"/>
      <c r="V419" s="232"/>
      <c r="W419" s="232"/>
      <c r="X419" s="232"/>
      <c r="Y419" s="232"/>
      <c r="Z419" s="232"/>
      <c r="AA419" s="239"/>
      <c r="AT419" s="240" t="s">
        <v>186</v>
      </c>
      <c r="AU419" s="240" t="s">
        <v>93</v>
      </c>
      <c r="AV419" s="10" t="s">
        <v>93</v>
      </c>
      <c r="AW419" s="10" t="s">
        <v>41</v>
      </c>
      <c r="AX419" s="10" t="s">
        <v>90</v>
      </c>
      <c r="AY419" s="240" t="s">
        <v>179</v>
      </c>
    </row>
    <row r="420" spans="2:51" s="10" customFormat="1" ht="16.5" customHeight="1">
      <c r="B420" s="231"/>
      <c r="C420" s="232"/>
      <c r="D420" s="232"/>
      <c r="E420" s="233" t="s">
        <v>23</v>
      </c>
      <c r="F420" s="241" t="s">
        <v>23</v>
      </c>
      <c r="G420" s="232"/>
      <c r="H420" s="232"/>
      <c r="I420" s="232"/>
      <c r="J420" s="232"/>
      <c r="K420" s="236">
        <v>0</v>
      </c>
      <c r="L420" s="232"/>
      <c r="M420" s="232"/>
      <c r="N420" s="232"/>
      <c r="O420" s="232"/>
      <c r="P420" s="232"/>
      <c r="Q420" s="232"/>
      <c r="R420" s="237"/>
      <c r="T420" s="238"/>
      <c r="U420" s="232"/>
      <c r="V420" s="232"/>
      <c r="W420" s="232"/>
      <c r="X420" s="232"/>
      <c r="Y420" s="232"/>
      <c r="Z420" s="232"/>
      <c r="AA420" s="239"/>
      <c r="AT420" s="240" t="s">
        <v>186</v>
      </c>
      <c r="AU420" s="240" t="s">
        <v>93</v>
      </c>
      <c r="AV420" s="10" t="s">
        <v>93</v>
      </c>
      <c r="AW420" s="10" t="s">
        <v>41</v>
      </c>
      <c r="AX420" s="10" t="s">
        <v>84</v>
      </c>
      <c r="AY420" s="240" t="s">
        <v>179</v>
      </c>
    </row>
    <row r="421" spans="2:51" s="10" customFormat="1" ht="16.5" customHeight="1">
      <c r="B421" s="231"/>
      <c r="C421" s="232"/>
      <c r="D421" s="232"/>
      <c r="E421" s="233" t="s">
        <v>23</v>
      </c>
      <c r="F421" s="241" t="s">
        <v>23</v>
      </c>
      <c r="G421" s="232"/>
      <c r="H421" s="232"/>
      <c r="I421" s="232"/>
      <c r="J421" s="232"/>
      <c r="K421" s="236">
        <v>0</v>
      </c>
      <c r="L421" s="232"/>
      <c r="M421" s="232"/>
      <c r="N421" s="232"/>
      <c r="O421" s="232"/>
      <c r="P421" s="232"/>
      <c r="Q421" s="232"/>
      <c r="R421" s="237"/>
      <c r="T421" s="238"/>
      <c r="U421" s="232"/>
      <c r="V421" s="232"/>
      <c r="W421" s="232"/>
      <c r="X421" s="232"/>
      <c r="Y421" s="232"/>
      <c r="Z421" s="232"/>
      <c r="AA421" s="239"/>
      <c r="AT421" s="240" t="s">
        <v>186</v>
      </c>
      <c r="AU421" s="240" t="s">
        <v>93</v>
      </c>
      <c r="AV421" s="10" t="s">
        <v>93</v>
      </c>
      <c r="AW421" s="10" t="s">
        <v>41</v>
      </c>
      <c r="AX421" s="10" t="s">
        <v>84</v>
      </c>
      <c r="AY421" s="240" t="s">
        <v>179</v>
      </c>
    </row>
    <row r="422" spans="2:51" s="10" customFormat="1" ht="16.5" customHeight="1">
      <c r="B422" s="231"/>
      <c r="C422" s="232"/>
      <c r="D422" s="232"/>
      <c r="E422" s="233" t="s">
        <v>23</v>
      </c>
      <c r="F422" s="241" t="s">
        <v>23</v>
      </c>
      <c r="G422" s="232"/>
      <c r="H422" s="232"/>
      <c r="I422" s="232"/>
      <c r="J422" s="232"/>
      <c r="K422" s="236">
        <v>0</v>
      </c>
      <c r="L422" s="232"/>
      <c r="M422" s="232"/>
      <c r="N422" s="232"/>
      <c r="O422" s="232"/>
      <c r="P422" s="232"/>
      <c r="Q422" s="232"/>
      <c r="R422" s="237"/>
      <c r="T422" s="238"/>
      <c r="U422" s="232"/>
      <c r="V422" s="232"/>
      <c r="W422" s="232"/>
      <c r="X422" s="232"/>
      <c r="Y422" s="232"/>
      <c r="Z422" s="232"/>
      <c r="AA422" s="239"/>
      <c r="AT422" s="240" t="s">
        <v>186</v>
      </c>
      <c r="AU422" s="240" t="s">
        <v>93</v>
      </c>
      <c r="AV422" s="10" t="s">
        <v>93</v>
      </c>
      <c r="AW422" s="10" t="s">
        <v>41</v>
      </c>
      <c r="AX422" s="10" t="s">
        <v>84</v>
      </c>
      <c r="AY422" s="240" t="s">
        <v>179</v>
      </c>
    </row>
    <row r="423" spans="2:51" s="10" customFormat="1" ht="16.5" customHeight="1">
      <c r="B423" s="231"/>
      <c r="C423" s="232"/>
      <c r="D423" s="232"/>
      <c r="E423" s="233" t="s">
        <v>23</v>
      </c>
      <c r="F423" s="241" t="s">
        <v>23</v>
      </c>
      <c r="G423" s="232"/>
      <c r="H423" s="232"/>
      <c r="I423" s="232"/>
      <c r="J423" s="232"/>
      <c r="K423" s="236">
        <v>0</v>
      </c>
      <c r="L423" s="232"/>
      <c r="M423" s="232"/>
      <c r="N423" s="232"/>
      <c r="O423" s="232"/>
      <c r="P423" s="232"/>
      <c r="Q423" s="232"/>
      <c r="R423" s="237"/>
      <c r="T423" s="238"/>
      <c r="U423" s="232"/>
      <c r="V423" s="232"/>
      <c r="W423" s="232"/>
      <c r="X423" s="232"/>
      <c r="Y423" s="232"/>
      <c r="Z423" s="232"/>
      <c r="AA423" s="239"/>
      <c r="AT423" s="240" t="s">
        <v>186</v>
      </c>
      <c r="AU423" s="240" t="s">
        <v>93</v>
      </c>
      <c r="AV423" s="10" t="s">
        <v>93</v>
      </c>
      <c r="AW423" s="10" t="s">
        <v>41</v>
      </c>
      <c r="AX423" s="10" t="s">
        <v>84</v>
      </c>
      <c r="AY423" s="240" t="s">
        <v>179</v>
      </c>
    </row>
    <row r="424" spans="2:51" s="10" customFormat="1" ht="16.5" customHeight="1">
      <c r="B424" s="231"/>
      <c r="C424" s="232"/>
      <c r="D424" s="232"/>
      <c r="E424" s="233" t="s">
        <v>23</v>
      </c>
      <c r="F424" s="241" t="s">
        <v>23</v>
      </c>
      <c r="G424" s="232"/>
      <c r="H424" s="232"/>
      <c r="I424" s="232"/>
      <c r="J424" s="232"/>
      <c r="K424" s="236">
        <v>0</v>
      </c>
      <c r="L424" s="232"/>
      <c r="M424" s="232"/>
      <c r="N424" s="232"/>
      <c r="O424" s="232"/>
      <c r="P424" s="232"/>
      <c r="Q424" s="232"/>
      <c r="R424" s="237"/>
      <c r="T424" s="238"/>
      <c r="U424" s="232"/>
      <c r="V424" s="232"/>
      <c r="W424" s="232"/>
      <c r="X424" s="232"/>
      <c r="Y424" s="232"/>
      <c r="Z424" s="232"/>
      <c r="AA424" s="239"/>
      <c r="AT424" s="240" t="s">
        <v>186</v>
      </c>
      <c r="AU424" s="240" t="s">
        <v>93</v>
      </c>
      <c r="AV424" s="10" t="s">
        <v>93</v>
      </c>
      <c r="AW424" s="10" t="s">
        <v>41</v>
      </c>
      <c r="AX424" s="10" t="s">
        <v>84</v>
      </c>
      <c r="AY424" s="240" t="s">
        <v>179</v>
      </c>
    </row>
    <row r="425" spans="2:51" s="10" customFormat="1" ht="16.5" customHeight="1">
      <c r="B425" s="231"/>
      <c r="C425" s="232"/>
      <c r="D425" s="232"/>
      <c r="E425" s="233" t="s">
        <v>23</v>
      </c>
      <c r="F425" s="241" t="s">
        <v>23</v>
      </c>
      <c r="G425" s="232"/>
      <c r="H425" s="232"/>
      <c r="I425" s="232"/>
      <c r="J425" s="232"/>
      <c r="K425" s="236">
        <v>0</v>
      </c>
      <c r="L425" s="232"/>
      <c r="M425" s="232"/>
      <c r="N425" s="232"/>
      <c r="O425" s="232"/>
      <c r="P425" s="232"/>
      <c r="Q425" s="232"/>
      <c r="R425" s="237"/>
      <c r="T425" s="238"/>
      <c r="U425" s="232"/>
      <c r="V425" s="232"/>
      <c r="W425" s="232"/>
      <c r="X425" s="232"/>
      <c r="Y425" s="232"/>
      <c r="Z425" s="232"/>
      <c r="AA425" s="239"/>
      <c r="AT425" s="240" t="s">
        <v>186</v>
      </c>
      <c r="AU425" s="240" t="s">
        <v>93</v>
      </c>
      <c r="AV425" s="10" t="s">
        <v>93</v>
      </c>
      <c r="AW425" s="10" t="s">
        <v>41</v>
      </c>
      <c r="AX425" s="10" t="s">
        <v>84</v>
      </c>
      <c r="AY425" s="240" t="s">
        <v>179</v>
      </c>
    </row>
    <row r="426" spans="2:51" s="10" customFormat="1" ht="16.5" customHeight="1">
      <c r="B426" s="231"/>
      <c r="C426" s="232"/>
      <c r="D426" s="232"/>
      <c r="E426" s="233" t="s">
        <v>23</v>
      </c>
      <c r="F426" s="241" t="s">
        <v>23</v>
      </c>
      <c r="G426" s="232"/>
      <c r="H426" s="232"/>
      <c r="I426" s="232"/>
      <c r="J426" s="232"/>
      <c r="K426" s="236">
        <v>0</v>
      </c>
      <c r="L426" s="232"/>
      <c r="M426" s="232"/>
      <c r="N426" s="232"/>
      <c r="O426" s="232"/>
      <c r="P426" s="232"/>
      <c r="Q426" s="232"/>
      <c r="R426" s="237"/>
      <c r="T426" s="238"/>
      <c r="U426" s="232"/>
      <c r="V426" s="232"/>
      <c r="W426" s="232"/>
      <c r="X426" s="232"/>
      <c r="Y426" s="232"/>
      <c r="Z426" s="232"/>
      <c r="AA426" s="239"/>
      <c r="AT426" s="240" t="s">
        <v>186</v>
      </c>
      <c r="AU426" s="240" t="s">
        <v>93</v>
      </c>
      <c r="AV426" s="10" t="s">
        <v>93</v>
      </c>
      <c r="AW426" s="10" t="s">
        <v>41</v>
      </c>
      <c r="AX426" s="10" t="s">
        <v>84</v>
      </c>
      <c r="AY426" s="240" t="s">
        <v>179</v>
      </c>
    </row>
    <row r="427" spans="2:51" s="10" customFormat="1" ht="16.5" customHeight="1">
      <c r="B427" s="231"/>
      <c r="C427" s="232"/>
      <c r="D427" s="232"/>
      <c r="E427" s="233" t="s">
        <v>23</v>
      </c>
      <c r="F427" s="241" t="s">
        <v>23</v>
      </c>
      <c r="G427" s="232"/>
      <c r="H427" s="232"/>
      <c r="I427" s="232"/>
      <c r="J427" s="232"/>
      <c r="K427" s="236">
        <v>0</v>
      </c>
      <c r="L427" s="232"/>
      <c r="M427" s="232"/>
      <c r="N427" s="232"/>
      <c r="O427" s="232"/>
      <c r="P427" s="232"/>
      <c r="Q427" s="232"/>
      <c r="R427" s="237"/>
      <c r="T427" s="238"/>
      <c r="U427" s="232"/>
      <c r="V427" s="232"/>
      <c r="W427" s="232"/>
      <c r="X427" s="232"/>
      <c r="Y427" s="232"/>
      <c r="Z427" s="232"/>
      <c r="AA427" s="239"/>
      <c r="AT427" s="240" t="s">
        <v>186</v>
      </c>
      <c r="AU427" s="240" t="s">
        <v>93</v>
      </c>
      <c r="AV427" s="10" t="s">
        <v>93</v>
      </c>
      <c r="AW427" s="10" t="s">
        <v>41</v>
      </c>
      <c r="AX427" s="10" t="s">
        <v>84</v>
      </c>
      <c r="AY427" s="240" t="s">
        <v>179</v>
      </c>
    </row>
    <row r="428" spans="2:51" s="10" customFormat="1" ht="16.5" customHeight="1">
      <c r="B428" s="231"/>
      <c r="C428" s="232"/>
      <c r="D428" s="232"/>
      <c r="E428" s="233" t="s">
        <v>23</v>
      </c>
      <c r="F428" s="241" t="s">
        <v>23</v>
      </c>
      <c r="G428" s="232"/>
      <c r="H428" s="232"/>
      <c r="I428" s="232"/>
      <c r="J428" s="232"/>
      <c r="K428" s="236">
        <v>0</v>
      </c>
      <c r="L428" s="232"/>
      <c r="M428" s="232"/>
      <c r="N428" s="232"/>
      <c r="O428" s="232"/>
      <c r="P428" s="232"/>
      <c r="Q428" s="232"/>
      <c r="R428" s="237"/>
      <c r="T428" s="238"/>
      <c r="U428" s="232"/>
      <c r="V428" s="232"/>
      <c r="W428" s="232"/>
      <c r="X428" s="232"/>
      <c r="Y428" s="232"/>
      <c r="Z428" s="232"/>
      <c r="AA428" s="239"/>
      <c r="AT428" s="240" t="s">
        <v>186</v>
      </c>
      <c r="AU428" s="240" t="s">
        <v>93</v>
      </c>
      <c r="AV428" s="10" t="s">
        <v>93</v>
      </c>
      <c r="AW428" s="10" t="s">
        <v>41</v>
      </c>
      <c r="AX428" s="10" t="s">
        <v>84</v>
      </c>
      <c r="AY428" s="240" t="s">
        <v>179</v>
      </c>
    </row>
    <row r="429" spans="2:51" s="10" customFormat="1" ht="16.5" customHeight="1">
      <c r="B429" s="231"/>
      <c r="C429" s="232"/>
      <c r="D429" s="232"/>
      <c r="E429" s="233" t="s">
        <v>23</v>
      </c>
      <c r="F429" s="241" t="s">
        <v>23</v>
      </c>
      <c r="G429" s="232"/>
      <c r="H429" s="232"/>
      <c r="I429" s="232"/>
      <c r="J429" s="232"/>
      <c r="K429" s="236">
        <v>0</v>
      </c>
      <c r="L429" s="232"/>
      <c r="M429" s="232"/>
      <c r="N429" s="232"/>
      <c r="O429" s="232"/>
      <c r="P429" s="232"/>
      <c r="Q429" s="232"/>
      <c r="R429" s="237"/>
      <c r="T429" s="238"/>
      <c r="U429" s="232"/>
      <c r="V429" s="232"/>
      <c r="W429" s="232"/>
      <c r="X429" s="232"/>
      <c r="Y429" s="232"/>
      <c r="Z429" s="232"/>
      <c r="AA429" s="239"/>
      <c r="AT429" s="240" t="s">
        <v>186</v>
      </c>
      <c r="AU429" s="240" t="s">
        <v>93</v>
      </c>
      <c r="AV429" s="10" t="s">
        <v>93</v>
      </c>
      <c r="AW429" s="10" t="s">
        <v>41</v>
      </c>
      <c r="AX429" s="10" t="s">
        <v>84</v>
      </c>
      <c r="AY429" s="240" t="s">
        <v>179</v>
      </c>
    </row>
    <row r="430" spans="2:51" s="10" customFormat="1" ht="16.5" customHeight="1">
      <c r="B430" s="231"/>
      <c r="C430" s="232"/>
      <c r="D430" s="232"/>
      <c r="E430" s="233" t="s">
        <v>23</v>
      </c>
      <c r="F430" s="241" t="s">
        <v>23</v>
      </c>
      <c r="G430" s="232"/>
      <c r="H430" s="232"/>
      <c r="I430" s="232"/>
      <c r="J430" s="232"/>
      <c r="K430" s="236">
        <v>0</v>
      </c>
      <c r="L430" s="232"/>
      <c r="M430" s="232"/>
      <c r="N430" s="232"/>
      <c r="O430" s="232"/>
      <c r="P430" s="232"/>
      <c r="Q430" s="232"/>
      <c r="R430" s="237"/>
      <c r="T430" s="238"/>
      <c r="U430" s="232"/>
      <c r="V430" s="232"/>
      <c r="W430" s="232"/>
      <c r="X430" s="232"/>
      <c r="Y430" s="232"/>
      <c r="Z430" s="232"/>
      <c r="AA430" s="239"/>
      <c r="AT430" s="240" t="s">
        <v>186</v>
      </c>
      <c r="AU430" s="240" t="s">
        <v>93</v>
      </c>
      <c r="AV430" s="10" t="s">
        <v>93</v>
      </c>
      <c r="AW430" s="10" t="s">
        <v>41</v>
      </c>
      <c r="AX430" s="10" t="s">
        <v>84</v>
      </c>
      <c r="AY430" s="240" t="s">
        <v>179</v>
      </c>
    </row>
    <row r="431" spans="2:51" s="10" customFormat="1" ht="16.5" customHeight="1">
      <c r="B431" s="231"/>
      <c r="C431" s="232"/>
      <c r="D431" s="232"/>
      <c r="E431" s="233" t="s">
        <v>23</v>
      </c>
      <c r="F431" s="241" t="s">
        <v>23</v>
      </c>
      <c r="G431" s="232"/>
      <c r="H431" s="232"/>
      <c r="I431" s="232"/>
      <c r="J431" s="232"/>
      <c r="K431" s="236">
        <v>0</v>
      </c>
      <c r="L431" s="232"/>
      <c r="M431" s="232"/>
      <c r="N431" s="232"/>
      <c r="O431" s="232"/>
      <c r="P431" s="232"/>
      <c r="Q431" s="232"/>
      <c r="R431" s="237"/>
      <c r="T431" s="238"/>
      <c r="U431" s="232"/>
      <c r="V431" s="232"/>
      <c r="W431" s="232"/>
      <c r="X431" s="232"/>
      <c r="Y431" s="232"/>
      <c r="Z431" s="232"/>
      <c r="AA431" s="239"/>
      <c r="AT431" s="240" t="s">
        <v>186</v>
      </c>
      <c r="AU431" s="240" t="s">
        <v>93</v>
      </c>
      <c r="AV431" s="10" t="s">
        <v>93</v>
      </c>
      <c r="AW431" s="10" t="s">
        <v>41</v>
      </c>
      <c r="AX431" s="10" t="s">
        <v>84</v>
      </c>
      <c r="AY431" s="240" t="s">
        <v>179</v>
      </c>
    </row>
    <row r="432" spans="2:51" s="10" customFormat="1" ht="16.5" customHeight="1">
      <c r="B432" s="231"/>
      <c r="C432" s="232"/>
      <c r="D432" s="232"/>
      <c r="E432" s="233" t="s">
        <v>23</v>
      </c>
      <c r="F432" s="241" t="s">
        <v>23</v>
      </c>
      <c r="G432" s="232"/>
      <c r="H432" s="232"/>
      <c r="I432" s="232"/>
      <c r="J432" s="232"/>
      <c r="K432" s="236">
        <v>0</v>
      </c>
      <c r="L432" s="232"/>
      <c r="M432" s="232"/>
      <c r="N432" s="232"/>
      <c r="O432" s="232"/>
      <c r="P432" s="232"/>
      <c r="Q432" s="232"/>
      <c r="R432" s="237"/>
      <c r="T432" s="238"/>
      <c r="U432" s="232"/>
      <c r="V432" s="232"/>
      <c r="W432" s="232"/>
      <c r="X432" s="232"/>
      <c r="Y432" s="232"/>
      <c r="Z432" s="232"/>
      <c r="AA432" s="239"/>
      <c r="AT432" s="240" t="s">
        <v>186</v>
      </c>
      <c r="AU432" s="240" t="s">
        <v>93</v>
      </c>
      <c r="AV432" s="10" t="s">
        <v>93</v>
      </c>
      <c r="AW432" s="10" t="s">
        <v>41</v>
      </c>
      <c r="AX432" s="10" t="s">
        <v>84</v>
      </c>
      <c r="AY432" s="240" t="s">
        <v>179</v>
      </c>
    </row>
    <row r="433" spans="2:51" s="10" customFormat="1" ht="16.5" customHeight="1">
      <c r="B433" s="231"/>
      <c r="C433" s="232"/>
      <c r="D433" s="232"/>
      <c r="E433" s="233" t="s">
        <v>23</v>
      </c>
      <c r="F433" s="241" t="s">
        <v>23</v>
      </c>
      <c r="G433" s="232"/>
      <c r="H433" s="232"/>
      <c r="I433" s="232"/>
      <c r="J433" s="232"/>
      <c r="K433" s="236">
        <v>0</v>
      </c>
      <c r="L433" s="232"/>
      <c r="M433" s="232"/>
      <c r="N433" s="232"/>
      <c r="O433" s="232"/>
      <c r="P433" s="232"/>
      <c r="Q433" s="232"/>
      <c r="R433" s="237"/>
      <c r="T433" s="238"/>
      <c r="U433" s="232"/>
      <c r="V433" s="232"/>
      <c r="W433" s="232"/>
      <c r="X433" s="232"/>
      <c r="Y433" s="232"/>
      <c r="Z433" s="232"/>
      <c r="AA433" s="239"/>
      <c r="AT433" s="240" t="s">
        <v>186</v>
      </c>
      <c r="AU433" s="240" t="s">
        <v>93</v>
      </c>
      <c r="AV433" s="10" t="s">
        <v>93</v>
      </c>
      <c r="AW433" s="10" t="s">
        <v>41</v>
      </c>
      <c r="AX433" s="10" t="s">
        <v>84</v>
      </c>
      <c r="AY433" s="240" t="s">
        <v>179</v>
      </c>
    </row>
    <row r="434" spans="2:51" s="10" customFormat="1" ht="16.5" customHeight="1">
      <c r="B434" s="231"/>
      <c r="C434" s="232"/>
      <c r="D434" s="232"/>
      <c r="E434" s="233" t="s">
        <v>23</v>
      </c>
      <c r="F434" s="241" t="s">
        <v>23</v>
      </c>
      <c r="G434" s="232"/>
      <c r="H434" s="232"/>
      <c r="I434" s="232"/>
      <c r="J434" s="232"/>
      <c r="K434" s="236">
        <v>0</v>
      </c>
      <c r="L434" s="232"/>
      <c r="M434" s="232"/>
      <c r="N434" s="232"/>
      <c r="O434" s="232"/>
      <c r="P434" s="232"/>
      <c r="Q434" s="232"/>
      <c r="R434" s="237"/>
      <c r="T434" s="238"/>
      <c r="U434" s="232"/>
      <c r="V434" s="232"/>
      <c r="W434" s="232"/>
      <c r="X434" s="232"/>
      <c r="Y434" s="232"/>
      <c r="Z434" s="232"/>
      <c r="AA434" s="239"/>
      <c r="AT434" s="240" t="s">
        <v>186</v>
      </c>
      <c r="AU434" s="240" t="s">
        <v>93</v>
      </c>
      <c r="AV434" s="10" t="s">
        <v>93</v>
      </c>
      <c r="AW434" s="10" t="s">
        <v>41</v>
      </c>
      <c r="AX434" s="10" t="s">
        <v>84</v>
      </c>
      <c r="AY434" s="240" t="s">
        <v>179</v>
      </c>
    </row>
    <row r="435" spans="2:51" s="10" customFormat="1" ht="16.5" customHeight="1">
      <c r="B435" s="231"/>
      <c r="C435" s="232"/>
      <c r="D435" s="232"/>
      <c r="E435" s="233" t="s">
        <v>23</v>
      </c>
      <c r="F435" s="241" t="s">
        <v>23</v>
      </c>
      <c r="G435" s="232"/>
      <c r="H435" s="232"/>
      <c r="I435" s="232"/>
      <c r="J435" s="232"/>
      <c r="K435" s="236">
        <v>0</v>
      </c>
      <c r="L435" s="232"/>
      <c r="M435" s="232"/>
      <c r="N435" s="232"/>
      <c r="O435" s="232"/>
      <c r="P435" s="232"/>
      <c r="Q435" s="232"/>
      <c r="R435" s="237"/>
      <c r="T435" s="238"/>
      <c r="U435" s="232"/>
      <c r="V435" s="232"/>
      <c r="W435" s="232"/>
      <c r="X435" s="232"/>
      <c r="Y435" s="232"/>
      <c r="Z435" s="232"/>
      <c r="AA435" s="239"/>
      <c r="AT435" s="240" t="s">
        <v>186</v>
      </c>
      <c r="AU435" s="240" t="s">
        <v>93</v>
      </c>
      <c r="AV435" s="10" t="s">
        <v>93</v>
      </c>
      <c r="AW435" s="10" t="s">
        <v>41</v>
      </c>
      <c r="AX435" s="10" t="s">
        <v>84</v>
      </c>
      <c r="AY435" s="240" t="s">
        <v>179</v>
      </c>
    </row>
    <row r="436" spans="2:51" s="10" customFormat="1" ht="16.5" customHeight="1">
      <c r="B436" s="231"/>
      <c r="C436" s="232"/>
      <c r="D436" s="232"/>
      <c r="E436" s="233" t="s">
        <v>23</v>
      </c>
      <c r="F436" s="241" t="s">
        <v>23</v>
      </c>
      <c r="G436" s="232"/>
      <c r="H436" s="232"/>
      <c r="I436" s="232"/>
      <c r="J436" s="232"/>
      <c r="K436" s="236">
        <v>0</v>
      </c>
      <c r="L436" s="232"/>
      <c r="M436" s="232"/>
      <c r="N436" s="232"/>
      <c r="O436" s="232"/>
      <c r="P436" s="232"/>
      <c r="Q436" s="232"/>
      <c r="R436" s="237"/>
      <c r="T436" s="238"/>
      <c r="U436" s="232"/>
      <c r="V436" s="232"/>
      <c r="W436" s="232"/>
      <c r="X436" s="232"/>
      <c r="Y436" s="232"/>
      <c r="Z436" s="232"/>
      <c r="AA436" s="239"/>
      <c r="AT436" s="240" t="s">
        <v>186</v>
      </c>
      <c r="AU436" s="240" t="s">
        <v>93</v>
      </c>
      <c r="AV436" s="10" t="s">
        <v>93</v>
      </c>
      <c r="AW436" s="10" t="s">
        <v>41</v>
      </c>
      <c r="AX436" s="10" t="s">
        <v>84</v>
      </c>
      <c r="AY436" s="240" t="s">
        <v>179</v>
      </c>
    </row>
    <row r="437" spans="2:51" s="10" customFormat="1" ht="16.5" customHeight="1">
      <c r="B437" s="231"/>
      <c r="C437" s="232"/>
      <c r="D437" s="232"/>
      <c r="E437" s="233" t="s">
        <v>23</v>
      </c>
      <c r="F437" s="241" t="s">
        <v>23</v>
      </c>
      <c r="G437" s="232"/>
      <c r="H437" s="232"/>
      <c r="I437" s="232"/>
      <c r="J437" s="232"/>
      <c r="K437" s="236">
        <v>0</v>
      </c>
      <c r="L437" s="232"/>
      <c r="M437" s="232"/>
      <c r="N437" s="232"/>
      <c r="O437" s="232"/>
      <c r="P437" s="232"/>
      <c r="Q437" s="232"/>
      <c r="R437" s="237"/>
      <c r="T437" s="238"/>
      <c r="U437" s="232"/>
      <c r="V437" s="232"/>
      <c r="W437" s="232"/>
      <c r="X437" s="232"/>
      <c r="Y437" s="232"/>
      <c r="Z437" s="232"/>
      <c r="AA437" s="239"/>
      <c r="AT437" s="240" t="s">
        <v>186</v>
      </c>
      <c r="AU437" s="240" t="s">
        <v>93</v>
      </c>
      <c r="AV437" s="10" t="s">
        <v>93</v>
      </c>
      <c r="AW437" s="10" t="s">
        <v>41</v>
      </c>
      <c r="AX437" s="10" t="s">
        <v>84</v>
      </c>
      <c r="AY437" s="240" t="s">
        <v>179</v>
      </c>
    </row>
    <row r="438" spans="2:51" s="10" customFormat="1" ht="16.5" customHeight="1">
      <c r="B438" s="231"/>
      <c r="C438" s="232"/>
      <c r="D438" s="232"/>
      <c r="E438" s="233" t="s">
        <v>23</v>
      </c>
      <c r="F438" s="241" t="s">
        <v>23</v>
      </c>
      <c r="G438" s="232"/>
      <c r="H438" s="232"/>
      <c r="I438" s="232"/>
      <c r="J438" s="232"/>
      <c r="K438" s="236">
        <v>0</v>
      </c>
      <c r="L438" s="232"/>
      <c r="M438" s="232"/>
      <c r="N438" s="232"/>
      <c r="O438" s="232"/>
      <c r="P438" s="232"/>
      <c r="Q438" s="232"/>
      <c r="R438" s="237"/>
      <c r="T438" s="238"/>
      <c r="U438" s="232"/>
      <c r="V438" s="232"/>
      <c r="W438" s="232"/>
      <c r="X438" s="232"/>
      <c r="Y438" s="232"/>
      <c r="Z438" s="232"/>
      <c r="AA438" s="239"/>
      <c r="AT438" s="240" t="s">
        <v>186</v>
      </c>
      <c r="AU438" s="240" t="s">
        <v>93</v>
      </c>
      <c r="AV438" s="10" t="s">
        <v>93</v>
      </c>
      <c r="AW438" s="10" t="s">
        <v>41</v>
      </c>
      <c r="AX438" s="10" t="s">
        <v>84</v>
      </c>
      <c r="AY438" s="240" t="s">
        <v>179</v>
      </c>
    </row>
    <row r="439" spans="2:51" s="10" customFormat="1" ht="16.5" customHeight="1">
      <c r="B439" s="231"/>
      <c r="C439" s="232"/>
      <c r="D439" s="232"/>
      <c r="E439" s="233" t="s">
        <v>23</v>
      </c>
      <c r="F439" s="241" t="s">
        <v>23</v>
      </c>
      <c r="G439" s="232"/>
      <c r="H439" s="232"/>
      <c r="I439" s="232"/>
      <c r="J439" s="232"/>
      <c r="K439" s="236">
        <v>0</v>
      </c>
      <c r="L439" s="232"/>
      <c r="M439" s="232"/>
      <c r="N439" s="232"/>
      <c r="O439" s="232"/>
      <c r="P439" s="232"/>
      <c r="Q439" s="232"/>
      <c r="R439" s="237"/>
      <c r="T439" s="238"/>
      <c r="U439" s="232"/>
      <c r="V439" s="232"/>
      <c r="W439" s="232"/>
      <c r="X439" s="232"/>
      <c r="Y439" s="232"/>
      <c r="Z439" s="232"/>
      <c r="AA439" s="239"/>
      <c r="AT439" s="240" t="s">
        <v>186</v>
      </c>
      <c r="AU439" s="240" t="s">
        <v>93</v>
      </c>
      <c r="AV439" s="10" t="s">
        <v>93</v>
      </c>
      <c r="AW439" s="10" t="s">
        <v>41</v>
      </c>
      <c r="AX439" s="10" t="s">
        <v>84</v>
      </c>
      <c r="AY439" s="240" t="s">
        <v>179</v>
      </c>
    </row>
    <row r="440" spans="2:51" s="10" customFormat="1" ht="16.5" customHeight="1">
      <c r="B440" s="231"/>
      <c r="C440" s="232"/>
      <c r="D440" s="232"/>
      <c r="E440" s="233" t="s">
        <v>23</v>
      </c>
      <c r="F440" s="241" t="s">
        <v>23</v>
      </c>
      <c r="G440" s="232"/>
      <c r="H440" s="232"/>
      <c r="I440" s="232"/>
      <c r="J440" s="232"/>
      <c r="K440" s="236">
        <v>0</v>
      </c>
      <c r="L440" s="232"/>
      <c r="M440" s="232"/>
      <c r="N440" s="232"/>
      <c r="O440" s="232"/>
      <c r="P440" s="232"/>
      <c r="Q440" s="232"/>
      <c r="R440" s="237"/>
      <c r="T440" s="238"/>
      <c r="U440" s="232"/>
      <c r="V440" s="232"/>
      <c r="W440" s="232"/>
      <c r="X440" s="232"/>
      <c r="Y440" s="232"/>
      <c r="Z440" s="232"/>
      <c r="AA440" s="239"/>
      <c r="AT440" s="240" t="s">
        <v>186</v>
      </c>
      <c r="AU440" s="240" t="s">
        <v>93</v>
      </c>
      <c r="AV440" s="10" t="s">
        <v>93</v>
      </c>
      <c r="AW440" s="10" t="s">
        <v>41</v>
      </c>
      <c r="AX440" s="10" t="s">
        <v>84</v>
      </c>
      <c r="AY440" s="240" t="s">
        <v>179</v>
      </c>
    </row>
    <row r="441" spans="2:51" s="10" customFormat="1" ht="16.5" customHeight="1">
      <c r="B441" s="231"/>
      <c r="C441" s="232"/>
      <c r="D441" s="232"/>
      <c r="E441" s="233" t="s">
        <v>23</v>
      </c>
      <c r="F441" s="241" t="s">
        <v>23</v>
      </c>
      <c r="G441" s="232"/>
      <c r="H441" s="232"/>
      <c r="I441" s="232"/>
      <c r="J441" s="232"/>
      <c r="K441" s="236">
        <v>0</v>
      </c>
      <c r="L441" s="232"/>
      <c r="M441" s="232"/>
      <c r="N441" s="232"/>
      <c r="O441" s="232"/>
      <c r="P441" s="232"/>
      <c r="Q441" s="232"/>
      <c r="R441" s="237"/>
      <c r="T441" s="238"/>
      <c r="U441" s="232"/>
      <c r="V441" s="232"/>
      <c r="W441" s="232"/>
      <c r="X441" s="232"/>
      <c r="Y441" s="232"/>
      <c r="Z441" s="232"/>
      <c r="AA441" s="239"/>
      <c r="AT441" s="240" t="s">
        <v>186</v>
      </c>
      <c r="AU441" s="240" t="s">
        <v>93</v>
      </c>
      <c r="AV441" s="10" t="s">
        <v>93</v>
      </c>
      <c r="AW441" s="10" t="s">
        <v>41</v>
      </c>
      <c r="AX441" s="10" t="s">
        <v>84</v>
      </c>
      <c r="AY441" s="240" t="s">
        <v>179</v>
      </c>
    </row>
    <row r="442" spans="2:65" s="1" customFormat="1" ht="25.5" customHeight="1">
      <c r="B442" s="47"/>
      <c r="C442" s="220" t="s">
        <v>1006</v>
      </c>
      <c r="D442" s="220" t="s">
        <v>180</v>
      </c>
      <c r="E442" s="221" t="s">
        <v>1007</v>
      </c>
      <c r="F442" s="222" t="s">
        <v>1008</v>
      </c>
      <c r="G442" s="222"/>
      <c r="H442" s="222"/>
      <c r="I442" s="222"/>
      <c r="J442" s="223" t="s">
        <v>470</v>
      </c>
      <c r="K442" s="263">
        <v>0</v>
      </c>
      <c r="L442" s="225">
        <v>0</v>
      </c>
      <c r="M442" s="226"/>
      <c r="N442" s="227">
        <f>ROUND(L442*K442,2)</f>
        <v>0</v>
      </c>
      <c r="O442" s="227"/>
      <c r="P442" s="227"/>
      <c r="Q442" s="227"/>
      <c r="R442" s="49"/>
      <c r="T442" s="228" t="s">
        <v>23</v>
      </c>
      <c r="U442" s="57" t="s">
        <v>49</v>
      </c>
      <c r="V442" s="48"/>
      <c r="W442" s="229">
        <f>V442*K442</f>
        <v>0</v>
      </c>
      <c r="X442" s="229">
        <v>0</v>
      </c>
      <c r="Y442" s="229">
        <f>X442*K442</f>
        <v>0</v>
      </c>
      <c r="Z442" s="229">
        <v>0</v>
      </c>
      <c r="AA442" s="230">
        <f>Z442*K442</f>
        <v>0</v>
      </c>
      <c r="AR442" s="23" t="s">
        <v>253</v>
      </c>
      <c r="AT442" s="23" t="s">
        <v>180</v>
      </c>
      <c r="AU442" s="23" t="s">
        <v>93</v>
      </c>
      <c r="AY442" s="23" t="s">
        <v>179</v>
      </c>
      <c r="BE442" s="143">
        <f>IF(U442="základní",N442,0)</f>
        <v>0</v>
      </c>
      <c r="BF442" s="143">
        <f>IF(U442="snížená",N442,0)</f>
        <v>0</v>
      </c>
      <c r="BG442" s="143">
        <f>IF(U442="zákl. přenesená",N442,0)</f>
        <v>0</v>
      </c>
      <c r="BH442" s="143">
        <f>IF(U442="sníž. přenesená",N442,0)</f>
        <v>0</v>
      </c>
      <c r="BI442" s="143">
        <f>IF(U442="nulová",N442,0)</f>
        <v>0</v>
      </c>
      <c r="BJ442" s="23" t="s">
        <v>90</v>
      </c>
      <c r="BK442" s="143">
        <f>ROUND(L442*K442,2)</f>
        <v>0</v>
      </c>
      <c r="BL442" s="23" t="s">
        <v>253</v>
      </c>
      <c r="BM442" s="23" t="s">
        <v>1009</v>
      </c>
    </row>
    <row r="443" spans="2:63" s="9" customFormat="1" ht="29.85" customHeight="1">
      <c r="B443" s="207"/>
      <c r="C443" s="208"/>
      <c r="D443" s="217" t="s">
        <v>149</v>
      </c>
      <c r="E443" s="217"/>
      <c r="F443" s="217"/>
      <c r="G443" s="217"/>
      <c r="H443" s="217"/>
      <c r="I443" s="217"/>
      <c r="J443" s="217"/>
      <c r="K443" s="217"/>
      <c r="L443" s="217"/>
      <c r="M443" s="217"/>
      <c r="N443" s="251">
        <f>BK443</f>
        <v>0</v>
      </c>
      <c r="O443" s="252"/>
      <c r="P443" s="252"/>
      <c r="Q443" s="252"/>
      <c r="R443" s="210"/>
      <c r="T443" s="211"/>
      <c r="U443" s="208"/>
      <c r="V443" s="208"/>
      <c r="W443" s="212">
        <f>SUM(W444:W446)</f>
        <v>0</v>
      </c>
      <c r="X443" s="208"/>
      <c r="Y443" s="212">
        <f>SUM(Y444:Y446)</f>
        <v>0.0138</v>
      </c>
      <c r="Z443" s="208"/>
      <c r="AA443" s="213">
        <f>SUM(AA444:AA446)</f>
        <v>0</v>
      </c>
      <c r="AR443" s="214" t="s">
        <v>93</v>
      </c>
      <c r="AT443" s="215" t="s">
        <v>83</v>
      </c>
      <c r="AU443" s="215" t="s">
        <v>90</v>
      </c>
      <c r="AY443" s="214" t="s">
        <v>179</v>
      </c>
      <c r="BK443" s="216">
        <f>SUM(BK444:BK446)</f>
        <v>0</v>
      </c>
    </row>
    <row r="444" spans="2:65" s="1" customFormat="1" ht="38.25" customHeight="1">
      <c r="B444" s="47"/>
      <c r="C444" s="220" t="s">
        <v>1010</v>
      </c>
      <c r="D444" s="220" t="s">
        <v>180</v>
      </c>
      <c r="E444" s="221" t="s">
        <v>1011</v>
      </c>
      <c r="F444" s="222" t="s">
        <v>1012</v>
      </c>
      <c r="G444" s="222"/>
      <c r="H444" s="222"/>
      <c r="I444" s="222"/>
      <c r="J444" s="223" t="s">
        <v>340</v>
      </c>
      <c r="K444" s="224">
        <v>1</v>
      </c>
      <c r="L444" s="225">
        <v>0</v>
      </c>
      <c r="M444" s="226"/>
      <c r="N444" s="227">
        <f>ROUND(L444*K444,2)</f>
        <v>0</v>
      </c>
      <c r="O444" s="227"/>
      <c r="P444" s="227"/>
      <c r="Q444" s="227"/>
      <c r="R444" s="49"/>
      <c r="T444" s="228" t="s">
        <v>23</v>
      </c>
      <c r="U444" s="57" t="s">
        <v>49</v>
      </c>
      <c r="V444" s="48"/>
      <c r="W444" s="229">
        <f>V444*K444</f>
        <v>0</v>
      </c>
      <c r="X444" s="229">
        <v>0</v>
      </c>
      <c r="Y444" s="229">
        <f>X444*K444</f>
        <v>0</v>
      </c>
      <c r="Z444" s="229">
        <v>0</v>
      </c>
      <c r="AA444" s="230">
        <f>Z444*K444</f>
        <v>0</v>
      </c>
      <c r="AR444" s="23" t="s">
        <v>253</v>
      </c>
      <c r="AT444" s="23" t="s">
        <v>180</v>
      </c>
      <c r="AU444" s="23" t="s">
        <v>93</v>
      </c>
      <c r="AY444" s="23" t="s">
        <v>179</v>
      </c>
      <c r="BE444" s="143">
        <f>IF(U444="základní",N444,0)</f>
        <v>0</v>
      </c>
      <c r="BF444" s="143">
        <f>IF(U444="snížená",N444,0)</f>
        <v>0</v>
      </c>
      <c r="BG444" s="143">
        <f>IF(U444="zákl. přenesená",N444,0)</f>
        <v>0</v>
      </c>
      <c r="BH444" s="143">
        <f>IF(U444="sníž. přenesená",N444,0)</f>
        <v>0</v>
      </c>
      <c r="BI444" s="143">
        <f>IF(U444="nulová",N444,0)</f>
        <v>0</v>
      </c>
      <c r="BJ444" s="23" t="s">
        <v>90</v>
      </c>
      <c r="BK444" s="143">
        <f>ROUND(L444*K444,2)</f>
        <v>0</v>
      </c>
      <c r="BL444" s="23" t="s">
        <v>253</v>
      </c>
      <c r="BM444" s="23" t="s">
        <v>1013</v>
      </c>
    </row>
    <row r="445" spans="2:65" s="1" customFormat="1" ht="25.5" customHeight="1">
      <c r="B445" s="47"/>
      <c r="C445" s="253" t="s">
        <v>1014</v>
      </c>
      <c r="D445" s="253" t="s">
        <v>343</v>
      </c>
      <c r="E445" s="254" t="s">
        <v>1015</v>
      </c>
      <c r="F445" s="255" t="s">
        <v>1016</v>
      </c>
      <c r="G445" s="255"/>
      <c r="H445" s="255"/>
      <c r="I445" s="255"/>
      <c r="J445" s="256" t="s">
        <v>340</v>
      </c>
      <c r="K445" s="257">
        <v>1</v>
      </c>
      <c r="L445" s="258">
        <v>0</v>
      </c>
      <c r="M445" s="259"/>
      <c r="N445" s="260">
        <f>ROUND(L445*K445,2)</f>
        <v>0</v>
      </c>
      <c r="O445" s="227"/>
      <c r="P445" s="227"/>
      <c r="Q445" s="227"/>
      <c r="R445" s="49"/>
      <c r="T445" s="228" t="s">
        <v>23</v>
      </c>
      <c r="U445" s="57" t="s">
        <v>49</v>
      </c>
      <c r="V445" s="48"/>
      <c r="W445" s="229">
        <f>V445*K445</f>
        <v>0</v>
      </c>
      <c r="X445" s="229">
        <v>0.0138</v>
      </c>
      <c r="Y445" s="229">
        <f>X445*K445</f>
        <v>0.0138</v>
      </c>
      <c r="Z445" s="229">
        <v>0</v>
      </c>
      <c r="AA445" s="230">
        <f>Z445*K445</f>
        <v>0</v>
      </c>
      <c r="AR445" s="23" t="s">
        <v>327</v>
      </c>
      <c r="AT445" s="23" t="s">
        <v>343</v>
      </c>
      <c r="AU445" s="23" t="s">
        <v>93</v>
      </c>
      <c r="AY445" s="23" t="s">
        <v>179</v>
      </c>
      <c r="BE445" s="143">
        <f>IF(U445="základní",N445,0)</f>
        <v>0</v>
      </c>
      <c r="BF445" s="143">
        <f>IF(U445="snížená",N445,0)</f>
        <v>0</v>
      </c>
      <c r="BG445" s="143">
        <f>IF(U445="zákl. přenesená",N445,0)</f>
        <v>0</v>
      </c>
      <c r="BH445" s="143">
        <f>IF(U445="sníž. přenesená",N445,0)</f>
        <v>0</v>
      </c>
      <c r="BI445" s="143">
        <f>IF(U445="nulová",N445,0)</f>
        <v>0</v>
      </c>
      <c r="BJ445" s="23" t="s">
        <v>90</v>
      </c>
      <c r="BK445" s="143">
        <f>ROUND(L445*K445,2)</f>
        <v>0</v>
      </c>
      <c r="BL445" s="23" t="s">
        <v>253</v>
      </c>
      <c r="BM445" s="23" t="s">
        <v>1017</v>
      </c>
    </row>
    <row r="446" spans="2:65" s="1" customFormat="1" ht="25.5" customHeight="1">
      <c r="B446" s="47"/>
      <c r="C446" s="220" t="s">
        <v>1018</v>
      </c>
      <c r="D446" s="220" t="s">
        <v>180</v>
      </c>
      <c r="E446" s="221" t="s">
        <v>1019</v>
      </c>
      <c r="F446" s="222" t="s">
        <v>1020</v>
      </c>
      <c r="G446" s="222"/>
      <c r="H446" s="222"/>
      <c r="I446" s="222"/>
      <c r="J446" s="223" t="s">
        <v>470</v>
      </c>
      <c r="K446" s="263">
        <v>0</v>
      </c>
      <c r="L446" s="225">
        <v>0</v>
      </c>
      <c r="M446" s="226"/>
      <c r="N446" s="227">
        <f>ROUND(L446*K446,2)</f>
        <v>0</v>
      </c>
      <c r="O446" s="227"/>
      <c r="P446" s="227"/>
      <c r="Q446" s="227"/>
      <c r="R446" s="49"/>
      <c r="T446" s="228" t="s">
        <v>23</v>
      </c>
      <c r="U446" s="57" t="s">
        <v>49</v>
      </c>
      <c r="V446" s="48"/>
      <c r="W446" s="229">
        <f>V446*K446</f>
        <v>0</v>
      </c>
      <c r="X446" s="229">
        <v>0</v>
      </c>
      <c r="Y446" s="229">
        <f>X446*K446</f>
        <v>0</v>
      </c>
      <c r="Z446" s="229">
        <v>0</v>
      </c>
      <c r="AA446" s="230">
        <f>Z446*K446</f>
        <v>0</v>
      </c>
      <c r="AR446" s="23" t="s">
        <v>253</v>
      </c>
      <c r="AT446" s="23" t="s">
        <v>180</v>
      </c>
      <c r="AU446" s="23" t="s">
        <v>93</v>
      </c>
      <c r="AY446" s="23" t="s">
        <v>179</v>
      </c>
      <c r="BE446" s="143">
        <f>IF(U446="základní",N446,0)</f>
        <v>0</v>
      </c>
      <c r="BF446" s="143">
        <f>IF(U446="snížená",N446,0)</f>
        <v>0</v>
      </c>
      <c r="BG446" s="143">
        <f>IF(U446="zákl. přenesená",N446,0)</f>
        <v>0</v>
      </c>
      <c r="BH446" s="143">
        <f>IF(U446="sníž. přenesená",N446,0)</f>
        <v>0</v>
      </c>
      <c r="BI446" s="143">
        <f>IF(U446="nulová",N446,0)</f>
        <v>0</v>
      </c>
      <c r="BJ446" s="23" t="s">
        <v>90</v>
      </c>
      <c r="BK446" s="143">
        <f>ROUND(L446*K446,2)</f>
        <v>0</v>
      </c>
      <c r="BL446" s="23" t="s">
        <v>253</v>
      </c>
      <c r="BM446" s="23" t="s">
        <v>1021</v>
      </c>
    </row>
    <row r="447" spans="2:63" s="9" customFormat="1" ht="29.85" customHeight="1">
      <c r="B447" s="207"/>
      <c r="C447" s="208"/>
      <c r="D447" s="217" t="s">
        <v>150</v>
      </c>
      <c r="E447" s="217"/>
      <c r="F447" s="217"/>
      <c r="G447" s="217"/>
      <c r="H447" s="217"/>
      <c r="I447" s="217"/>
      <c r="J447" s="217"/>
      <c r="K447" s="217"/>
      <c r="L447" s="217"/>
      <c r="M447" s="217"/>
      <c r="N447" s="251">
        <f>BK447</f>
        <v>0</v>
      </c>
      <c r="O447" s="252"/>
      <c r="P447" s="252"/>
      <c r="Q447" s="252"/>
      <c r="R447" s="210"/>
      <c r="T447" s="211"/>
      <c r="U447" s="208"/>
      <c r="V447" s="208"/>
      <c r="W447" s="212">
        <f>SUM(W448:W460)</f>
        <v>0</v>
      </c>
      <c r="X447" s="208"/>
      <c r="Y447" s="212">
        <f>SUM(Y448:Y460)</f>
        <v>1.683879</v>
      </c>
      <c r="Z447" s="208"/>
      <c r="AA447" s="213">
        <f>SUM(AA448:AA460)</f>
        <v>0.25</v>
      </c>
      <c r="AR447" s="214" t="s">
        <v>93</v>
      </c>
      <c r="AT447" s="215" t="s">
        <v>83</v>
      </c>
      <c r="AU447" s="215" t="s">
        <v>90</v>
      </c>
      <c r="AY447" s="214" t="s">
        <v>179</v>
      </c>
      <c r="BK447" s="216">
        <f>SUM(BK448:BK460)</f>
        <v>0</v>
      </c>
    </row>
    <row r="448" spans="2:65" s="1" customFormat="1" ht="16.5" customHeight="1">
      <c r="B448" s="47"/>
      <c r="C448" s="220" t="s">
        <v>1022</v>
      </c>
      <c r="D448" s="220" t="s">
        <v>180</v>
      </c>
      <c r="E448" s="221" t="s">
        <v>1023</v>
      </c>
      <c r="F448" s="222" t="s">
        <v>1024</v>
      </c>
      <c r="G448" s="222"/>
      <c r="H448" s="222"/>
      <c r="I448" s="222"/>
      <c r="J448" s="223" t="s">
        <v>237</v>
      </c>
      <c r="K448" s="224">
        <v>2.89</v>
      </c>
      <c r="L448" s="225">
        <v>0</v>
      </c>
      <c r="M448" s="226"/>
      <c r="N448" s="227">
        <f>ROUND(L448*K448,2)</f>
        <v>0</v>
      </c>
      <c r="O448" s="227"/>
      <c r="P448" s="227"/>
      <c r="Q448" s="227"/>
      <c r="R448" s="49"/>
      <c r="T448" s="228" t="s">
        <v>23</v>
      </c>
      <c r="U448" s="57" t="s">
        <v>49</v>
      </c>
      <c r="V448" s="48"/>
      <c r="W448" s="229">
        <f>V448*K448</f>
        <v>0</v>
      </c>
      <c r="X448" s="229">
        <v>0.00015</v>
      </c>
      <c r="Y448" s="229">
        <f>X448*K448</f>
        <v>0.00043349999999999997</v>
      </c>
      <c r="Z448" s="229">
        <v>0</v>
      </c>
      <c r="AA448" s="230">
        <f>Z448*K448</f>
        <v>0</v>
      </c>
      <c r="AR448" s="23" t="s">
        <v>99</v>
      </c>
      <c r="AT448" s="23" t="s">
        <v>180</v>
      </c>
      <c r="AU448" s="23" t="s">
        <v>93</v>
      </c>
      <c r="AY448" s="23" t="s">
        <v>179</v>
      </c>
      <c r="BE448" s="143">
        <f>IF(U448="základní",N448,0)</f>
        <v>0</v>
      </c>
      <c r="BF448" s="143">
        <f>IF(U448="snížená",N448,0)</f>
        <v>0</v>
      </c>
      <c r="BG448" s="143">
        <f>IF(U448="zákl. přenesená",N448,0)</f>
        <v>0</v>
      </c>
      <c r="BH448" s="143">
        <f>IF(U448="sníž. přenesená",N448,0)</f>
        <v>0</v>
      </c>
      <c r="BI448" s="143">
        <f>IF(U448="nulová",N448,0)</f>
        <v>0</v>
      </c>
      <c r="BJ448" s="23" t="s">
        <v>90</v>
      </c>
      <c r="BK448" s="143">
        <f>ROUND(L448*K448,2)</f>
        <v>0</v>
      </c>
      <c r="BL448" s="23" t="s">
        <v>99</v>
      </c>
      <c r="BM448" s="23" t="s">
        <v>1025</v>
      </c>
    </row>
    <row r="449" spans="2:51" s="10" customFormat="1" ht="16.5" customHeight="1">
      <c r="B449" s="231"/>
      <c r="C449" s="232"/>
      <c r="D449" s="232"/>
      <c r="E449" s="233" t="s">
        <v>23</v>
      </c>
      <c r="F449" s="234" t="s">
        <v>1026</v>
      </c>
      <c r="G449" s="235"/>
      <c r="H449" s="235"/>
      <c r="I449" s="235"/>
      <c r="J449" s="232"/>
      <c r="K449" s="236">
        <v>2.89</v>
      </c>
      <c r="L449" s="232"/>
      <c r="M449" s="232"/>
      <c r="N449" s="232"/>
      <c r="O449" s="232"/>
      <c r="P449" s="232"/>
      <c r="Q449" s="232"/>
      <c r="R449" s="237"/>
      <c r="T449" s="238"/>
      <c r="U449" s="232"/>
      <c r="V449" s="232"/>
      <c r="W449" s="232"/>
      <c r="X449" s="232"/>
      <c r="Y449" s="232"/>
      <c r="Z449" s="232"/>
      <c r="AA449" s="239"/>
      <c r="AT449" s="240" t="s">
        <v>186</v>
      </c>
      <c r="AU449" s="240" t="s">
        <v>93</v>
      </c>
      <c r="AV449" s="10" t="s">
        <v>93</v>
      </c>
      <c r="AW449" s="10" t="s">
        <v>41</v>
      </c>
      <c r="AX449" s="10" t="s">
        <v>90</v>
      </c>
      <c r="AY449" s="240" t="s">
        <v>179</v>
      </c>
    </row>
    <row r="450" spans="2:65" s="1" customFormat="1" ht="16.5" customHeight="1">
      <c r="B450" s="47"/>
      <c r="C450" s="220" t="s">
        <v>553</v>
      </c>
      <c r="D450" s="220" t="s">
        <v>180</v>
      </c>
      <c r="E450" s="221" t="s">
        <v>1027</v>
      </c>
      <c r="F450" s="222" t="s">
        <v>1028</v>
      </c>
      <c r="G450" s="222"/>
      <c r="H450" s="222"/>
      <c r="I450" s="222"/>
      <c r="J450" s="223" t="s">
        <v>459</v>
      </c>
      <c r="K450" s="224">
        <v>414.4</v>
      </c>
      <c r="L450" s="225">
        <v>0</v>
      </c>
      <c r="M450" s="226"/>
      <c r="N450" s="227">
        <f>ROUND(L450*K450,2)</f>
        <v>0</v>
      </c>
      <c r="O450" s="227"/>
      <c r="P450" s="227"/>
      <c r="Q450" s="227"/>
      <c r="R450" s="49"/>
      <c r="T450" s="228" t="s">
        <v>23</v>
      </c>
      <c r="U450" s="57" t="s">
        <v>49</v>
      </c>
      <c r="V450" s="48"/>
      <c r="W450" s="229">
        <f>V450*K450</f>
        <v>0</v>
      </c>
      <c r="X450" s="229">
        <v>0.00015</v>
      </c>
      <c r="Y450" s="229">
        <f>X450*K450</f>
        <v>0.06215999999999999</v>
      </c>
      <c r="Z450" s="229">
        <v>0</v>
      </c>
      <c r="AA450" s="230">
        <f>Z450*K450</f>
        <v>0</v>
      </c>
      <c r="AR450" s="23" t="s">
        <v>99</v>
      </c>
      <c r="AT450" s="23" t="s">
        <v>180</v>
      </c>
      <c r="AU450" s="23" t="s">
        <v>93</v>
      </c>
      <c r="AY450" s="23" t="s">
        <v>179</v>
      </c>
      <c r="BE450" s="143">
        <f>IF(U450="základní",N450,0)</f>
        <v>0</v>
      </c>
      <c r="BF450" s="143">
        <f>IF(U450="snížená",N450,0)</f>
        <v>0</v>
      </c>
      <c r="BG450" s="143">
        <f>IF(U450="zákl. přenesená",N450,0)</f>
        <v>0</v>
      </c>
      <c r="BH450" s="143">
        <f>IF(U450="sníž. přenesená",N450,0)</f>
        <v>0</v>
      </c>
      <c r="BI450" s="143">
        <f>IF(U450="nulová",N450,0)</f>
        <v>0</v>
      </c>
      <c r="BJ450" s="23" t="s">
        <v>90</v>
      </c>
      <c r="BK450" s="143">
        <f>ROUND(L450*K450,2)</f>
        <v>0</v>
      </c>
      <c r="BL450" s="23" t="s">
        <v>99</v>
      </c>
      <c r="BM450" s="23" t="s">
        <v>1029</v>
      </c>
    </row>
    <row r="451" spans="2:51" s="10" customFormat="1" ht="16.5" customHeight="1">
      <c r="B451" s="231"/>
      <c r="C451" s="232"/>
      <c r="D451" s="232"/>
      <c r="E451" s="233" t="s">
        <v>23</v>
      </c>
      <c r="F451" s="234" t="s">
        <v>1030</v>
      </c>
      <c r="G451" s="235"/>
      <c r="H451" s="235"/>
      <c r="I451" s="235"/>
      <c r="J451" s="232"/>
      <c r="K451" s="236">
        <v>414.4</v>
      </c>
      <c r="L451" s="232"/>
      <c r="M451" s="232"/>
      <c r="N451" s="232"/>
      <c r="O451" s="232"/>
      <c r="P451" s="232"/>
      <c r="Q451" s="232"/>
      <c r="R451" s="237"/>
      <c r="T451" s="238"/>
      <c r="U451" s="232"/>
      <c r="V451" s="232"/>
      <c r="W451" s="232"/>
      <c r="X451" s="232"/>
      <c r="Y451" s="232"/>
      <c r="Z451" s="232"/>
      <c r="AA451" s="239"/>
      <c r="AT451" s="240" t="s">
        <v>186</v>
      </c>
      <c r="AU451" s="240" t="s">
        <v>93</v>
      </c>
      <c r="AV451" s="10" t="s">
        <v>93</v>
      </c>
      <c r="AW451" s="10" t="s">
        <v>41</v>
      </c>
      <c r="AX451" s="10" t="s">
        <v>90</v>
      </c>
      <c r="AY451" s="240" t="s">
        <v>179</v>
      </c>
    </row>
    <row r="452" spans="2:65" s="1" customFormat="1" ht="16.5" customHeight="1">
      <c r="B452" s="47"/>
      <c r="C452" s="220" t="s">
        <v>1031</v>
      </c>
      <c r="D452" s="220" t="s">
        <v>180</v>
      </c>
      <c r="E452" s="221" t="s">
        <v>1032</v>
      </c>
      <c r="F452" s="222" t="s">
        <v>1033</v>
      </c>
      <c r="G452" s="222"/>
      <c r="H452" s="222"/>
      <c r="I452" s="222"/>
      <c r="J452" s="223" t="s">
        <v>459</v>
      </c>
      <c r="K452" s="224">
        <v>151.43</v>
      </c>
      <c r="L452" s="225">
        <v>0</v>
      </c>
      <c r="M452" s="226"/>
      <c r="N452" s="227">
        <f>ROUND(L452*K452,2)</f>
        <v>0</v>
      </c>
      <c r="O452" s="227"/>
      <c r="P452" s="227"/>
      <c r="Q452" s="227"/>
      <c r="R452" s="49"/>
      <c r="T452" s="228" t="s">
        <v>23</v>
      </c>
      <c r="U452" s="57" t="s">
        <v>49</v>
      </c>
      <c r="V452" s="48"/>
      <c r="W452" s="229">
        <f>V452*K452</f>
        <v>0</v>
      </c>
      <c r="X452" s="229">
        <v>0.00015</v>
      </c>
      <c r="Y452" s="229">
        <f>X452*K452</f>
        <v>0.0227145</v>
      </c>
      <c r="Z452" s="229">
        <v>0</v>
      </c>
      <c r="AA452" s="230">
        <f>Z452*K452</f>
        <v>0</v>
      </c>
      <c r="AR452" s="23" t="s">
        <v>99</v>
      </c>
      <c r="AT452" s="23" t="s">
        <v>180</v>
      </c>
      <c r="AU452" s="23" t="s">
        <v>93</v>
      </c>
      <c r="AY452" s="23" t="s">
        <v>179</v>
      </c>
      <c r="BE452" s="143">
        <f>IF(U452="základní",N452,0)</f>
        <v>0</v>
      </c>
      <c r="BF452" s="143">
        <f>IF(U452="snížená",N452,0)</f>
        <v>0</v>
      </c>
      <c r="BG452" s="143">
        <f>IF(U452="zákl. přenesená",N452,0)</f>
        <v>0</v>
      </c>
      <c r="BH452" s="143">
        <f>IF(U452="sníž. přenesená",N452,0)</f>
        <v>0</v>
      </c>
      <c r="BI452" s="143">
        <f>IF(U452="nulová",N452,0)</f>
        <v>0</v>
      </c>
      <c r="BJ452" s="23" t="s">
        <v>90</v>
      </c>
      <c r="BK452" s="143">
        <f>ROUND(L452*K452,2)</f>
        <v>0</v>
      </c>
      <c r="BL452" s="23" t="s">
        <v>99</v>
      </c>
      <c r="BM452" s="23" t="s">
        <v>1034</v>
      </c>
    </row>
    <row r="453" spans="2:51" s="10" customFormat="1" ht="16.5" customHeight="1">
      <c r="B453" s="231"/>
      <c r="C453" s="232"/>
      <c r="D453" s="232"/>
      <c r="E453" s="233" t="s">
        <v>23</v>
      </c>
      <c r="F453" s="234" t="s">
        <v>1035</v>
      </c>
      <c r="G453" s="235"/>
      <c r="H453" s="235"/>
      <c r="I453" s="235"/>
      <c r="J453" s="232"/>
      <c r="K453" s="236">
        <v>151.43</v>
      </c>
      <c r="L453" s="232"/>
      <c r="M453" s="232"/>
      <c r="N453" s="232"/>
      <c r="O453" s="232"/>
      <c r="P453" s="232"/>
      <c r="Q453" s="232"/>
      <c r="R453" s="237"/>
      <c r="T453" s="238"/>
      <c r="U453" s="232"/>
      <c r="V453" s="232"/>
      <c r="W453" s="232"/>
      <c r="X453" s="232"/>
      <c r="Y453" s="232"/>
      <c r="Z453" s="232"/>
      <c r="AA453" s="239"/>
      <c r="AT453" s="240" t="s">
        <v>186</v>
      </c>
      <c r="AU453" s="240" t="s">
        <v>93</v>
      </c>
      <c r="AV453" s="10" t="s">
        <v>93</v>
      </c>
      <c r="AW453" s="10" t="s">
        <v>41</v>
      </c>
      <c r="AX453" s="10" t="s">
        <v>90</v>
      </c>
      <c r="AY453" s="240" t="s">
        <v>179</v>
      </c>
    </row>
    <row r="454" spans="2:65" s="1" customFormat="1" ht="25.5" customHeight="1">
      <c r="B454" s="47"/>
      <c r="C454" s="220" t="s">
        <v>1036</v>
      </c>
      <c r="D454" s="220" t="s">
        <v>180</v>
      </c>
      <c r="E454" s="221" t="s">
        <v>1037</v>
      </c>
      <c r="F454" s="222" t="s">
        <v>1038</v>
      </c>
      <c r="G454" s="222"/>
      <c r="H454" s="222"/>
      <c r="I454" s="222"/>
      <c r="J454" s="223" t="s">
        <v>459</v>
      </c>
      <c r="K454" s="224">
        <v>20</v>
      </c>
      <c r="L454" s="225">
        <v>0</v>
      </c>
      <c r="M454" s="226"/>
      <c r="N454" s="227">
        <f>ROUND(L454*K454,2)</f>
        <v>0</v>
      </c>
      <c r="O454" s="227"/>
      <c r="P454" s="227"/>
      <c r="Q454" s="227"/>
      <c r="R454" s="49"/>
      <c r="T454" s="228" t="s">
        <v>23</v>
      </c>
      <c r="U454" s="57" t="s">
        <v>49</v>
      </c>
      <c r="V454" s="48"/>
      <c r="W454" s="229">
        <f>V454*K454</f>
        <v>0</v>
      </c>
      <c r="X454" s="229">
        <v>0.00015</v>
      </c>
      <c r="Y454" s="229">
        <f>X454*K454</f>
        <v>0.0029999999999999996</v>
      </c>
      <c r="Z454" s="229">
        <v>0</v>
      </c>
      <c r="AA454" s="230">
        <f>Z454*K454</f>
        <v>0</v>
      </c>
      <c r="AR454" s="23" t="s">
        <v>99</v>
      </c>
      <c r="AT454" s="23" t="s">
        <v>180</v>
      </c>
      <c r="AU454" s="23" t="s">
        <v>93</v>
      </c>
      <c r="AY454" s="23" t="s">
        <v>179</v>
      </c>
      <c r="BE454" s="143">
        <f>IF(U454="základní",N454,0)</f>
        <v>0</v>
      </c>
      <c r="BF454" s="143">
        <f>IF(U454="snížená",N454,0)</f>
        <v>0</v>
      </c>
      <c r="BG454" s="143">
        <f>IF(U454="zákl. přenesená",N454,0)</f>
        <v>0</v>
      </c>
      <c r="BH454" s="143">
        <f>IF(U454="sníž. přenesená",N454,0)</f>
        <v>0</v>
      </c>
      <c r="BI454" s="143">
        <f>IF(U454="nulová",N454,0)</f>
        <v>0</v>
      </c>
      <c r="BJ454" s="23" t="s">
        <v>90</v>
      </c>
      <c r="BK454" s="143">
        <f>ROUND(L454*K454,2)</f>
        <v>0</v>
      </c>
      <c r="BL454" s="23" t="s">
        <v>99</v>
      </c>
      <c r="BM454" s="23" t="s">
        <v>1039</v>
      </c>
    </row>
    <row r="455" spans="2:51" s="10" customFormat="1" ht="16.5" customHeight="1">
      <c r="B455" s="231"/>
      <c r="C455" s="232"/>
      <c r="D455" s="232"/>
      <c r="E455" s="233" t="s">
        <v>23</v>
      </c>
      <c r="F455" s="234" t="s">
        <v>1040</v>
      </c>
      <c r="G455" s="235"/>
      <c r="H455" s="235"/>
      <c r="I455" s="235"/>
      <c r="J455" s="232"/>
      <c r="K455" s="236">
        <v>20</v>
      </c>
      <c r="L455" s="232"/>
      <c r="M455" s="232"/>
      <c r="N455" s="232"/>
      <c r="O455" s="232"/>
      <c r="P455" s="232"/>
      <c r="Q455" s="232"/>
      <c r="R455" s="237"/>
      <c r="T455" s="238"/>
      <c r="U455" s="232"/>
      <c r="V455" s="232"/>
      <c r="W455" s="232"/>
      <c r="X455" s="232"/>
      <c r="Y455" s="232"/>
      <c r="Z455" s="232"/>
      <c r="AA455" s="239"/>
      <c r="AT455" s="240" t="s">
        <v>186</v>
      </c>
      <c r="AU455" s="240" t="s">
        <v>93</v>
      </c>
      <c r="AV455" s="10" t="s">
        <v>93</v>
      </c>
      <c r="AW455" s="10" t="s">
        <v>41</v>
      </c>
      <c r="AX455" s="10" t="s">
        <v>90</v>
      </c>
      <c r="AY455" s="240" t="s">
        <v>179</v>
      </c>
    </row>
    <row r="456" spans="2:65" s="1" customFormat="1" ht="16.5" customHeight="1">
      <c r="B456" s="47"/>
      <c r="C456" s="220" t="s">
        <v>1041</v>
      </c>
      <c r="D456" s="220" t="s">
        <v>180</v>
      </c>
      <c r="E456" s="221" t="s">
        <v>1042</v>
      </c>
      <c r="F456" s="222" t="s">
        <v>1043</v>
      </c>
      <c r="G456" s="222"/>
      <c r="H456" s="222"/>
      <c r="I456" s="222"/>
      <c r="J456" s="223" t="s">
        <v>459</v>
      </c>
      <c r="K456" s="224">
        <v>10637.14</v>
      </c>
      <c r="L456" s="225">
        <v>0</v>
      </c>
      <c r="M456" s="226"/>
      <c r="N456" s="227">
        <f>ROUND(L456*K456,2)</f>
        <v>0</v>
      </c>
      <c r="O456" s="227"/>
      <c r="P456" s="227"/>
      <c r="Q456" s="227"/>
      <c r="R456" s="49"/>
      <c r="T456" s="228" t="s">
        <v>23</v>
      </c>
      <c r="U456" s="57" t="s">
        <v>49</v>
      </c>
      <c r="V456" s="48"/>
      <c r="W456" s="229">
        <f>V456*K456</f>
        <v>0</v>
      </c>
      <c r="X456" s="229">
        <v>0.00015</v>
      </c>
      <c r="Y456" s="229">
        <f>X456*K456</f>
        <v>1.5955709999999999</v>
      </c>
      <c r="Z456" s="229">
        <v>0</v>
      </c>
      <c r="AA456" s="230">
        <f>Z456*K456</f>
        <v>0</v>
      </c>
      <c r="AR456" s="23" t="s">
        <v>99</v>
      </c>
      <c r="AT456" s="23" t="s">
        <v>180</v>
      </c>
      <c r="AU456" s="23" t="s">
        <v>93</v>
      </c>
      <c r="AY456" s="23" t="s">
        <v>179</v>
      </c>
      <c r="BE456" s="143">
        <f>IF(U456="základní",N456,0)</f>
        <v>0</v>
      </c>
      <c r="BF456" s="143">
        <f>IF(U456="snížená",N456,0)</f>
        <v>0</v>
      </c>
      <c r="BG456" s="143">
        <f>IF(U456="zákl. přenesená",N456,0)</f>
        <v>0</v>
      </c>
      <c r="BH456" s="143">
        <f>IF(U456="sníž. přenesená",N456,0)</f>
        <v>0</v>
      </c>
      <c r="BI456" s="143">
        <f>IF(U456="nulová",N456,0)</f>
        <v>0</v>
      </c>
      <c r="BJ456" s="23" t="s">
        <v>90</v>
      </c>
      <c r="BK456" s="143">
        <f>ROUND(L456*K456,2)</f>
        <v>0</v>
      </c>
      <c r="BL456" s="23" t="s">
        <v>99</v>
      </c>
      <c r="BM456" s="23" t="s">
        <v>1044</v>
      </c>
    </row>
    <row r="457" spans="2:51" s="10" customFormat="1" ht="16.5" customHeight="1">
      <c r="B457" s="231"/>
      <c r="C457" s="232"/>
      <c r="D457" s="232"/>
      <c r="E457" s="233" t="s">
        <v>23</v>
      </c>
      <c r="F457" s="234" t="s">
        <v>1045</v>
      </c>
      <c r="G457" s="235"/>
      <c r="H457" s="235"/>
      <c r="I457" s="235"/>
      <c r="J457" s="232"/>
      <c r="K457" s="236">
        <v>10637.14</v>
      </c>
      <c r="L457" s="232"/>
      <c r="M457" s="232"/>
      <c r="N457" s="232"/>
      <c r="O457" s="232"/>
      <c r="P457" s="232"/>
      <c r="Q457" s="232"/>
      <c r="R457" s="237"/>
      <c r="T457" s="238"/>
      <c r="U457" s="232"/>
      <c r="V457" s="232"/>
      <c r="W457" s="232"/>
      <c r="X457" s="232"/>
      <c r="Y457" s="232"/>
      <c r="Z457" s="232"/>
      <c r="AA457" s="239"/>
      <c r="AT457" s="240" t="s">
        <v>186</v>
      </c>
      <c r="AU457" s="240" t="s">
        <v>93</v>
      </c>
      <c r="AV457" s="10" t="s">
        <v>93</v>
      </c>
      <c r="AW457" s="10" t="s">
        <v>41</v>
      </c>
      <c r="AX457" s="10" t="s">
        <v>90</v>
      </c>
      <c r="AY457" s="240" t="s">
        <v>179</v>
      </c>
    </row>
    <row r="458" spans="2:65" s="1" customFormat="1" ht="38.25" customHeight="1">
      <c r="B458" s="47"/>
      <c r="C458" s="220" t="s">
        <v>1046</v>
      </c>
      <c r="D458" s="220" t="s">
        <v>180</v>
      </c>
      <c r="E458" s="221" t="s">
        <v>1047</v>
      </c>
      <c r="F458" s="222" t="s">
        <v>1048</v>
      </c>
      <c r="G458" s="222"/>
      <c r="H458" s="222"/>
      <c r="I458" s="222"/>
      <c r="J458" s="223" t="s">
        <v>459</v>
      </c>
      <c r="K458" s="224">
        <v>250</v>
      </c>
      <c r="L458" s="225">
        <v>0</v>
      </c>
      <c r="M458" s="226"/>
      <c r="N458" s="227">
        <f>ROUND(L458*K458,2)</f>
        <v>0</v>
      </c>
      <c r="O458" s="227"/>
      <c r="P458" s="227"/>
      <c r="Q458" s="227"/>
      <c r="R458" s="49"/>
      <c r="T458" s="228" t="s">
        <v>23</v>
      </c>
      <c r="U458" s="57" t="s">
        <v>49</v>
      </c>
      <c r="V458" s="48"/>
      <c r="W458" s="229">
        <f>V458*K458</f>
        <v>0</v>
      </c>
      <c r="X458" s="229">
        <v>0</v>
      </c>
      <c r="Y458" s="229">
        <f>X458*K458</f>
        <v>0</v>
      </c>
      <c r="Z458" s="229">
        <v>0.001</v>
      </c>
      <c r="AA458" s="230">
        <f>Z458*K458</f>
        <v>0.25</v>
      </c>
      <c r="AR458" s="23" t="s">
        <v>253</v>
      </c>
      <c r="AT458" s="23" t="s">
        <v>180</v>
      </c>
      <c r="AU458" s="23" t="s">
        <v>93</v>
      </c>
      <c r="AY458" s="23" t="s">
        <v>179</v>
      </c>
      <c r="BE458" s="143">
        <f>IF(U458="základní",N458,0)</f>
        <v>0</v>
      </c>
      <c r="BF458" s="143">
        <f>IF(U458="snížená",N458,0)</f>
        <v>0</v>
      </c>
      <c r="BG458" s="143">
        <f>IF(U458="zákl. přenesená",N458,0)</f>
        <v>0</v>
      </c>
      <c r="BH458" s="143">
        <f>IF(U458="sníž. přenesená",N458,0)</f>
        <v>0</v>
      </c>
      <c r="BI458" s="143">
        <f>IF(U458="nulová",N458,0)</f>
        <v>0</v>
      </c>
      <c r="BJ458" s="23" t="s">
        <v>90</v>
      </c>
      <c r="BK458" s="143">
        <f>ROUND(L458*K458,2)</f>
        <v>0</v>
      </c>
      <c r="BL458" s="23" t="s">
        <v>253</v>
      </c>
      <c r="BM458" s="23" t="s">
        <v>1049</v>
      </c>
    </row>
    <row r="459" spans="2:51" s="10" customFormat="1" ht="16.5" customHeight="1">
      <c r="B459" s="231"/>
      <c r="C459" s="232"/>
      <c r="D459" s="232"/>
      <c r="E459" s="233" t="s">
        <v>23</v>
      </c>
      <c r="F459" s="234" t="s">
        <v>1050</v>
      </c>
      <c r="G459" s="235"/>
      <c r="H459" s="235"/>
      <c r="I459" s="235"/>
      <c r="J459" s="232"/>
      <c r="K459" s="236">
        <v>250</v>
      </c>
      <c r="L459" s="232"/>
      <c r="M459" s="232"/>
      <c r="N459" s="232"/>
      <c r="O459" s="232"/>
      <c r="P459" s="232"/>
      <c r="Q459" s="232"/>
      <c r="R459" s="237"/>
      <c r="T459" s="238"/>
      <c r="U459" s="232"/>
      <c r="V459" s="232"/>
      <c r="W459" s="232"/>
      <c r="X459" s="232"/>
      <c r="Y459" s="232"/>
      <c r="Z459" s="232"/>
      <c r="AA459" s="239"/>
      <c r="AT459" s="240" t="s">
        <v>186</v>
      </c>
      <c r="AU459" s="240" t="s">
        <v>93</v>
      </c>
      <c r="AV459" s="10" t="s">
        <v>93</v>
      </c>
      <c r="AW459" s="10" t="s">
        <v>41</v>
      </c>
      <c r="AX459" s="10" t="s">
        <v>90</v>
      </c>
      <c r="AY459" s="240" t="s">
        <v>179</v>
      </c>
    </row>
    <row r="460" spans="2:65" s="1" customFormat="1" ht="25.5" customHeight="1">
      <c r="B460" s="47"/>
      <c r="C460" s="220" t="s">
        <v>1051</v>
      </c>
      <c r="D460" s="220" t="s">
        <v>180</v>
      </c>
      <c r="E460" s="221" t="s">
        <v>1052</v>
      </c>
      <c r="F460" s="222" t="s">
        <v>1053</v>
      </c>
      <c r="G460" s="222"/>
      <c r="H460" s="222"/>
      <c r="I460" s="222"/>
      <c r="J460" s="223" t="s">
        <v>470</v>
      </c>
      <c r="K460" s="263">
        <v>0</v>
      </c>
      <c r="L460" s="225">
        <v>0</v>
      </c>
      <c r="M460" s="226"/>
      <c r="N460" s="227">
        <f>ROUND(L460*K460,2)</f>
        <v>0</v>
      </c>
      <c r="O460" s="227"/>
      <c r="P460" s="227"/>
      <c r="Q460" s="227"/>
      <c r="R460" s="49"/>
      <c r="T460" s="228" t="s">
        <v>23</v>
      </c>
      <c r="U460" s="57" t="s">
        <v>49</v>
      </c>
      <c r="V460" s="48"/>
      <c r="W460" s="229">
        <f>V460*K460</f>
        <v>0</v>
      </c>
      <c r="X460" s="229">
        <v>0</v>
      </c>
      <c r="Y460" s="229">
        <f>X460*K460</f>
        <v>0</v>
      </c>
      <c r="Z460" s="229">
        <v>0</v>
      </c>
      <c r="AA460" s="230">
        <f>Z460*K460</f>
        <v>0</v>
      </c>
      <c r="AR460" s="23" t="s">
        <v>253</v>
      </c>
      <c r="AT460" s="23" t="s">
        <v>180</v>
      </c>
      <c r="AU460" s="23" t="s">
        <v>93</v>
      </c>
      <c r="AY460" s="23" t="s">
        <v>179</v>
      </c>
      <c r="BE460" s="143">
        <f>IF(U460="základní",N460,0)</f>
        <v>0</v>
      </c>
      <c r="BF460" s="143">
        <f>IF(U460="snížená",N460,0)</f>
        <v>0</v>
      </c>
      <c r="BG460" s="143">
        <f>IF(U460="zákl. přenesená",N460,0)</f>
        <v>0</v>
      </c>
      <c r="BH460" s="143">
        <f>IF(U460="sníž. přenesená",N460,0)</f>
        <v>0</v>
      </c>
      <c r="BI460" s="143">
        <f>IF(U460="nulová",N460,0)</f>
        <v>0</v>
      </c>
      <c r="BJ460" s="23" t="s">
        <v>90</v>
      </c>
      <c r="BK460" s="143">
        <f>ROUND(L460*K460,2)</f>
        <v>0</v>
      </c>
      <c r="BL460" s="23" t="s">
        <v>253</v>
      </c>
      <c r="BM460" s="23" t="s">
        <v>1054</v>
      </c>
    </row>
    <row r="461" spans="2:63" s="9" customFormat="1" ht="29.85" customHeight="1">
      <c r="B461" s="207"/>
      <c r="C461" s="208"/>
      <c r="D461" s="217" t="s">
        <v>151</v>
      </c>
      <c r="E461" s="217"/>
      <c r="F461" s="217"/>
      <c r="G461" s="217"/>
      <c r="H461" s="217"/>
      <c r="I461" s="217"/>
      <c r="J461" s="217"/>
      <c r="K461" s="217"/>
      <c r="L461" s="217"/>
      <c r="M461" s="217"/>
      <c r="N461" s="251">
        <f>BK461</f>
        <v>0</v>
      </c>
      <c r="O461" s="252"/>
      <c r="P461" s="252"/>
      <c r="Q461" s="252"/>
      <c r="R461" s="210"/>
      <c r="T461" s="211"/>
      <c r="U461" s="208"/>
      <c r="V461" s="208"/>
      <c r="W461" s="212">
        <f>SUM(W462:W474)</f>
        <v>0</v>
      </c>
      <c r="X461" s="208"/>
      <c r="Y461" s="212">
        <f>SUM(Y462:Y474)</f>
        <v>0.1759632</v>
      </c>
      <c r="Z461" s="208"/>
      <c r="AA461" s="213">
        <f>SUM(AA462:AA474)</f>
        <v>0.069237</v>
      </c>
      <c r="AR461" s="214" t="s">
        <v>93</v>
      </c>
      <c r="AT461" s="215" t="s">
        <v>83</v>
      </c>
      <c r="AU461" s="215" t="s">
        <v>90</v>
      </c>
      <c r="AY461" s="214" t="s">
        <v>179</v>
      </c>
      <c r="BK461" s="216">
        <f>SUM(BK462:BK474)</f>
        <v>0</v>
      </c>
    </row>
    <row r="462" spans="2:65" s="1" customFormat="1" ht="25.5" customHeight="1">
      <c r="B462" s="47"/>
      <c r="C462" s="220" t="s">
        <v>1055</v>
      </c>
      <c r="D462" s="220" t="s">
        <v>180</v>
      </c>
      <c r="E462" s="221" t="s">
        <v>1056</v>
      </c>
      <c r="F462" s="222" t="s">
        <v>1057</v>
      </c>
      <c r="G462" s="222"/>
      <c r="H462" s="222"/>
      <c r="I462" s="222"/>
      <c r="J462" s="223" t="s">
        <v>314</v>
      </c>
      <c r="K462" s="224">
        <v>10</v>
      </c>
      <c r="L462" s="225">
        <v>0</v>
      </c>
      <c r="M462" s="226"/>
      <c r="N462" s="227">
        <f>ROUND(L462*K462,2)</f>
        <v>0</v>
      </c>
      <c r="O462" s="227"/>
      <c r="P462" s="227"/>
      <c r="Q462" s="227"/>
      <c r="R462" s="49"/>
      <c r="T462" s="228" t="s">
        <v>23</v>
      </c>
      <c r="U462" s="57" t="s">
        <v>49</v>
      </c>
      <c r="V462" s="48"/>
      <c r="W462" s="229">
        <f>V462*K462</f>
        <v>0</v>
      </c>
      <c r="X462" s="229">
        <v>2E-05</v>
      </c>
      <c r="Y462" s="229">
        <f>X462*K462</f>
        <v>0.0002</v>
      </c>
      <c r="Z462" s="229">
        <v>0</v>
      </c>
      <c r="AA462" s="230">
        <f>Z462*K462</f>
        <v>0</v>
      </c>
      <c r="AR462" s="23" t="s">
        <v>253</v>
      </c>
      <c r="AT462" s="23" t="s">
        <v>180</v>
      </c>
      <c r="AU462" s="23" t="s">
        <v>93</v>
      </c>
      <c r="AY462" s="23" t="s">
        <v>179</v>
      </c>
      <c r="BE462" s="143">
        <f>IF(U462="základní",N462,0)</f>
        <v>0</v>
      </c>
      <c r="BF462" s="143">
        <f>IF(U462="snížená",N462,0)</f>
        <v>0</v>
      </c>
      <c r="BG462" s="143">
        <f>IF(U462="zákl. přenesená",N462,0)</f>
        <v>0</v>
      </c>
      <c r="BH462" s="143">
        <f>IF(U462="sníž. přenesená",N462,0)</f>
        <v>0</v>
      </c>
      <c r="BI462" s="143">
        <f>IF(U462="nulová",N462,0)</f>
        <v>0</v>
      </c>
      <c r="BJ462" s="23" t="s">
        <v>90</v>
      </c>
      <c r="BK462" s="143">
        <f>ROUND(L462*K462,2)</f>
        <v>0</v>
      </c>
      <c r="BL462" s="23" t="s">
        <v>253</v>
      </c>
      <c r="BM462" s="23" t="s">
        <v>1058</v>
      </c>
    </row>
    <row r="463" spans="2:51" s="10" customFormat="1" ht="16.5" customHeight="1">
      <c r="B463" s="231"/>
      <c r="C463" s="232"/>
      <c r="D463" s="232"/>
      <c r="E463" s="233" t="s">
        <v>23</v>
      </c>
      <c r="F463" s="234" t="s">
        <v>1059</v>
      </c>
      <c r="G463" s="235"/>
      <c r="H463" s="235"/>
      <c r="I463" s="235"/>
      <c r="J463" s="232"/>
      <c r="K463" s="236">
        <v>14.87</v>
      </c>
      <c r="L463" s="232"/>
      <c r="M463" s="232"/>
      <c r="N463" s="232"/>
      <c r="O463" s="232"/>
      <c r="P463" s="232"/>
      <c r="Q463" s="232"/>
      <c r="R463" s="237"/>
      <c r="T463" s="238"/>
      <c r="U463" s="232"/>
      <c r="V463" s="232"/>
      <c r="W463" s="232"/>
      <c r="X463" s="232"/>
      <c r="Y463" s="232"/>
      <c r="Z463" s="232"/>
      <c r="AA463" s="239"/>
      <c r="AT463" s="240" t="s">
        <v>186</v>
      </c>
      <c r="AU463" s="240" t="s">
        <v>93</v>
      </c>
      <c r="AV463" s="10" t="s">
        <v>93</v>
      </c>
      <c r="AW463" s="10" t="s">
        <v>41</v>
      </c>
      <c r="AX463" s="10" t="s">
        <v>84</v>
      </c>
      <c r="AY463" s="240" t="s">
        <v>179</v>
      </c>
    </row>
    <row r="464" spans="2:51" s="10" customFormat="1" ht="16.5" customHeight="1">
      <c r="B464" s="231"/>
      <c r="C464" s="232"/>
      <c r="D464" s="232"/>
      <c r="E464" s="233" t="s">
        <v>23</v>
      </c>
      <c r="F464" s="241" t="s">
        <v>1060</v>
      </c>
      <c r="G464" s="232"/>
      <c r="H464" s="232"/>
      <c r="I464" s="232"/>
      <c r="J464" s="232"/>
      <c r="K464" s="236">
        <v>16.75</v>
      </c>
      <c r="L464" s="232"/>
      <c r="M464" s="232"/>
      <c r="N464" s="232"/>
      <c r="O464" s="232"/>
      <c r="P464" s="232"/>
      <c r="Q464" s="232"/>
      <c r="R464" s="237"/>
      <c r="T464" s="238"/>
      <c r="U464" s="232"/>
      <c r="V464" s="232"/>
      <c r="W464" s="232"/>
      <c r="X464" s="232"/>
      <c r="Y464" s="232"/>
      <c r="Z464" s="232"/>
      <c r="AA464" s="239"/>
      <c r="AT464" s="240" t="s">
        <v>186</v>
      </c>
      <c r="AU464" s="240" t="s">
        <v>93</v>
      </c>
      <c r="AV464" s="10" t="s">
        <v>93</v>
      </c>
      <c r="AW464" s="10" t="s">
        <v>41</v>
      </c>
      <c r="AX464" s="10" t="s">
        <v>84</v>
      </c>
      <c r="AY464" s="240" t="s">
        <v>179</v>
      </c>
    </row>
    <row r="465" spans="2:51" s="10" customFormat="1" ht="16.5" customHeight="1">
      <c r="B465" s="231"/>
      <c r="C465" s="232"/>
      <c r="D465" s="232"/>
      <c r="E465" s="233" t="s">
        <v>23</v>
      </c>
      <c r="F465" s="241" t="s">
        <v>1061</v>
      </c>
      <c r="G465" s="232"/>
      <c r="H465" s="232"/>
      <c r="I465" s="232"/>
      <c r="J465" s="232"/>
      <c r="K465" s="236">
        <v>14.93</v>
      </c>
      <c r="L465" s="232"/>
      <c r="M465" s="232"/>
      <c r="N465" s="232"/>
      <c r="O465" s="232"/>
      <c r="P465" s="232"/>
      <c r="Q465" s="232"/>
      <c r="R465" s="237"/>
      <c r="T465" s="238"/>
      <c r="U465" s="232"/>
      <c r="V465" s="232"/>
      <c r="W465" s="232"/>
      <c r="X465" s="232"/>
      <c r="Y465" s="232"/>
      <c r="Z465" s="232"/>
      <c r="AA465" s="239"/>
      <c r="AT465" s="240" t="s">
        <v>186</v>
      </c>
      <c r="AU465" s="240" t="s">
        <v>93</v>
      </c>
      <c r="AV465" s="10" t="s">
        <v>93</v>
      </c>
      <c r="AW465" s="10" t="s">
        <v>41</v>
      </c>
      <c r="AX465" s="10" t="s">
        <v>84</v>
      </c>
      <c r="AY465" s="240" t="s">
        <v>179</v>
      </c>
    </row>
    <row r="466" spans="2:51" s="10" customFormat="1" ht="16.5" customHeight="1">
      <c r="B466" s="231"/>
      <c r="C466" s="232"/>
      <c r="D466" s="232"/>
      <c r="E466" s="233" t="s">
        <v>23</v>
      </c>
      <c r="F466" s="241" t="s">
        <v>1062</v>
      </c>
      <c r="G466" s="232"/>
      <c r="H466" s="232"/>
      <c r="I466" s="232"/>
      <c r="J466" s="232"/>
      <c r="K466" s="236">
        <v>10</v>
      </c>
      <c r="L466" s="232"/>
      <c r="M466" s="232"/>
      <c r="N466" s="232"/>
      <c r="O466" s="232"/>
      <c r="P466" s="232"/>
      <c r="Q466" s="232"/>
      <c r="R466" s="237"/>
      <c r="T466" s="238"/>
      <c r="U466" s="232"/>
      <c r="V466" s="232"/>
      <c r="W466" s="232"/>
      <c r="X466" s="232"/>
      <c r="Y466" s="232"/>
      <c r="Z466" s="232"/>
      <c r="AA466" s="239"/>
      <c r="AT466" s="240" t="s">
        <v>186</v>
      </c>
      <c r="AU466" s="240" t="s">
        <v>93</v>
      </c>
      <c r="AV466" s="10" t="s">
        <v>93</v>
      </c>
      <c r="AW466" s="10" t="s">
        <v>41</v>
      </c>
      <c r="AX466" s="10" t="s">
        <v>90</v>
      </c>
      <c r="AY466" s="240" t="s">
        <v>179</v>
      </c>
    </row>
    <row r="467" spans="2:65" s="1" customFormat="1" ht="25.5" customHeight="1">
      <c r="B467" s="47"/>
      <c r="C467" s="253" t="s">
        <v>1063</v>
      </c>
      <c r="D467" s="253" t="s">
        <v>343</v>
      </c>
      <c r="E467" s="254" t="s">
        <v>1064</v>
      </c>
      <c r="F467" s="255" t="s">
        <v>1065</v>
      </c>
      <c r="G467" s="255"/>
      <c r="H467" s="255"/>
      <c r="I467" s="255"/>
      <c r="J467" s="256" t="s">
        <v>314</v>
      </c>
      <c r="K467" s="257">
        <v>10</v>
      </c>
      <c r="L467" s="258">
        <v>0</v>
      </c>
      <c r="M467" s="259"/>
      <c r="N467" s="260">
        <f>ROUND(L467*K467,2)</f>
        <v>0</v>
      </c>
      <c r="O467" s="227"/>
      <c r="P467" s="227"/>
      <c r="Q467" s="227"/>
      <c r="R467" s="49"/>
      <c r="T467" s="228" t="s">
        <v>23</v>
      </c>
      <c r="U467" s="57" t="s">
        <v>49</v>
      </c>
      <c r="V467" s="48"/>
      <c r="W467" s="229">
        <f>V467*K467</f>
        <v>0</v>
      </c>
      <c r="X467" s="229">
        <v>0.00028</v>
      </c>
      <c r="Y467" s="229">
        <f>X467*K467</f>
        <v>0.0027999999999999995</v>
      </c>
      <c r="Z467" s="229">
        <v>0</v>
      </c>
      <c r="AA467" s="230">
        <f>Z467*K467</f>
        <v>0</v>
      </c>
      <c r="AR467" s="23" t="s">
        <v>327</v>
      </c>
      <c r="AT467" s="23" t="s">
        <v>343</v>
      </c>
      <c r="AU467" s="23" t="s">
        <v>93</v>
      </c>
      <c r="AY467" s="23" t="s">
        <v>179</v>
      </c>
      <c r="BE467" s="143">
        <f>IF(U467="základní",N467,0)</f>
        <v>0</v>
      </c>
      <c r="BF467" s="143">
        <f>IF(U467="snížená",N467,0)</f>
        <v>0</v>
      </c>
      <c r="BG467" s="143">
        <f>IF(U467="zákl. přenesená",N467,0)</f>
        <v>0</v>
      </c>
      <c r="BH467" s="143">
        <f>IF(U467="sníž. přenesená",N467,0)</f>
        <v>0</v>
      </c>
      <c r="BI467" s="143">
        <f>IF(U467="nulová",N467,0)</f>
        <v>0</v>
      </c>
      <c r="BJ467" s="23" t="s">
        <v>90</v>
      </c>
      <c r="BK467" s="143">
        <f>ROUND(L467*K467,2)</f>
        <v>0</v>
      </c>
      <c r="BL467" s="23" t="s">
        <v>253</v>
      </c>
      <c r="BM467" s="23" t="s">
        <v>1066</v>
      </c>
    </row>
    <row r="468" spans="2:65" s="1" customFormat="1" ht="25.5" customHeight="1">
      <c r="B468" s="47"/>
      <c r="C468" s="220" t="s">
        <v>1067</v>
      </c>
      <c r="D468" s="220" t="s">
        <v>180</v>
      </c>
      <c r="E468" s="221" t="s">
        <v>1068</v>
      </c>
      <c r="F468" s="222" t="s">
        <v>1069</v>
      </c>
      <c r="G468" s="222"/>
      <c r="H468" s="222"/>
      <c r="I468" s="222"/>
      <c r="J468" s="223" t="s">
        <v>237</v>
      </c>
      <c r="K468" s="224">
        <v>23.079</v>
      </c>
      <c r="L468" s="225">
        <v>0</v>
      </c>
      <c r="M468" s="226"/>
      <c r="N468" s="227">
        <f>ROUND(L468*K468,2)</f>
        <v>0</v>
      </c>
      <c r="O468" s="227"/>
      <c r="P468" s="227"/>
      <c r="Q468" s="227"/>
      <c r="R468" s="49"/>
      <c r="T468" s="228" t="s">
        <v>23</v>
      </c>
      <c r="U468" s="57" t="s">
        <v>49</v>
      </c>
      <c r="V468" s="48"/>
      <c r="W468" s="229">
        <f>V468*K468</f>
        <v>0</v>
      </c>
      <c r="X468" s="229">
        <v>0</v>
      </c>
      <c r="Y468" s="229">
        <f>X468*K468</f>
        <v>0</v>
      </c>
      <c r="Z468" s="229">
        <v>0.003</v>
      </c>
      <c r="AA468" s="230">
        <f>Z468*K468</f>
        <v>0.069237</v>
      </c>
      <c r="AR468" s="23" t="s">
        <v>253</v>
      </c>
      <c r="AT468" s="23" t="s">
        <v>180</v>
      </c>
      <c r="AU468" s="23" t="s">
        <v>93</v>
      </c>
      <c r="AY468" s="23" t="s">
        <v>179</v>
      </c>
      <c r="BE468" s="143">
        <f>IF(U468="základní",N468,0)</f>
        <v>0</v>
      </c>
      <c r="BF468" s="143">
        <f>IF(U468="snížená",N468,0)</f>
        <v>0</v>
      </c>
      <c r="BG468" s="143">
        <f>IF(U468="zákl. přenesená",N468,0)</f>
        <v>0</v>
      </c>
      <c r="BH468" s="143">
        <f>IF(U468="sníž. přenesená",N468,0)</f>
        <v>0</v>
      </c>
      <c r="BI468" s="143">
        <f>IF(U468="nulová",N468,0)</f>
        <v>0</v>
      </c>
      <c r="BJ468" s="23" t="s">
        <v>90</v>
      </c>
      <c r="BK468" s="143">
        <f>ROUND(L468*K468,2)</f>
        <v>0</v>
      </c>
      <c r="BL468" s="23" t="s">
        <v>253</v>
      </c>
      <c r="BM468" s="23" t="s">
        <v>1070</v>
      </c>
    </row>
    <row r="469" spans="2:51" s="10" customFormat="1" ht="16.5" customHeight="1">
      <c r="B469" s="231"/>
      <c r="C469" s="232"/>
      <c r="D469" s="232"/>
      <c r="E469" s="233" t="s">
        <v>23</v>
      </c>
      <c r="F469" s="234" t="s">
        <v>1071</v>
      </c>
      <c r="G469" s="235"/>
      <c r="H469" s="235"/>
      <c r="I469" s="235"/>
      <c r="J469" s="232"/>
      <c r="K469" s="236">
        <v>23.079</v>
      </c>
      <c r="L469" s="232"/>
      <c r="M469" s="232"/>
      <c r="N469" s="232"/>
      <c r="O469" s="232"/>
      <c r="P469" s="232"/>
      <c r="Q469" s="232"/>
      <c r="R469" s="237"/>
      <c r="T469" s="238"/>
      <c r="U469" s="232"/>
      <c r="V469" s="232"/>
      <c r="W469" s="232"/>
      <c r="X469" s="232"/>
      <c r="Y469" s="232"/>
      <c r="Z469" s="232"/>
      <c r="AA469" s="239"/>
      <c r="AT469" s="240" t="s">
        <v>186</v>
      </c>
      <c r="AU469" s="240" t="s">
        <v>93</v>
      </c>
      <c r="AV469" s="10" t="s">
        <v>93</v>
      </c>
      <c r="AW469" s="10" t="s">
        <v>41</v>
      </c>
      <c r="AX469" s="10" t="s">
        <v>90</v>
      </c>
      <c r="AY469" s="240" t="s">
        <v>179</v>
      </c>
    </row>
    <row r="470" spans="2:65" s="1" customFormat="1" ht="16.5" customHeight="1">
      <c r="B470" s="47"/>
      <c r="C470" s="220" t="s">
        <v>1072</v>
      </c>
      <c r="D470" s="220" t="s">
        <v>180</v>
      </c>
      <c r="E470" s="221" t="s">
        <v>1073</v>
      </c>
      <c r="F470" s="222" t="s">
        <v>1074</v>
      </c>
      <c r="G470" s="222"/>
      <c r="H470" s="222"/>
      <c r="I470" s="222"/>
      <c r="J470" s="223" t="s">
        <v>237</v>
      </c>
      <c r="K470" s="224">
        <v>67.04</v>
      </c>
      <c r="L470" s="225">
        <v>0</v>
      </c>
      <c r="M470" s="226"/>
      <c r="N470" s="227">
        <f>ROUND(L470*K470,2)</f>
        <v>0</v>
      </c>
      <c r="O470" s="227"/>
      <c r="P470" s="227"/>
      <c r="Q470" s="227"/>
      <c r="R470" s="49"/>
      <c r="T470" s="228" t="s">
        <v>23</v>
      </c>
      <c r="U470" s="57" t="s">
        <v>49</v>
      </c>
      <c r="V470" s="48"/>
      <c r="W470" s="229">
        <f>V470*K470</f>
        <v>0</v>
      </c>
      <c r="X470" s="229">
        <v>0.00027</v>
      </c>
      <c r="Y470" s="229">
        <f>X470*K470</f>
        <v>0.0181008</v>
      </c>
      <c r="Z470" s="229">
        <v>0</v>
      </c>
      <c r="AA470" s="230">
        <f>Z470*K470</f>
        <v>0</v>
      </c>
      <c r="AR470" s="23" t="s">
        <v>253</v>
      </c>
      <c r="AT470" s="23" t="s">
        <v>180</v>
      </c>
      <c r="AU470" s="23" t="s">
        <v>93</v>
      </c>
      <c r="AY470" s="23" t="s">
        <v>179</v>
      </c>
      <c r="BE470" s="143">
        <f>IF(U470="základní",N470,0)</f>
        <v>0</v>
      </c>
      <c r="BF470" s="143">
        <f>IF(U470="snížená",N470,0)</f>
        <v>0</v>
      </c>
      <c r="BG470" s="143">
        <f>IF(U470="zákl. přenesená",N470,0)</f>
        <v>0</v>
      </c>
      <c r="BH470" s="143">
        <f>IF(U470="sníž. přenesená",N470,0)</f>
        <v>0</v>
      </c>
      <c r="BI470" s="143">
        <f>IF(U470="nulová",N470,0)</f>
        <v>0</v>
      </c>
      <c r="BJ470" s="23" t="s">
        <v>90</v>
      </c>
      <c r="BK470" s="143">
        <f>ROUND(L470*K470,2)</f>
        <v>0</v>
      </c>
      <c r="BL470" s="23" t="s">
        <v>253</v>
      </c>
      <c r="BM470" s="23" t="s">
        <v>1075</v>
      </c>
    </row>
    <row r="471" spans="2:51" s="10" customFormat="1" ht="16.5" customHeight="1">
      <c r="B471" s="231"/>
      <c r="C471" s="232"/>
      <c r="D471" s="232"/>
      <c r="E471" s="233" t="s">
        <v>23</v>
      </c>
      <c r="F471" s="234" t="s">
        <v>1076</v>
      </c>
      <c r="G471" s="235"/>
      <c r="H471" s="235"/>
      <c r="I471" s="235"/>
      <c r="J471" s="232"/>
      <c r="K471" s="236">
        <v>67.04</v>
      </c>
      <c r="L471" s="232"/>
      <c r="M471" s="232"/>
      <c r="N471" s="232"/>
      <c r="O471" s="232"/>
      <c r="P471" s="232"/>
      <c r="Q471" s="232"/>
      <c r="R471" s="237"/>
      <c r="T471" s="238"/>
      <c r="U471" s="232"/>
      <c r="V471" s="232"/>
      <c r="W471" s="232"/>
      <c r="X471" s="232"/>
      <c r="Y471" s="232"/>
      <c r="Z471" s="232"/>
      <c r="AA471" s="239"/>
      <c r="AT471" s="240" t="s">
        <v>186</v>
      </c>
      <c r="AU471" s="240" t="s">
        <v>93</v>
      </c>
      <c r="AV471" s="10" t="s">
        <v>93</v>
      </c>
      <c r="AW471" s="10" t="s">
        <v>41</v>
      </c>
      <c r="AX471" s="10" t="s">
        <v>90</v>
      </c>
      <c r="AY471" s="240" t="s">
        <v>179</v>
      </c>
    </row>
    <row r="472" spans="2:65" s="1" customFormat="1" ht="25.5" customHeight="1">
      <c r="B472" s="47"/>
      <c r="C472" s="253" t="s">
        <v>1077</v>
      </c>
      <c r="D472" s="253" t="s">
        <v>343</v>
      </c>
      <c r="E472" s="254" t="s">
        <v>1078</v>
      </c>
      <c r="F472" s="255" t="s">
        <v>1079</v>
      </c>
      <c r="G472" s="255"/>
      <c r="H472" s="255"/>
      <c r="I472" s="255"/>
      <c r="J472" s="256" t="s">
        <v>237</v>
      </c>
      <c r="K472" s="257">
        <v>73.744</v>
      </c>
      <c r="L472" s="258">
        <v>0</v>
      </c>
      <c r="M472" s="259"/>
      <c r="N472" s="260">
        <f>ROUND(L472*K472,2)</f>
        <v>0</v>
      </c>
      <c r="O472" s="227"/>
      <c r="P472" s="227"/>
      <c r="Q472" s="227"/>
      <c r="R472" s="49"/>
      <c r="T472" s="228" t="s">
        <v>23</v>
      </c>
      <c r="U472" s="57" t="s">
        <v>49</v>
      </c>
      <c r="V472" s="48"/>
      <c r="W472" s="229">
        <f>V472*K472</f>
        <v>0</v>
      </c>
      <c r="X472" s="229">
        <v>0.0021</v>
      </c>
      <c r="Y472" s="229">
        <f>X472*K472</f>
        <v>0.15486239999999998</v>
      </c>
      <c r="Z472" s="229">
        <v>0</v>
      </c>
      <c r="AA472" s="230">
        <f>Z472*K472</f>
        <v>0</v>
      </c>
      <c r="AR472" s="23" t="s">
        <v>327</v>
      </c>
      <c r="AT472" s="23" t="s">
        <v>343</v>
      </c>
      <c r="AU472" s="23" t="s">
        <v>93</v>
      </c>
      <c r="AY472" s="23" t="s">
        <v>179</v>
      </c>
      <c r="BE472" s="143">
        <f>IF(U472="základní",N472,0)</f>
        <v>0</v>
      </c>
      <c r="BF472" s="143">
        <f>IF(U472="snížená",N472,0)</f>
        <v>0</v>
      </c>
      <c r="BG472" s="143">
        <f>IF(U472="zákl. přenesená",N472,0)</f>
        <v>0</v>
      </c>
      <c r="BH472" s="143">
        <f>IF(U472="sníž. přenesená",N472,0)</f>
        <v>0</v>
      </c>
      <c r="BI472" s="143">
        <f>IF(U472="nulová",N472,0)</f>
        <v>0</v>
      </c>
      <c r="BJ472" s="23" t="s">
        <v>90</v>
      </c>
      <c r="BK472" s="143">
        <f>ROUND(L472*K472,2)</f>
        <v>0</v>
      </c>
      <c r="BL472" s="23" t="s">
        <v>253</v>
      </c>
      <c r="BM472" s="23" t="s">
        <v>1080</v>
      </c>
    </row>
    <row r="473" spans="2:51" s="10" customFormat="1" ht="16.5" customHeight="1">
      <c r="B473" s="231"/>
      <c r="C473" s="232"/>
      <c r="D473" s="232"/>
      <c r="E473" s="233" t="s">
        <v>23</v>
      </c>
      <c r="F473" s="234" t="s">
        <v>1081</v>
      </c>
      <c r="G473" s="235"/>
      <c r="H473" s="235"/>
      <c r="I473" s="235"/>
      <c r="J473" s="232"/>
      <c r="K473" s="236">
        <v>73.744</v>
      </c>
      <c r="L473" s="232"/>
      <c r="M473" s="232"/>
      <c r="N473" s="232"/>
      <c r="O473" s="232"/>
      <c r="P473" s="232"/>
      <c r="Q473" s="232"/>
      <c r="R473" s="237"/>
      <c r="T473" s="238"/>
      <c r="U473" s="232"/>
      <c r="V473" s="232"/>
      <c r="W473" s="232"/>
      <c r="X473" s="232"/>
      <c r="Y473" s="232"/>
      <c r="Z473" s="232"/>
      <c r="AA473" s="239"/>
      <c r="AT473" s="240" t="s">
        <v>186</v>
      </c>
      <c r="AU473" s="240" t="s">
        <v>93</v>
      </c>
      <c r="AV473" s="10" t="s">
        <v>93</v>
      </c>
      <c r="AW473" s="10" t="s">
        <v>41</v>
      </c>
      <c r="AX473" s="10" t="s">
        <v>90</v>
      </c>
      <c r="AY473" s="240" t="s">
        <v>179</v>
      </c>
    </row>
    <row r="474" spans="2:65" s="1" customFormat="1" ht="25.5" customHeight="1">
      <c r="B474" s="47"/>
      <c r="C474" s="220" t="s">
        <v>1082</v>
      </c>
      <c r="D474" s="220" t="s">
        <v>180</v>
      </c>
      <c r="E474" s="221" t="s">
        <v>1083</v>
      </c>
      <c r="F474" s="222" t="s">
        <v>1084</v>
      </c>
      <c r="G474" s="222"/>
      <c r="H474" s="222"/>
      <c r="I474" s="222"/>
      <c r="J474" s="223" t="s">
        <v>470</v>
      </c>
      <c r="K474" s="263">
        <v>0</v>
      </c>
      <c r="L474" s="225">
        <v>0</v>
      </c>
      <c r="M474" s="226"/>
      <c r="N474" s="227">
        <f>ROUND(L474*K474,2)</f>
        <v>0</v>
      </c>
      <c r="O474" s="227"/>
      <c r="P474" s="227"/>
      <c r="Q474" s="227"/>
      <c r="R474" s="49"/>
      <c r="T474" s="228" t="s">
        <v>23</v>
      </c>
      <c r="U474" s="57" t="s">
        <v>49</v>
      </c>
      <c r="V474" s="48"/>
      <c r="W474" s="229">
        <f>V474*K474</f>
        <v>0</v>
      </c>
      <c r="X474" s="229">
        <v>0</v>
      </c>
      <c r="Y474" s="229">
        <f>X474*K474</f>
        <v>0</v>
      </c>
      <c r="Z474" s="229">
        <v>0</v>
      </c>
      <c r="AA474" s="230">
        <f>Z474*K474</f>
        <v>0</v>
      </c>
      <c r="AR474" s="23" t="s">
        <v>253</v>
      </c>
      <c r="AT474" s="23" t="s">
        <v>180</v>
      </c>
      <c r="AU474" s="23" t="s">
        <v>93</v>
      </c>
      <c r="AY474" s="23" t="s">
        <v>179</v>
      </c>
      <c r="BE474" s="143">
        <f>IF(U474="základní",N474,0)</f>
        <v>0</v>
      </c>
      <c r="BF474" s="143">
        <f>IF(U474="snížená",N474,0)</f>
        <v>0</v>
      </c>
      <c r="BG474" s="143">
        <f>IF(U474="zákl. přenesená",N474,0)</f>
        <v>0</v>
      </c>
      <c r="BH474" s="143">
        <f>IF(U474="sníž. přenesená",N474,0)</f>
        <v>0</v>
      </c>
      <c r="BI474" s="143">
        <f>IF(U474="nulová",N474,0)</f>
        <v>0</v>
      </c>
      <c r="BJ474" s="23" t="s">
        <v>90</v>
      </c>
      <c r="BK474" s="143">
        <f>ROUND(L474*K474,2)</f>
        <v>0</v>
      </c>
      <c r="BL474" s="23" t="s">
        <v>253</v>
      </c>
      <c r="BM474" s="23" t="s">
        <v>1085</v>
      </c>
    </row>
    <row r="475" spans="2:63" s="9" customFormat="1" ht="29.85" customHeight="1">
      <c r="B475" s="207"/>
      <c r="C475" s="208"/>
      <c r="D475" s="217" t="s">
        <v>152</v>
      </c>
      <c r="E475" s="217"/>
      <c r="F475" s="217"/>
      <c r="G475" s="217"/>
      <c r="H475" s="217"/>
      <c r="I475" s="217"/>
      <c r="J475" s="217"/>
      <c r="K475" s="217"/>
      <c r="L475" s="217"/>
      <c r="M475" s="217"/>
      <c r="N475" s="251">
        <f>BK475</f>
        <v>0</v>
      </c>
      <c r="O475" s="252"/>
      <c r="P475" s="252"/>
      <c r="Q475" s="252"/>
      <c r="R475" s="210"/>
      <c r="T475" s="211"/>
      <c r="U475" s="208"/>
      <c r="V475" s="208"/>
      <c r="W475" s="212">
        <f>SUM(W476:W480)</f>
        <v>0</v>
      </c>
      <c r="X475" s="208"/>
      <c r="Y475" s="212">
        <f>SUM(Y476:Y480)</f>
        <v>0.45276000000000005</v>
      </c>
      <c r="Z475" s="208"/>
      <c r="AA475" s="213">
        <f>SUM(AA476:AA480)</f>
        <v>0.10044</v>
      </c>
      <c r="AR475" s="214" t="s">
        <v>93</v>
      </c>
      <c r="AT475" s="215" t="s">
        <v>83</v>
      </c>
      <c r="AU475" s="215" t="s">
        <v>90</v>
      </c>
      <c r="AY475" s="214" t="s">
        <v>179</v>
      </c>
      <c r="BK475" s="216">
        <f>SUM(BK476:BK480)</f>
        <v>0</v>
      </c>
    </row>
    <row r="476" spans="2:65" s="1" customFormat="1" ht="25.5" customHeight="1">
      <c r="B476" s="47"/>
      <c r="C476" s="220" t="s">
        <v>1086</v>
      </c>
      <c r="D476" s="220" t="s">
        <v>180</v>
      </c>
      <c r="E476" s="221" t="s">
        <v>1087</v>
      </c>
      <c r="F476" s="222" t="s">
        <v>1088</v>
      </c>
      <c r="G476" s="222"/>
      <c r="H476" s="222"/>
      <c r="I476" s="222"/>
      <c r="J476" s="223" t="s">
        <v>237</v>
      </c>
      <c r="K476" s="224">
        <v>324</v>
      </c>
      <c r="L476" s="225">
        <v>0</v>
      </c>
      <c r="M476" s="226"/>
      <c r="N476" s="227">
        <f>ROUND(L476*K476,2)</f>
        <v>0</v>
      </c>
      <c r="O476" s="227"/>
      <c r="P476" s="227"/>
      <c r="Q476" s="227"/>
      <c r="R476" s="49"/>
      <c r="T476" s="228" t="s">
        <v>23</v>
      </c>
      <c r="U476" s="57" t="s">
        <v>49</v>
      </c>
      <c r="V476" s="48"/>
      <c r="W476" s="229">
        <f>V476*K476</f>
        <v>0</v>
      </c>
      <c r="X476" s="229">
        <v>0</v>
      </c>
      <c r="Y476" s="229">
        <f>X476*K476</f>
        <v>0</v>
      </c>
      <c r="Z476" s="229">
        <v>0</v>
      </c>
      <c r="AA476" s="230">
        <f>Z476*K476</f>
        <v>0</v>
      </c>
      <c r="AR476" s="23" t="s">
        <v>253</v>
      </c>
      <c r="AT476" s="23" t="s">
        <v>180</v>
      </c>
      <c r="AU476" s="23" t="s">
        <v>93</v>
      </c>
      <c r="AY476" s="23" t="s">
        <v>179</v>
      </c>
      <c r="BE476" s="143">
        <f>IF(U476="základní",N476,0)</f>
        <v>0</v>
      </c>
      <c r="BF476" s="143">
        <f>IF(U476="snížená",N476,0)</f>
        <v>0</v>
      </c>
      <c r="BG476" s="143">
        <f>IF(U476="zákl. přenesená",N476,0)</f>
        <v>0</v>
      </c>
      <c r="BH476" s="143">
        <f>IF(U476="sníž. přenesená",N476,0)</f>
        <v>0</v>
      </c>
      <c r="BI476" s="143">
        <f>IF(U476="nulová",N476,0)</f>
        <v>0</v>
      </c>
      <c r="BJ476" s="23" t="s">
        <v>90</v>
      </c>
      <c r="BK476" s="143">
        <f>ROUND(L476*K476,2)</f>
        <v>0</v>
      </c>
      <c r="BL476" s="23" t="s">
        <v>253</v>
      </c>
      <c r="BM476" s="23" t="s">
        <v>1089</v>
      </c>
    </row>
    <row r="477" spans="2:65" s="1" customFormat="1" ht="25.5" customHeight="1">
      <c r="B477" s="47"/>
      <c r="C477" s="220" t="s">
        <v>1090</v>
      </c>
      <c r="D477" s="220" t="s">
        <v>180</v>
      </c>
      <c r="E477" s="221" t="s">
        <v>1091</v>
      </c>
      <c r="F477" s="222" t="s">
        <v>1092</v>
      </c>
      <c r="G477" s="222"/>
      <c r="H477" s="222"/>
      <c r="I477" s="222"/>
      <c r="J477" s="223" t="s">
        <v>237</v>
      </c>
      <c r="K477" s="224">
        <v>324</v>
      </c>
      <c r="L477" s="225">
        <v>0</v>
      </c>
      <c r="M477" s="226"/>
      <c r="N477" s="227">
        <f>ROUND(L477*K477,2)</f>
        <v>0</v>
      </c>
      <c r="O477" s="227"/>
      <c r="P477" s="227"/>
      <c r="Q477" s="227"/>
      <c r="R477" s="49"/>
      <c r="T477" s="228" t="s">
        <v>23</v>
      </c>
      <c r="U477" s="57" t="s">
        <v>49</v>
      </c>
      <c r="V477" s="48"/>
      <c r="W477" s="229">
        <f>V477*K477</f>
        <v>0</v>
      </c>
      <c r="X477" s="229">
        <v>0.001</v>
      </c>
      <c r="Y477" s="229">
        <f>X477*K477</f>
        <v>0.324</v>
      </c>
      <c r="Z477" s="229">
        <v>0.00031</v>
      </c>
      <c r="AA477" s="230">
        <f>Z477*K477</f>
        <v>0.10044</v>
      </c>
      <c r="AR477" s="23" t="s">
        <v>253</v>
      </c>
      <c r="AT477" s="23" t="s">
        <v>180</v>
      </c>
      <c r="AU477" s="23" t="s">
        <v>93</v>
      </c>
      <c r="AY477" s="23" t="s">
        <v>179</v>
      </c>
      <c r="BE477" s="143">
        <f>IF(U477="základní",N477,0)</f>
        <v>0</v>
      </c>
      <c r="BF477" s="143">
        <f>IF(U477="snížená",N477,0)</f>
        <v>0</v>
      </c>
      <c r="BG477" s="143">
        <f>IF(U477="zákl. přenesená",N477,0)</f>
        <v>0</v>
      </c>
      <c r="BH477" s="143">
        <f>IF(U477="sníž. přenesená",N477,0)</f>
        <v>0</v>
      </c>
      <c r="BI477" s="143">
        <f>IF(U477="nulová",N477,0)</f>
        <v>0</v>
      </c>
      <c r="BJ477" s="23" t="s">
        <v>90</v>
      </c>
      <c r="BK477" s="143">
        <f>ROUND(L477*K477,2)</f>
        <v>0</v>
      </c>
      <c r="BL477" s="23" t="s">
        <v>253</v>
      </c>
      <c r="BM477" s="23" t="s">
        <v>1093</v>
      </c>
    </row>
    <row r="478" spans="2:51" s="10" customFormat="1" ht="16.5" customHeight="1">
      <c r="B478" s="231"/>
      <c r="C478" s="232"/>
      <c r="D478" s="232"/>
      <c r="E478" s="233" t="s">
        <v>23</v>
      </c>
      <c r="F478" s="234" t="s">
        <v>1094</v>
      </c>
      <c r="G478" s="235"/>
      <c r="H478" s="235"/>
      <c r="I478" s="235"/>
      <c r="J478" s="232"/>
      <c r="K478" s="236">
        <v>324</v>
      </c>
      <c r="L478" s="232"/>
      <c r="M478" s="232"/>
      <c r="N478" s="232"/>
      <c r="O478" s="232"/>
      <c r="P478" s="232"/>
      <c r="Q478" s="232"/>
      <c r="R478" s="237"/>
      <c r="T478" s="238"/>
      <c r="U478" s="232"/>
      <c r="V478" s="232"/>
      <c r="W478" s="232"/>
      <c r="X478" s="232"/>
      <c r="Y478" s="232"/>
      <c r="Z478" s="232"/>
      <c r="AA478" s="239"/>
      <c r="AT478" s="240" t="s">
        <v>186</v>
      </c>
      <c r="AU478" s="240" t="s">
        <v>93</v>
      </c>
      <c r="AV478" s="10" t="s">
        <v>93</v>
      </c>
      <c r="AW478" s="10" t="s">
        <v>41</v>
      </c>
      <c r="AX478" s="10" t="s">
        <v>90</v>
      </c>
      <c r="AY478" s="240" t="s">
        <v>179</v>
      </c>
    </row>
    <row r="479" spans="2:65" s="1" customFormat="1" ht="38.25" customHeight="1">
      <c r="B479" s="47"/>
      <c r="C479" s="220" t="s">
        <v>1095</v>
      </c>
      <c r="D479" s="220" t="s">
        <v>180</v>
      </c>
      <c r="E479" s="221" t="s">
        <v>1096</v>
      </c>
      <c r="F479" s="222" t="s">
        <v>1097</v>
      </c>
      <c r="G479" s="222"/>
      <c r="H479" s="222"/>
      <c r="I479" s="222"/>
      <c r="J479" s="223" t="s">
        <v>237</v>
      </c>
      <c r="K479" s="224">
        <v>444</v>
      </c>
      <c r="L479" s="225">
        <v>0</v>
      </c>
      <c r="M479" s="226"/>
      <c r="N479" s="227">
        <f>ROUND(L479*K479,2)</f>
        <v>0</v>
      </c>
      <c r="O479" s="227"/>
      <c r="P479" s="227"/>
      <c r="Q479" s="227"/>
      <c r="R479" s="49"/>
      <c r="T479" s="228" t="s">
        <v>23</v>
      </c>
      <c r="U479" s="57" t="s">
        <v>49</v>
      </c>
      <c r="V479" s="48"/>
      <c r="W479" s="229">
        <f>V479*K479</f>
        <v>0</v>
      </c>
      <c r="X479" s="229">
        <v>0.00029</v>
      </c>
      <c r="Y479" s="229">
        <f>X479*K479</f>
        <v>0.12876</v>
      </c>
      <c r="Z479" s="229">
        <v>0</v>
      </c>
      <c r="AA479" s="230">
        <f>Z479*K479</f>
        <v>0</v>
      </c>
      <c r="AR479" s="23" t="s">
        <v>253</v>
      </c>
      <c r="AT479" s="23" t="s">
        <v>180</v>
      </c>
      <c r="AU479" s="23" t="s">
        <v>93</v>
      </c>
      <c r="AY479" s="23" t="s">
        <v>179</v>
      </c>
      <c r="BE479" s="143">
        <f>IF(U479="základní",N479,0)</f>
        <v>0</v>
      </c>
      <c r="BF479" s="143">
        <f>IF(U479="snížená",N479,0)</f>
        <v>0</v>
      </c>
      <c r="BG479" s="143">
        <f>IF(U479="zákl. přenesená",N479,0)</f>
        <v>0</v>
      </c>
      <c r="BH479" s="143">
        <f>IF(U479="sníž. přenesená",N479,0)</f>
        <v>0</v>
      </c>
      <c r="BI479" s="143">
        <f>IF(U479="nulová",N479,0)</f>
        <v>0</v>
      </c>
      <c r="BJ479" s="23" t="s">
        <v>90</v>
      </c>
      <c r="BK479" s="143">
        <f>ROUND(L479*K479,2)</f>
        <v>0</v>
      </c>
      <c r="BL479" s="23" t="s">
        <v>253</v>
      </c>
      <c r="BM479" s="23" t="s">
        <v>1098</v>
      </c>
    </row>
    <row r="480" spans="2:51" s="10" customFormat="1" ht="16.5" customHeight="1">
      <c r="B480" s="231"/>
      <c r="C480" s="232"/>
      <c r="D480" s="232"/>
      <c r="E480" s="233" t="s">
        <v>23</v>
      </c>
      <c r="F480" s="234" t="s">
        <v>1099</v>
      </c>
      <c r="G480" s="235"/>
      <c r="H480" s="235"/>
      <c r="I480" s="235"/>
      <c r="J480" s="232"/>
      <c r="K480" s="236">
        <v>444</v>
      </c>
      <c r="L480" s="232"/>
      <c r="M480" s="232"/>
      <c r="N480" s="232"/>
      <c r="O480" s="232"/>
      <c r="P480" s="232"/>
      <c r="Q480" s="232"/>
      <c r="R480" s="237"/>
      <c r="T480" s="238"/>
      <c r="U480" s="232"/>
      <c r="V480" s="232"/>
      <c r="W480" s="232"/>
      <c r="X480" s="232"/>
      <c r="Y480" s="232"/>
      <c r="Z480" s="232"/>
      <c r="AA480" s="239"/>
      <c r="AT480" s="240" t="s">
        <v>186</v>
      </c>
      <c r="AU480" s="240" t="s">
        <v>93</v>
      </c>
      <c r="AV480" s="10" t="s">
        <v>93</v>
      </c>
      <c r="AW480" s="10" t="s">
        <v>41</v>
      </c>
      <c r="AX480" s="10" t="s">
        <v>90</v>
      </c>
      <c r="AY480" s="240" t="s">
        <v>179</v>
      </c>
    </row>
    <row r="481" spans="2:63" s="9" customFormat="1" ht="37.4" customHeight="1">
      <c r="B481" s="207"/>
      <c r="C481" s="208"/>
      <c r="D481" s="209" t="s">
        <v>153</v>
      </c>
      <c r="E481" s="209"/>
      <c r="F481" s="209"/>
      <c r="G481" s="209"/>
      <c r="H481" s="209"/>
      <c r="I481" s="209"/>
      <c r="J481" s="209"/>
      <c r="K481" s="209"/>
      <c r="L481" s="209"/>
      <c r="M481" s="209"/>
      <c r="N481" s="186">
        <f>BK481</f>
        <v>0</v>
      </c>
      <c r="O481" s="179"/>
      <c r="P481" s="179"/>
      <c r="Q481" s="179"/>
      <c r="R481" s="210"/>
      <c r="T481" s="211"/>
      <c r="U481" s="208"/>
      <c r="V481" s="208"/>
      <c r="W481" s="212">
        <f>W482</f>
        <v>0</v>
      </c>
      <c r="X481" s="208"/>
      <c r="Y481" s="212">
        <f>Y482</f>
        <v>0</v>
      </c>
      <c r="Z481" s="208"/>
      <c r="AA481" s="213">
        <f>AA482</f>
        <v>0</v>
      </c>
      <c r="AR481" s="214" t="s">
        <v>96</v>
      </c>
      <c r="AT481" s="215" t="s">
        <v>83</v>
      </c>
      <c r="AU481" s="215" t="s">
        <v>84</v>
      </c>
      <c r="AY481" s="214" t="s">
        <v>179</v>
      </c>
      <c r="BK481" s="216">
        <f>BK482</f>
        <v>0</v>
      </c>
    </row>
    <row r="482" spans="2:63" s="9" customFormat="1" ht="19.9" customHeight="1">
      <c r="B482" s="207"/>
      <c r="C482" s="208"/>
      <c r="D482" s="217" t="s">
        <v>154</v>
      </c>
      <c r="E482" s="217"/>
      <c r="F482" s="217"/>
      <c r="G482" s="217"/>
      <c r="H482" s="217"/>
      <c r="I482" s="217"/>
      <c r="J482" s="217"/>
      <c r="K482" s="217"/>
      <c r="L482" s="217"/>
      <c r="M482" s="217"/>
      <c r="N482" s="218">
        <f>BK482</f>
        <v>0</v>
      </c>
      <c r="O482" s="219"/>
      <c r="P482" s="219"/>
      <c r="Q482" s="219"/>
      <c r="R482" s="210"/>
      <c r="T482" s="211"/>
      <c r="U482" s="208"/>
      <c r="V482" s="208"/>
      <c r="W482" s="212">
        <f>W483</f>
        <v>0</v>
      </c>
      <c r="X482" s="208"/>
      <c r="Y482" s="212">
        <f>Y483</f>
        <v>0</v>
      </c>
      <c r="Z482" s="208"/>
      <c r="AA482" s="213">
        <f>AA483</f>
        <v>0</v>
      </c>
      <c r="AR482" s="214" t="s">
        <v>96</v>
      </c>
      <c r="AT482" s="215" t="s">
        <v>83</v>
      </c>
      <c r="AU482" s="215" t="s">
        <v>90</v>
      </c>
      <c r="AY482" s="214" t="s">
        <v>179</v>
      </c>
      <c r="BK482" s="216">
        <f>BK483</f>
        <v>0</v>
      </c>
    </row>
    <row r="483" spans="2:65" s="1" customFormat="1" ht="16.5" customHeight="1">
      <c r="B483" s="47"/>
      <c r="C483" s="220" t="s">
        <v>1100</v>
      </c>
      <c r="D483" s="220" t="s">
        <v>180</v>
      </c>
      <c r="E483" s="221" t="s">
        <v>1101</v>
      </c>
      <c r="F483" s="222" t="s">
        <v>1102</v>
      </c>
      <c r="G483" s="222"/>
      <c r="H483" s="222"/>
      <c r="I483" s="222"/>
      <c r="J483" s="223" t="s">
        <v>395</v>
      </c>
      <c r="K483" s="224">
        <v>1</v>
      </c>
      <c r="L483" s="225">
        <v>0</v>
      </c>
      <c r="M483" s="226"/>
      <c r="N483" s="227">
        <f>ROUND(L483*K483,2)</f>
        <v>0</v>
      </c>
      <c r="O483" s="227"/>
      <c r="P483" s="227"/>
      <c r="Q483" s="227"/>
      <c r="R483" s="49"/>
      <c r="T483" s="228" t="s">
        <v>23</v>
      </c>
      <c r="U483" s="57" t="s">
        <v>49</v>
      </c>
      <c r="V483" s="48"/>
      <c r="W483" s="229">
        <f>V483*K483</f>
        <v>0</v>
      </c>
      <c r="X483" s="229">
        <v>0</v>
      </c>
      <c r="Y483" s="229">
        <f>X483*K483</f>
        <v>0</v>
      </c>
      <c r="Z483" s="229">
        <v>0</v>
      </c>
      <c r="AA483" s="230">
        <f>Z483*K483</f>
        <v>0</v>
      </c>
      <c r="AR483" s="23" t="s">
        <v>482</v>
      </c>
      <c r="AT483" s="23" t="s">
        <v>180</v>
      </c>
      <c r="AU483" s="23" t="s">
        <v>93</v>
      </c>
      <c r="AY483" s="23" t="s">
        <v>179</v>
      </c>
      <c r="BE483" s="143">
        <f>IF(U483="základní",N483,0)</f>
        <v>0</v>
      </c>
      <c r="BF483" s="143">
        <f>IF(U483="snížená",N483,0)</f>
        <v>0</v>
      </c>
      <c r="BG483" s="143">
        <f>IF(U483="zákl. přenesená",N483,0)</f>
        <v>0</v>
      </c>
      <c r="BH483" s="143">
        <f>IF(U483="sníž. přenesená",N483,0)</f>
        <v>0</v>
      </c>
      <c r="BI483" s="143">
        <f>IF(U483="nulová",N483,0)</f>
        <v>0</v>
      </c>
      <c r="BJ483" s="23" t="s">
        <v>90</v>
      </c>
      <c r="BK483" s="143">
        <f>ROUND(L483*K483,2)</f>
        <v>0</v>
      </c>
      <c r="BL483" s="23" t="s">
        <v>482</v>
      </c>
      <c r="BM483" s="23" t="s">
        <v>1103</v>
      </c>
    </row>
    <row r="484" spans="2:63" s="1" customFormat="1" ht="49.9" customHeight="1">
      <c r="B484" s="47"/>
      <c r="C484" s="48"/>
      <c r="D484" s="209" t="s">
        <v>1104</v>
      </c>
      <c r="E484" s="48"/>
      <c r="F484" s="48"/>
      <c r="G484" s="48"/>
      <c r="H484" s="48"/>
      <c r="I484" s="48"/>
      <c r="J484" s="48"/>
      <c r="K484" s="48"/>
      <c r="L484" s="48"/>
      <c r="M484" s="48"/>
      <c r="N484" s="264">
        <f>BK484</f>
        <v>0</v>
      </c>
      <c r="O484" s="265"/>
      <c r="P484" s="265"/>
      <c r="Q484" s="265"/>
      <c r="R484" s="49"/>
      <c r="T484" s="191"/>
      <c r="U484" s="48"/>
      <c r="V484" s="48"/>
      <c r="W484" s="48"/>
      <c r="X484" s="48"/>
      <c r="Y484" s="48"/>
      <c r="Z484" s="48"/>
      <c r="AA484" s="101"/>
      <c r="AT484" s="23" t="s">
        <v>83</v>
      </c>
      <c r="AU484" s="23" t="s">
        <v>84</v>
      </c>
      <c r="AY484" s="23" t="s">
        <v>1105</v>
      </c>
      <c r="BK484" s="143">
        <f>SUM(BK485:BK489)</f>
        <v>0</v>
      </c>
    </row>
    <row r="485" spans="2:63" s="1" customFormat="1" ht="22.3" customHeight="1">
      <c r="B485" s="47"/>
      <c r="C485" s="266" t="s">
        <v>23</v>
      </c>
      <c r="D485" s="266" t="s">
        <v>180</v>
      </c>
      <c r="E485" s="267" t="s">
        <v>23</v>
      </c>
      <c r="F485" s="268" t="s">
        <v>23</v>
      </c>
      <c r="G485" s="268"/>
      <c r="H485" s="268"/>
      <c r="I485" s="268"/>
      <c r="J485" s="269" t="s">
        <v>23</v>
      </c>
      <c r="K485" s="263"/>
      <c r="L485" s="225"/>
      <c r="M485" s="227"/>
      <c r="N485" s="227">
        <f>BK485</f>
        <v>0</v>
      </c>
      <c r="O485" s="227"/>
      <c r="P485" s="227"/>
      <c r="Q485" s="227"/>
      <c r="R485" s="49"/>
      <c r="T485" s="228" t="s">
        <v>23</v>
      </c>
      <c r="U485" s="270" t="s">
        <v>49</v>
      </c>
      <c r="V485" s="48"/>
      <c r="W485" s="48"/>
      <c r="X485" s="48"/>
      <c r="Y485" s="48"/>
      <c r="Z485" s="48"/>
      <c r="AA485" s="101"/>
      <c r="AT485" s="23" t="s">
        <v>1105</v>
      </c>
      <c r="AU485" s="23" t="s">
        <v>90</v>
      </c>
      <c r="AY485" s="23" t="s">
        <v>1105</v>
      </c>
      <c r="BE485" s="143">
        <f>IF(U485="základní",N485,0)</f>
        <v>0</v>
      </c>
      <c r="BF485" s="143">
        <f>IF(U485="snížená",N485,0)</f>
        <v>0</v>
      </c>
      <c r="BG485" s="143">
        <f>IF(U485="zákl. přenesená",N485,0)</f>
        <v>0</v>
      </c>
      <c r="BH485" s="143">
        <f>IF(U485="sníž. přenesená",N485,0)</f>
        <v>0</v>
      </c>
      <c r="BI485" s="143">
        <f>IF(U485="nulová",N485,0)</f>
        <v>0</v>
      </c>
      <c r="BJ485" s="23" t="s">
        <v>90</v>
      </c>
      <c r="BK485" s="143">
        <f>L485*K485</f>
        <v>0</v>
      </c>
    </row>
    <row r="486" spans="2:63" s="1" customFormat="1" ht="22.3" customHeight="1">
      <c r="B486" s="47"/>
      <c r="C486" s="266" t="s">
        <v>23</v>
      </c>
      <c r="D486" s="266" t="s">
        <v>180</v>
      </c>
      <c r="E486" s="267" t="s">
        <v>23</v>
      </c>
      <c r="F486" s="268" t="s">
        <v>23</v>
      </c>
      <c r="G486" s="268"/>
      <c r="H486" s="268"/>
      <c r="I486" s="268"/>
      <c r="J486" s="269" t="s">
        <v>23</v>
      </c>
      <c r="K486" s="263"/>
      <c r="L486" s="225"/>
      <c r="M486" s="227"/>
      <c r="N486" s="227">
        <f>BK486</f>
        <v>0</v>
      </c>
      <c r="O486" s="227"/>
      <c r="P486" s="227"/>
      <c r="Q486" s="227"/>
      <c r="R486" s="49"/>
      <c r="T486" s="228" t="s">
        <v>23</v>
      </c>
      <c r="U486" s="270" t="s">
        <v>49</v>
      </c>
      <c r="V486" s="48"/>
      <c r="W486" s="48"/>
      <c r="X486" s="48"/>
      <c r="Y486" s="48"/>
      <c r="Z486" s="48"/>
      <c r="AA486" s="101"/>
      <c r="AT486" s="23" t="s">
        <v>1105</v>
      </c>
      <c r="AU486" s="23" t="s">
        <v>90</v>
      </c>
      <c r="AY486" s="23" t="s">
        <v>1105</v>
      </c>
      <c r="BE486" s="143">
        <f>IF(U486="základní",N486,0)</f>
        <v>0</v>
      </c>
      <c r="BF486" s="143">
        <f>IF(U486="snížená",N486,0)</f>
        <v>0</v>
      </c>
      <c r="BG486" s="143">
        <f>IF(U486="zákl. přenesená",N486,0)</f>
        <v>0</v>
      </c>
      <c r="BH486" s="143">
        <f>IF(U486="sníž. přenesená",N486,0)</f>
        <v>0</v>
      </c>
      <c r="BI486" s="143">
        <f>IF(U486="nulová",N486,0)</f>
        <v>0</v>
      </c>
      <c r="BJ486" s="23" t="s">
        <v>90</v>
      </c>
      <c r="BK486" s="143">
        <f>L486*K486</f>
        <v>0</v>
      </c>
    </row>
    <row r="487" spans="2:63" s="1" customFormat="1" ht="22.3" customHeight="1">
      <c r="B487" s="47"/>
      <c r="C487" s="266" t="s">
        <v>23</v>
      </c>
      <c r="D487" s="266" t="s">
        <v>180</v>
      </c>
      <c r="E487" s="267" t="s">
        <v>23</v>
      </c>
      <c r="F487" s="268" t="s">
        <v>23</v>
      </c>
      <c r="G487" s="268"/>
      <c r="H487" s="268"/>
      <c r="I487" s="268"/>
      <c r="J487" s="269" t="s">
        <v>23</v>
      </c>
      <c r="K487" s="263"/>
      <c r="L487" s="225"/>
      <c r="M487" s="227"/>
      <c r="N487" s="227">
        <f>BK487</f>
        <v>0</v>
      </c>
      <c r="O487" s="227"/>
      <c r="P487" s="227"/>
      <c r="Q487" s="227"/>
      <c r="R487" s="49"/>
      <c r="T487" s="228" t="s">
        <v>23</v>
      </c>
      <c r="U487" s="270" t="s">
        <v>49</v>
      </c>
      <c r="V487" s="48"/>
      <c r="W487" s="48"/>
      <c r="X487" s="48"/>
      <c r="Y487" s="48"/>
      <c r="Z487" s="48"/>
      <c r="AA487" s="101"/>
      <c r="AT487" s="23" t="s">
        <v>1105</v>
      </c>
      <c r="AU487" s="23" t="s">
        <v>90</v>
      </c>
      <c r="AY487" s="23" t="s">
        <v>1105</v>
      </c>
      <c r="BE487" s="143">
        <f>IF(U487="základní",N487,0)</f>
        <v>0</v>
      </c>
      <c r="BF487" s="143">
        <f>IF(U487="snížená",N487,0)</f>
        <v>0</v>
      </c>
      <c r="BG487" s="143">
        <f>IF(U487="zákl. přenesená",N487,0)</f>
        <v>0</v>
      </c>
      <c r="BH487" s="143">
        <f>IF(U487="sníž. přenesená",N487,0)</f>
        <v>0</v>
      </c>
      <c r="BI487" s="143">
        <f>IF(U487="nulová",N487,0)</f>
        <v>0</v>
      </c>
      <c r="BJ487" s="23" t="s">
        <v>90</v>
      </c>
      <c r="BK487" s="143">
        <f>L487*K487</f>
        <v>0</v>
      </c>
    </row>
    <row r="488" spans="2:63" s="1" customFormat="1" ht="22.3" customHeight="1">
      <c r="B488" s="47"/>
      <c r="C488" s="266" t="s">
        <v>23</v>
      </c>
      <c r="D488" s="266" t="s">
        <v>180</v>
      </c>
      <c r="E488" s="267" t="s">
        <v>23</v>
      </c>
      <c r="F488" s="268" t="s">
        <v>23</v>
      </c>
      <c r="G488" s="268"/>
      <c r="H488" s="268"/>
      <c r="I488" s="268"/>
      <c r="J488" s="269" t="s">
        <v>23</v>
      </c>
      <c r="K488" s="263"/>
      <c r="L488" s="225"/>
      <c r="M488" s="227"/>
      <c r="N488" s="227">
        <f>BK488</f>
        <v>0</v>
      </c>
      <c r="O488" s="227"/>
      <c r="P488" s="227"/>
      <c r="Q488" s="227"/>
      <c r="R488" s="49"/>
      <c r="T488" s="228" t="s">
        <v>23</v>
      </c>
      <c r="U488" s="270" t="s">
        <v>49</v>
      </c>
      <c r="V488" s="48"/>
      <c r="W488" s="48"/>
      <c r="X488" s="48"/>
      <c r="Y488" s="48"/>
      <c r="Z488" s="48"/>
      <c r="AA488" s="101"/>
      <c r="AT488" s="23" t="s">
        <v>1105</v>
      </c>
      <c r="AU488" s="23" t="s">
        <v>90</v>
      </c>
      <c r="AY488" s="23" t="s">
        <v>1105</v>
      </c>
      <c r="BE488" s="143">
        <f>IF(U488="základní",N488,0)</f>
        <v>0</v>
      </c>
      <c r="BF488" s="143">
        <f>IF(U488="snížená",N488,0)</f>
        <v>0</v>
      </c>
      <c r="BG488" s="143">
        <f>IF(U488="zákl. přenesená",N488,0)</f>
        <v>0</v>
      </c>
      <c r="BH488" s="143">
        <f>IF(U488="sníž. přenesená",N488,0)</f>
        <v>0</v>
      </c>
      <c r="BI488" s="143">
        <f>IF(U488="nulová",N488,0)</f>
        <v>0</v>
      </c>
      <c r="BJ488" s="23" t="s">
        <v>90</v>
      </c>
      <c r="BK488" s="143">
        <f>L488*K488</f>
        <v>0</v>
      </c>
    </row>
    <row r="489" spans="2:63" s="1" customFormat="1" ht="22.3" customHeight="1">
      <c r="B489" s="47"/>
      <c r="C489" s="266" t="s">
        <v>23</v>
      </c>
      <c r="D489" s="266" t="s">
        <v>180</v>
      </c>
      <c r="E489" s="267" t="s">
        <v>23</v>
      </c>
      <c r="F489" s="268" t="s">
        <v>23</v>
      </c>
      <c r="G489" s="268"/>
      <c r="H489" s="268"/>
      <c r="I489" s="268"/>
      <c r="J489" s="269" t="s">
        <v>23</v>
      </c>
      <c r="K489" s="263"/>
      <c r="L489" s="225"/>
      <c r="M489" s="227"/>
      <c r="N489" s="227">
        <f>BK489</f>
        <v>0</v>
      </c>
      <c r="O489" s="227"/>
      <c r="P489" s="227"/>
      <c r="Q489" s="227"/>
      <c r="R489" s="49"/>
      <c r="T489" s="228" t="s">
        <v>23</v>
      </c>
      <c r="U489" s="270" t="s">
        <v>49</v>
      </c>
      <c r="V489" s="73"/>
      <c r="W489" s="73"/>
      <c r="X489" s="73"/>
      <c r="Y489" s="73"/>
      <c r="Z489" s="73"/>
      <c r="AA489" s="75"/>
      <c r="AT489" s="23" t="s">
        <v>1105</v>
      </c>
      <c r="AU489" s="23" t="s">
        <v>90</v>
      </c>
      <c r="AY489" s="23" t="s">
        <v>1105</v>
      </c>
      <c r="BE489" s="143">
        <f>IF(U489="základní",N489,0)</f>
        <v>0</v>
      </c>
      <c r="BF489" s="143">
        <f>IF(U489="snížená",N489,0)</f>
        <v>0</v>
      </c>
      <c r="BG489" s="143">
        <f>IF(U489="zákl. přenesená",N489,0)</f>
        <v>0</v>
      </c>
      <c r="BH489" s="143">
        <f>IF(U489="sníž. přenesená",N489,0)</f>
        <v>0</v>
      </c>
      <c r="BI489" s="143">
        <f>IF(U489="nulová",N489,0)</f>
        <v>0</v>
      </c>
      <c r="BJ489" s="23" t="s">
        <v>90</v>
      </c>
      <c r="BK489" s="143">
        <f>L489*K489</f>
        <v>0</v>
      </c>
    </row>
    <row r="490" spans="2:18" s="1" customFormat="1" ht="6.95" customHeight="1">
      <c r="B490" s="76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8"/>
    </row>
  </sheetData>
  <sheetProtection password="CC35" sheet="1" objects="1" scenarios="1" formatColumns="0" formatRows="0"/>
  <mergeCells count="87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6:Q116"/>
    <mergeCell ref="D117:H117"/>
    <mergeCell ref="N117:Q117"/>
    <mergeCell ref="D118:H118"/>
    <mergeCell ref="N118:Q118"/>
    <mergeCell ref="D119:H119"/>
    <mergeCell ref="N119:Q119"/>
    <mergeCell ref="D120:H120"/>
    <mergeCell ref="N120:Q120"/>
    <mergeCell ref="D121:H121"/>
    <mergeCell ref="N121:Q121"/>
    <mergeCell ref="N122:Q122"/>
    <mergeCell ref="L124:Q124"/>
    <mergeCell ref="C130:Q130"/>
    <mergeCell ref="F132:P132"/>
    <mergeCell ref="F133:P133"/>
    <mergeCell ref="M135:P135"/>
    <mergeCell ref="M137:Q137"/>
    <mergeCell ref="M138:Q138"/>
    <mergeCell ref="F140:I140"/>
    <mergeCell ref="L140:M140"/>
    <mergeCell ref="N140:Q140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L208:M208"/>
    <mergeCell ref="N208:Q208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F216:I216"/>
    <mergeCell ref="F217:I217"/>
    <mergeCell ref="F218:I218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F236:I236"/>
    <mergeCell ref="F237:I237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F243:I243"/>
    <mergeCell ref="L243:M243"/>
    <mergeCell ref="N243:Q243"/>
    <mergeCell ref="F244:I244"/>
    <mergeCell ref="L244:M244"/>
    <mergeCell ref="N244:Q244"/>
    <mergeCell ref="F245:I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50:I250"/>
    <mergeCell ref="L250:M250"/>
    <mergeCell ref="N250:Q250"/>
    <mergeCell ref="F253:I253"/>
    <mergeCell ref="L253:M253"/>
    <mergeCell ref="N253:Q253"/>
    <mergeCell ref="F254:I254"/>
    <mergeCell ref="F255:I255"/>
    <mergeCell ref="L255:M255"/>
    <mergeCell ref="N255:Q255"/>
    <mergeCell ref="F256:I256"/>
    <mergeCell ref="F257:I257"/>
    <mergeCell ref="L257:M257"/>
    <mergeCell ref="N257:Q257"/>
    <mergeCell ref="F258:I258"/>
    <mergeCell ref="F259:I259"/>
    <mergeCell ref="L259:M259"/>
    <mergeCell ref="N259:Q259"/>
    <mergeCell ref="F261:I261"/>
    <mergeCell ref="L261:M261"/>
    <mergeCell ref="N261:Q261"/>
    <mergeCell ref="F262:I262"/>
    <mergeCell ref="F263:I263"/>
    <mergeCell ref="L263:M263"/>
    <mergeCell ref="N263:Q263"/>
    <mergeCell ref="F264:I264"/>
    <mergeCell ref="F265:I265"/>
    <mergeCell ref="L265:M265"/>
    <mergeCell ref="N265:Q265"/>
    <mergeCell ref="F267:I267"/>
    <mergeCell ref="L267:M267"/>
    <mergeCell ref="N267:Q267"/>
    <mergeCell ref="F268:I268"/>
    <mergeCell ref="F269:I269"/>
    <mergeCell ref="L269:M269"/>
    <mergeCell ref="N269:Q269"/>
    <mergeCell ref="F270:I270"/>
    <mergeCell ref="L270:M270"/>
    <mergeCell ref="N270:Q270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8:I378"/>
    <mergeCell ref="L378:M378"/>
    <mergeCell ref="N378:Q378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7:I387"/>
    <mergeCell ref="L387:M387"/>
    <mergeCell ref="N387:Q387"/>
    <mergeCell ref="F388:I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F395:I395"/>
    <mergeCell ref="L395:M395"/>
    <mergeCell ref="N395:Q395"/>
    <mergeCell ref="F396:I396"/>
    <mergeCell ref="F397:I397"/>
    <mergeCell ref="L397:M397"/>
    <mergeCell ref="N397:Q397"/>
    <mergeCell ref="F398:I398"/>
    <mergeCell ref="F399:I399"/>
    <mergeCell ref="L399:M399"/>
    <mergeCell ref="N399:Q399"/>
    <mergeCell ref="F401:I401"/>
    <mergeCell ref="L401:M401"/>
    <mergeCell ref="N401:Q401"/>
    <mergeCell ref="F402:I402"/>
    <mergeCell ref="F403:I403"/>
    <mergeCell ref="L403:M403"/>
    <mergeCell ref="N403:Q403"/>
    <mergeCell ref="F404:I404"/>
    <mergeCell ref="F405:I405"/>
    <mergeCell ref="L405:M405"/>
    <mergeCell ref="N405:Q405"/>
    <mergeCell ref="F406:I406"/>
    <mergeCell ref="F407:I407"/>
    <mergeCell ref="F408:I408"/>
    <mergeCell ref="F409:I409"/>
    <mergeCell ref="F410:I410"/>
    <mergeCell ref="L410:M410"/>
    <mergeCell ref="N410:Q410"/>
    <mergeCell ref="F411:I411"/>
    <mergeCell ref="F412:I412"/>
    <mergeCell ref="F413:I413"/>
    <mergeCell ref="F414:I414"/>
    <mergeCell ref="L414:M414"/>
    <mergeCell ref="N414:Q414"/>
    <mergeCell ref="F415:I415"/>
    <mergeCell ref="F416:I416"/>
    <mergeCell ref="L416:M416"/>
    <mergeCell ref="N416:Q416"/>
    <mergeCell ref="F417:I417"/>
    <mergeCell ref="F418:I418"/>
    <mergeCell ref="L418:M418"/>
    <mergeCell ref="N418:Q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L442:M442"/>
    <mergeCell ref="N442:Q442"/>
    <mergeCell ref="F444:I444"/>
    <mergeCell ref="L444:M444"/>
    <mergeCell ref="N444:Q444"/>
    <mergeCell ref="F445:I445"/>
    <mergeCell ref="L445:M445"/>
    <mergeCell ref="N445:Q445"/>
    <mergeCell ref="F446:I446"/>
    <mergeCell ref="L446:M446"/>
    <mergeCell ref="N446:Q446"/>
    <mergeCell ref="F448:I448"/>
    <mergeCell ref="L448:M448"/>
    <mergeCell ref="N448:Q448"/>
    <mergeCell ref="F449:I449"/>
    <mergeCell ref="F450:I450"/>
    <mergeCell ref="L450:M450"/>
    <mergeCell ref="N450:Q450"/>
    <mergeCell ref="F451:I451"/>
    <mergeCell ref="F452:I452"/>
    <mergeCell ref="L452:M452"/>
    <mergeCell ref="N452:Q452"/>
    <mergeCell ref="F453:I453"/>
    <mergeCell ref="F454:I454"/>
    <mergeCell ref="L454:M454"/>
    <mergeCell ref="N454:Q454"/>
    <mergeCell ref="F455:I455"/>
    <mergeCell ref="F456:I456"/>
    <mergeCell ref="L456:M456"/>
    <mergeCell ref="N456:Q456"/>
    <mergeCell ref="F457:I457"/>
    <mergeCell ref="F458:I458"/>
    <mergeCell ref="L458:M458"/>
    <mergeCell ref="N458:Q458"/>
    <mergeCell ref="F459:I459"/>
    <mergeCell ref="F460:I460"/>
    <mergeCell ref="L460:M460"/>
    <mergeCell ref="N460:Q460"/>
    <mergeCell ref="F462:I462"/>
    <mergeCell ref="L462:M462"/>
    <mergeCell ref="N462:Q462"/>
    <mergeCell ref="F463:I463"/>
    <mergeCell ref="F464:I464"/>
    <mergeCell ref="F465:I465"/>
    <mergeCell ref="F466:I466"/>
    <mergeCell ref="F467:I467"/>
    <mergeCell ref="L467:M467"/>
    <mergeCell ref="N467:Q467"/>
    <mergeCell ref="F468:I468"/>
    <mergeCell ref="L468:M468"/>
    <mergeCell ref="N468:Q468"/>
    <mergeCell ref="F469:I469"/>
    <mergeCell ref="F470:I470"/>
    <mergeCell ref="L470:M470"/>
    <mergeCell ref="N470:Q470"/>
    <mergeCell ref="F471:I471"/>
    <mergeCell ref="F472:I472"/>
    <mergeCell ref="L472:M472"/>
    <mergeCell ref="N472:Q472"/>
    <mergeCell ref="F473:I473"/>
    <mergeCell ref="F474:I474"/>
    <mergeCell ref="L474:M474"/>
    <mergeCell ref="N474:Q474"/>
    <mergeCell ref="F476:I476"/>
    <mergeCell ref="L476:M476"/>
    <mergeCell ref="N476:Q476"/>
    <mergeCell ref="F477:I477"/>
    <mergeCell ref="L477:M477"/>
    <mergeCell ref="N477:Q477"/>
    <mergeCell ref="F478:I478"/>
    <mergeCell ref="F479:I479"/>
    <mergeCell ref="L479:M479"/>
    <mergeCell ref="N479:Q479"/>
    <mergeCell ref="F480:I480"/>
    <mergeCell ref="F483:I483"/>
    <mergeCell ref="L483:M483"/>
    <mergeCell ref="N483:Q483"/>
    <mergeCell ref="F485:I485"/>
    <mergeCell ref="L485:M485"/>
    <mergeCell ref="N485:Q485"/>
    <mergeCell ref="F486:I486"/>
    <mergeCell ref="L486:M486"/>
    <mergeCell ref="N486:Q486"/>
    <mergeCell ref="F487:I487"/>
    <mergeCell ref="L487:M487"/>
    <mergeCell ref="N487:Q487"/>
    <mergeCell ref="F488:I488"/>
    <mergeCell ref="L488:M488"/>
    <mergeCell ref="N488:Q488"/>
    <mergeCell ref="F489:I489"/>
    <mergeCell ref="L489:M489"/>
    <mergeCell ref="N489:Q489"/>
    <mergeCell ref="N141:Q141"/>
    <mergeCell ref="N142:Q142"/>
    <mergeCell ref="N143:Q143"/>
    <mergeCell ref="N144:Q144"/>
    <mergeCell ref="N162:Q162"/>
    <mergeCell ref="N170:Q170"/>
    <mergeCell ref="N179:Q179"/>
    <mergeCell ref="N194:Q194"/>
    <mergeCell ref="N209:Q209"/>
    <mergeCell ref="N242:Q242"/>
    <mergeCell ref="N249:Q249"/>
    <mergeCell ref="N251:Q251"/>
    <mergeCell ref="N252:Q252"/>
    <mergeCell ref="N260:Q260"/>
    <mergeCell ref="N266:Q266"/>
    <mergeCell ref="N271:Q271"/>
    <mergeCell ref="N377:Q377"/>
    <mergeCell ref="N379:Q379"/>
    <mergeCell ref="N386:Q386"/>
    <mergeCell ref="N400:Q400"/>
    <mergeCell ref="N443:Q443"/>
    <mergeCell ref="N447:Q447"/>
    <mergeCell ref="N461:Q461"/>
    <mergeCell ref="N475:Q475"/>
    <mergeCell ref="N481:Q481"/>
    <mergeCell ref="N482:Q482"/>
    <mergeCell ref="N484:Q484"/>
    <mergeCell ref="H1:K1"/>
    <mergeCell ref="S2:AC2"/>
  </mergeCells>
  <dataValidations count="2">
    <dataValidation type="list" allowBlank="1" showInputMessage="1" showErrorMessage="1" error="Povoleny jsou hodnoty K, M." sqref="D485:D490">
      <formula1>"K, M"</formula1>
    </dataValidation>
    <dataValidation type="list" allowBlank="1" showInputMessage="1" showErrorMessage="1" error="Povoleny jsou hodnoty základní, snížená, zákl. přenesená, sníž. přenesená, nulová." sqref="U485:U490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4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111</v>
      </c>
      <c r="G1" s="16"/>
      <c r="H1" s="155" t="s">
        <v>112</v>
      </c>
      <c r="I1" s="155"/>
      <c r="J1" s="155"/>
      <c r="K1" s="155"/>
      <c r="L1" s="16" t="s">
        <v>113</v>
      </c>
      <c r="M1" s="14"/>
      <c r="N1" s="14"/>
      <c r="O1" s="15" t="s">
        <v>114</v>
      </c>
      <c r="P1" s="14"/>
      <c r="Q1" s="14"/>
      <c r="R1" s="14"/>
      <c r="S1" s="16" t="s">
        <v>115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95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93</v>
      </c>
    </row>
    <row r="4" spans="2:46" ht="36.95" customHeight="1">
      <c r="B4" s="27"/>
      <c r="C4" s="28" t="s">
        <v>116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Vestavba lůžkového výtahu v Domově na zámku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117</v>
      </c>
      <c r="E7" s="48"/>
      <c r="F7" s="37" t="s">
        <v>1106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22</v>
      </c>
      <c r="E8" s="48"/>
      <c r="F8" s="34" t="s">
        <v>23</v>
      </c>
      <c r="G8" s="48"/>
      <c r="H8" s="48"/>
      <c r="I8" s="48"/>
      <c r="J8" s="48"/>
      <c r="K8" s="48"/>
      <c r="L8" s="48"/>
      <c r="M8" s="39" t="s">
        <v>24</v>
      </c>
      <c r="N8" s="48"/>
      <c r="O8" s="34" t="s">
        <v>23</v>
      </c>
      <c r="P8" s="48"/>
      <c r="Q8" s="48"/>
      <c r="R8" s="49"/>
    </row>
    <row r="9" spans="2:18" s="1" customFormat="1" ht="14.4" customHeight="1">
      <c r="B9" s="47"/>
      <c r="C9" s="48"/>
      <c r="D9" s="39" t="s">
        <v>25</v>
      </c>
      <c r="E9" s="48"/>
      <c r="F9" s="34" t="s">
        <v>26</v>
      </c>
      <c r="G9" s="48"/>
      <c r="H9" s="48"/>
      <c r="I9" s="48"/>
      <c r="J9" s="48"/>
      <c r="K9" s="48"/>
      <c r="L9" s="48"/>
      <c r="M9" s="39" t="s">
        <v>27</v>
      </c>
      <c r="N9" s="48"/>
      <c r="O9" s="157" t="str">
        <f>'Rekapitulace stavby'!AN8</f>
        <v>10. 9. 2016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29</v>
      </c>
      <c r="E11" s="48"/>
      <c r="F11" s="48"/>
      <c r="G11" s="48"/>
      <c r="H11" s="48"/>
      <c r="I11" s="48"/>
      <c r="J11" s="48"/>
      <c r="K11" s="48"/>
      <c r="L11" s="48"/>
      <c r="M11" s="39" t="s">
        <v>30</v>
      </c>
      <c r="N11" s="48"/>
      <c r="O11" s="34" t="s">
        <v>23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1107</v>
      </c>
      <c r="F12" s="48"/>
      <c r="G12" s="48"/>
      <c r="H12" s="48"/>
      <c r="I12" s="48"/>
      <c r="J12" s="48"/>
      <c r="K12" s="48"/>
      <c r="L12" s="48"/>
      <c r="M12" s="39" t="s">
        <v>33</v>
      </c>
      <c r="N12" s="48"/>
      <c r="O12" s="34" t="s">
        <v>23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35</v>
      </c>
      <c r="E14" s="48"/>
      <c r="F14" s="48"/>
      <c r="G14" s="48"/>
      <c r="H14" s="48"/>
      <c r="I14" s="48"/>
      <c r="J14" s="48"/>
      <c r="K14" s="48"/>
      <c r="L14" s="48"/>
      <c r="M14" s="39" t="s">
        <v>30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33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37</v>
      </c>
      <c r="E17" s="48"/>
      <c r="F17" s="48"/>
      <c r="G17" s="48"/>
      <c r="H17" s="48"/>
      <c r="I17" s="48"/>
      <c r="J17" s="48"/>
      <c r="K17" s="48"/>
      <c r="L17" s="48"/>
      <c r="M17" s="39" t="s">
        <v>30</v>
      </c>
      <c r="N17" s="48"/>
      <c r="O17" s="34" t="s">
        <v>23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39</v>
      </c>
      <c r="F18" s="48"/>
      <c r="G18" s="48"/>
      <c r="H18" s="48"/>
      <c r="I18" s="48"/>
      <c r="J18" s="48"/>
      <c r="K18" s="48"/>
      <c r="L18" s="48"/>
      <c r="M18" s="39" t="s">
        <v>33</v>
      </c>
      <c r="N18" s="48"/>
      <c r="O18" s="34" t="s">
        <v>23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42</v>
      </c>
      <c r="E20" s="48"/>
      <c r="F20" s="48"/>
      <c r="G20" s="48"/>
      <c r="H20" s="48"/>
      <c r="I20" s="48"/>
      <c r="J20" s="48"/>
      <c r="K20" s="48"/>
      <c r="L20" s="48"/>
      <c r="M20" s="39" t="s">
        <v>30</v>
      </c>
      <c r="N20" s="48"/>
      <c r="O20" s="34" t="s">
        <v>23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43</v>
      </c>
      <c r="F21" s="48"/>
      <c r="G21" s="48"/>
      <c r="H21" s="48"/>
      <c r="I21" s="48"/>
      <c r="J21" s="48"/>
      <c r="K21" s="48"/>
      <c r="L21" s="48"/>
      <c r="M21" s="39" t="s">
        <v>33</v>
      </c>
      <c r="N21" s="48"/>
      <c r="O21" s="34" t="s">
        <v>23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44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23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123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124</v>
      </c>
      <c r="E28" s="48"/>
      <c r="F28" s="48"/>
      <c r="G28" s="48"/>
      <c r="H28" s="48"/>
      <c r="I28" s="48"/>
      <c r="J28" s="48"/>
      <c r="K28" s="48"/>
      <c r="L28" s="48"/>
      <c r="M28" s="46">
        <f>N101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47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48</v>
      </c>
      <c r="E32" s="55" t="s">
        <v>49</v>
      </c>
      <c r="F32" s="56">
        <v>0.21</v>
      </c>
      <c r="G32" s="162" t="s">
        <v>50</v>
      </c>
      <c r="H32" s="163">
        <f>ROUND((((SUM(BE101:BE108)+SUM(BE126:BE211))+SUM(BE213:BE217))),2)</f>
        <v>0</v>
      </c>
      <c r="I32" s="48"/>
      <c r="J32" s="48"/>
      <c r="K32" s="48"/>
      <c r="L32" s="48"/>
      <c r="M32" s="163">
        <f>ROUND(((ROUND((SUM(BE101:BE108)+SUM(BE126:BE211)),2)*F32)+SUM(BE213:BE217)*F32),2)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51</v>
      </c>
      <c r="F33" s="56">
        <v>0.15</v>
      </c>
      <c r="G33" s="162" t="s">
        <v>50</v>
      </c>
      <c r="H33" s="163">
        <f>ROUND((((SUM(BF101:BF108)+SUM(BF126:BF211))+SUM(BF213:BF217))),2)</f>
        <v>0</v>
      </c>
      <c r="I33" s="48"/>
      <c r="J33" s="48"/>
      <c r="K33" s="48"/>
      <c r="L33" s="48"/>
      <c r="M33" s="163">
        <f>ROUND(((ROUND((SUM(BF101:BF108)+SUM(BF126:BF211)),2)*F33)+SUM(BF213:BF217)*F33),2)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52</v>
      </c>
      <c r="F34" s="56">
        <v>0.21</v>
      </c>
      <c r="G34" s="162" t="s">
        <v>50</v>
      </c>
      <c r="H34" s="163">
        <f>ROUND((((SUM(BG101:BG108)+SUM(BG126:BG211))+SUM(BG213:BG217))),2)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53</v>
      </c>
      <c r="F35" s="56">
        <v>0.15</v>
      </c>
      <c r="G35" s="162" t="s">
        <v>50</v>
      </c>
      <c r="H35" s="163">
        <f>ROUND((((SUM(BH101:BH108)+SUM(BH126:BH211))+SUM(BH213:BH217))),2)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54</v>
      </c>
      <c r="F36" s="56">
        <v>0</v>
      </c>
      <c r="G36" s="162" t="s">
        <v>50</v>
      </c>
      <c r="H36" s="163">
        <f>ROUND((((SUM(BI101:BI108)+SUM(BI126:BI211))+SUM(BI213:BI217))),2)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55</v>
      </c>
      <c r="E38" s="104"/>
      <c r="F38" s="104"/>
      <c r="G38" s="165" t="s">
        <v>56</v>
      </c>
      <c r="H38" s="166" t="s">
        <v>57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58</v>
      </c>
      <c r="E50" s="68"/>
      <c r="F50" s="68"/>
      <c r="G50" s="68"/>
      <c r="H50" s="69"/>
      <c r="I50" s="48"/>
      <c r="J50" s="67" t="s">
        <v>59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60</v>
      </c>
      <c r="E59" s="73"/>
      <c r="F59" s="73"/>
      <c r="G59" s="74" t="s">
        <v>61</v>
      </c>
      <c r="H59" s="75"/>
      <c r="I59" s="48"/>
      <c r="J59" s="72" t="s">
        <v>60</v>
      </c>
      <c r="K59" s="73"/>
      <c r="L59" s="73"/>
      <c r="M59" s="73"/>
      <c r="N59" s="74" t="s">
        <v>61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62</v>
      </c>
      <c r="E61" s="68"/>
      <c r="F61" s="68"/>
      <c r="G61" s="68"/>
      <c r="H61" s="69"/>
      <c r="I61" s="48"/>
      <c r="J61" s="67" t="s">
        <v>63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60</v>
      </c>
      <c r="E70" s="73"/>
      <c r="F70" s="73"/>
      <c r="G70" s="74" t="s">
        <v>61</v>
      </c>
      <c r="H70" s="75"/>
      <c r="I70" s="48"/>
      <c r="J70" s="72" t="s">
        <v>60</v>
      </c>
      <c r="K70" s="73"/>
      <c r="L70" s="73"/>
      <c r="M70" s="73"/>
      <c r="N70" s="74" t="s">
        <v>61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125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Vestavba lůžkového výtahu v Domově na zámku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117</v>
      </c>
      <c r="D79" s="48"/>
      <c r="E79" s="48"/>
      <c r="F79" s="88" t="str">
        <f>F7</f>
        <v>2 - Dodatek č.1-Vestavba lůžk.výtahu-požární úpravy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25</v>
      </c>
      <c r="D81" s="48"/>
      <c r="E81" s="48"/>
      <c r="F81" s="34" t="str">
        <f>F9</f>
        <v>Lysá nad Labem</v>
      </c>
      <c r="G81" s="48"/>
      <c r="H81" s="48"/>
      <c r="I81" s="48"/>
      <c r="J81" s="48"/>
      <c r="K81" s="39" t="s">
        <v>27</v>
      </c>
      <c r="L81" s="48"/>
      <c r="M81" s="91" t="str">
        <f>IF(O9="","",O9)</f>
        <v>10. 9. 2016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29</v>
      </c>
      <c r="D83" s="48"/>
      <c r="E83" s="48"/>
      <c r="F83" s="34" t="str">
        <f>E12</f>
        <v>Středočeský kraj</v>
      </c>
      <c r="G83" s="48"/>
      <c r="H83" s="48"/>
      <c r="I83" s="48"/>
      <c r="J83" s="48"/>
      <c r="K83" s="39" t="s">
        <v>37</v>
      </c>
      <c r="L83" s="48"/>
      <c r="M83" s="34" t="str">
        <f>E18</f>
        <v>AGORA,arch a staveb ateliel s.r.o. Liberec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35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42</v>
      </c>
      <c r="L84" s="48"/>
      <c r="M84" s="34" t="str">
        <f>E21</f>
        <v>Malec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126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127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128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N126</f>
        <v>0</v>
      </c>
      <c r="O88" s="175"/>
      <c r="P88" s="175"/>
      <c r="Q88" s="175"/>
      <c r="R88" s="49"/>
      <c r="T88" s="172"/>
      <c r="U88" s="172"/>
      <c r="AU88" s="23" t="s">
        <v>129</v>
      </c>
    </row>
    <row r="89" spans="2:21" s="6" customFormat="1" ht="24.95" customHeight="1">
      <c r="B89" s="176"/>
      <c r="C89" s="177"/>
      <c r="D89" s="178" t="s">
        <v>131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N127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134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N128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136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N134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137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N139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139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N142</f>
        <v>0</v>
      </c>
      <c r="O93" s="183"/>
      <c r="P93" s="183"/>
      <c r="Q93" s="183"/>
      <c r="R93" s="184"/>
      <c r="T93" s="185"/>
      <c r="U93" s="185"/>
    </row>
    <row r="94" spans="2:21" s="6" customFormat="1" ht="24.95" customHeight="1">
      <c r="B94" s="176"/>
      <c r="C94" s="177"/>
      <c r="D94" s="178" t="s">
        <v>140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9">
        <f>N144</f>
        <v>0</v>
      </c>
      <c r="O94" s="177"/>
      <c r="P94" s="177"/>
      <c r="Q94" s="177"/>
      <c r="R94" s="180"/>
      <c r="T94" s="181"/>
      <c r="U94" s="181"/>
    </row>
    <row r="95" spans="2:21" s="7" customFormat="1" ht="19.9" customHeight="1">
      <c r="B95" s="182"/>
      <c r="C95" s="183"/>
      <c r="D95" s="137" t="s">
        <v>148</v>
      </c>
      <c r="E95" s="183"/>
      <c r="F95" s="183"/>
      <c r="G95" s="183"/>
      <c r="H95" s="183"/>
      <c r="I95" s="183"/>
      <c r="J95" s="183"/>
      <c r="K95" s="183"/>
      <c r="L95" s="183"/>
      <c r="M95" s="183"/>
      <c r="N95" s="139">
        <f>N145</f>
        <v>0</v>
      </c>
      <c r="O95" s="183"/>
      <c r="P95" s="183"/>
      <c r="Q95" s="183"/>
      <c r="R95" s="184"/>
      <c r="T95" s="185"/>
      <c r="U95" s="185"/>
    </row>
    <row r="96" spans="2:21" s="7" customFormat="1" ht="19.9" customHeight="1">
      <c r="B96" s="182"/>
      <c r="C96" s="183"/>
      <c r="D96" s="137" t="s">
        <v>149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N148</f>
        <v>0</v>
      </c>
      <c r="O96" s="183"/>
      <c r="P96" s="183"/>
      <c r="Q96" s="183"/>
      <c r="R96" s="184"/>
      <c r="T96" s="185"/>
      <c r="U96" s="185"/>
    </row>
    <row r="97" spans="2:21" s="7" customFormat="1" ht="19.9" customHeight="1">
      <c r="B97" s="182"/>
      <c r="C97" s="183"/>
      <c r="D97" s="137" t="s">
        <v>150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N202</f>
        <v>0</v>
      </c>
      <c r="O97" s="183"/>
      <c r="P97" s="183"/>
      <c r="Q97" s="183"/>
      <c r="R97" s="184"/>
      <c r="T97" s="185"/>
      <c r="U97" s="185"/>
    </row>
    <row r="98" spans="2:21" s="7" customFormat="1" ht="19.9" customHeight="1">
      <c r="B98" s="182"/>
      <c r="C98" s="183"/>
      <c r="D98" s="137" t="s">
        <v>152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N204</f>
        <v>0</v>
      </c>
      <c r="O98" s="183"/>
      <c r="P98" s="183"/>
      <c r="Q98" s="183"/>
      <c r="R98" s="184"/>
      <c r="T98" s="185"/>
      <c r="U98" s="185"/>
    </row>
    <row r="99" spans="2:21" s="6" customFormat="1" ht="21.8" customHeight="1">
      <c r="B99" s="176"/>
      <c r="C99" s="177"/>
      <c r="D99" s="178" t="s">
        <v>155</v>
      </c>
      <c r="E99" s="177"/>
      <c r="F99" s="177"/>
      <c r="G99" s="177"/>
      <c r="H99" s="177"/>
      <c r="I99" s="177"/>
      <c r="J99" s="177"/>
      <c r="K99" s="177"/>
      <c r="L99" s="177"/>
      <c r="M99" s="177"/>
      <c r="N99" s="186">
        <f>N212</f>
        <v>0</v>
      </c>
      <c r="O99" s="177"/>
      <c r="P99" s="177"/>
      <c r="Q99" s="177"/>
      <c r="R99" s="180"/>
      <c r="T99" s="181"/>
      <c r="U99" s="181"/>
    </row>
    <row r="100" spans="2:21" s="1" customFormat="1" ht="21.8" customHeight="1"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9"/>
      <c r="T100" s="172"/>
      <c r="U100" s="172"/>
    </row>
    <row r="101" spans="2:21" s="1" customFormat="1" ht="29.25" customHeight="1">
      <c r="B101" s="47"/>
      <c r="C101" s="174" t="s">
        <v>156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175">
        <f>ROUND(N102+N103+N104+N105+N106+N107,2)</f>
        <v>0</v>
      </c>
      <c r="O101" s="187"/>
      <c r="P101" s="187"/>
      <c r="Q101" s="187"/>
      <c r="R101" s="49"/>
      <c r="T101" s="188"/>
      <c r="U101" s="189" t="s">
        <v>48</v>
      </c>
    </row>
    <row r="102" spans="2:65" s="1" customFormat="1" ht="18" customHeight="1">
      <c r="B102" s="47"/>
      <c r="C102" s="48"/>
      <c r="D102" s="144" t="s">
        <v>157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90"/>
      <c r="T102" s="191"/>
      <c r="U102" s="192" t="s">
        <v>49</v>
      </c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3" t="s">
        <v>158</v>
      </c>
      <c r="AZ102" s="190"/>
      <c r="BA102" s="190"/>
      <c r="BB102" s="190"/>
      <c r="BC102" s="190"/>
      <c r="BD102" s="190"/>
      <c r="BE102" s="194">
        <f>IF(U102="základní",N102,0)</f>
        <v>0</v>
      </c>
      <c r="BF102" s="194">
        <f>IF(U102="snížená",N102,0)</f>
        <v>0</v>
      </c>
      <c r="BG102" s="194">
        <f>IF(U102="zákl. přenesená",N102,0)</f>
        <v>0</v>
      </c>
      <c r="BH102" s="194">
        <f>IF(U102="sníž. přenesená",N102,0)</f>
        <v>0</v>
      </c>
      <c r="BI102" s="194">
        <f>IF(U102="nulová",N102,0)</f>
        <v>0</v>
      </c>
      <c r="BJ102" s="193" t="s">
        <v>90</v>
      </c>
      <c r="BK102" s="190"/>
      <c r="BL102" s="190"/>
      <c r="BM102" s="190"/>
    </row>
    <row r="103" spans="2:65" s="1" customFormat="1" ht="18" customHeight="1">
      <c r="B103" s="47"/>
      <c r="C103" s="48"/>
      <c r="D103" s="144" t="s">
        <v>159</v>
      </c>
      <c r="E103" s="137"/>
      <c r="F103" s="137"/>
      <c r="G103" s="137"/>
      <c r="H103" s="137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90"/>
      <c r="T103" s="191"/>
      <c r="U103" s="192" t="s">
        <v>49</v>
      </c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3" t="s">
        <v>158</v>
      </c>
      <c r="AZ103" s="190"/>
      <c r="BA103" s="190"/>
      <c r="BB103" s="190"/>
      <c r="BC103" s="190"/>
      <c r="BD103" s="190"/>
      <c r="BE103" s="194">
        <f>IF(U103="základní",N103,0)</f>
        <v>0</v>
      </c>
      <c r="BF103" s="194">
        <f>IF(U103="snížená",N103,0)</f>
        <v>0</v>
      </c>
      <c r="BG103" s="194">
        <f>IF(U103="zákl. přenesená",N103,0)</f>
        <v>0</v>
      </c>
      <c r="BH103" s="194">
        <f>IF(U103="sníž. přenesená",N103,0)</f>
        <v>0</v>
      </c>
      <c r="BI103" s="194">
        <f>IF(U103="nulová",N103,0)</f>
        <v>0</v>
      </c>
      <c r="BJ103" s="193" t="s">
        <v>90</v>
      </c>
      <c r="BK103" s="190"/>
      <c r="BL103" s="190"/>
      <c r="BM103" s="190"/>
    </row>
    <row r="104" spans="2:65" s="1" customFormat="1" ht="18" customHeight="1">
      <c r="B104" s="47"/>
      <c r="C104" s="48"/>
      <c r="D104" s="144" t="s">
        <v>160</v>
      </c>
      <c r="E104" s="137"/>
      <c r="F104" s="137"/>
      <c r="G104" s="137"/>
      <c r="H104" s="137"/>
      <c r="I104" s="48"/>
      <c r="J104" s="48"/>
      <c r="K104" s="48"/>
      <c r="L104" s="48"/>
      <c r="M104" s="48"/>
      <c r="N104" s="138">
        <f>ROUND(N88*T104,2)</f>
        <v>0</v>
      </c>
      <c r="O104" s="139"/>
      <c r="P104" s="139"/>
      <c r="Q104" s="139"/>
      <c r="R104" s="49"/>
      <c r="S104" s="190"/>
      <c r="T104" s="191"/>
      <c r="U104" s="192" t="s">
        <v>49</v>
      </c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3" t="s">
        <v>158</v>
      </c>
      <c r="AZ104" s="190"/>
      <c r="BA104" s="190"/>
      <c r="BB104" s="190"/>
      <c r="BC104" s="190"/>
      <c r="BD104" s="190"/>
      <c r="BE104" s="194">
        <f>IF(U104="základní",N104,0)</f>
        <v>0</v>
      </c>
      <c r="BF104" s="194">
        <f>IF(U104="snížená",N104,0)</f>
        <v>0</v>
      </c>
      <c r="BG104" s="194">
        <f>IF(U104="zákl. přenesená",N104,0)</f>
        <v>0</v>
      </c>
      <c r="BH104" s="194">
        <f>IF(U104="sníž. přenesená",N104,0)</f>
        <v>0</v>
      </c>
      <c r="BI104" s="194">
        <f>IF(U104="nulová",N104,0)</f>
        <v>0</v>
      </c>
      <c r="BJ104" s="193" t="s">
        <v>90</v>
      </c>
      <c r="BK104" s="190"/>
      <c r="BL104" s="190"/>
      <c r="BM104" s="190"/>
    </row>
    <row r="105" spans="2:65" s="1" customFormat="1" ht="18" customHeight="1">
      <c r="B105" s="47"/>
      <c r="C105" s="48"/>
      <c r="D105" s="144" t="s">
        <v>161</v>
      </c>
      <c r="E105" s="137"/>
      <c r="F105" s="137"/>
      <c r="G105" s="137"/>
      <c r="H105" s="137"/>
      <c r="I105" s="48"/>
      <c r="J105" s="48"/>
      <c r="K105" s="48"/>
      <c r="L105" s="48"/>
      <c r="M105" s="48"/>
      <c r="N105" s="138">
        <f>ROUND(N88*T105,2)</f>
        <v>0</v>
      </c>
      <c r="O105" s="139"/>
      <c r="P105" s="139"/>
      <c r="Q105" s="139"/>
      <c r="R105" s="49"/>
      <c r="S105" s="190"/>
      <c r="T105" s="191"/>
      <c r="U105" s="192" t="s">
        <v>49</v>
      </c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3" t="s">
        <v>158</v>
      </c>
      <c r="AZ105" s="190"/>
      <c r="BA105" s="190"/>
      <c r="BB105" s="190"/>
      <c r="BC105" s="190"/>
      <c r="BD105" s="190"/>
      <c r="BE105" s="194">
        <f>IF(U105="základní",N105,0)</f>
        <v>0</v>
      </c>
      <c r="BF105" s="194">
        <f>IF(U105="snížená",N105,0)</f>
        <v>0</v>
      </c>
      <c r="BG105" s="194">
        <f>IF(U105="zákl. přenesená",N105,0)</f>
        <v>0</v>
      </c>
      <c r="BH105" s="194">
        <f>IF(U105="sníž. přenesená",N105,0)</f>
        <v>0</v>
      </c>
      <c r="BI105" s="194">
        <f>IF(U105="nulová",N105,0)</f>
        <v>0</v>
      </c>
      <c r="BJ105" s="193" t="s">
        <v>90</v>
      </c>
      <c r="BK105" s="190"/>
      <c r="BL105" s="190"/>
      <c r="BM105" s="190"/>
    </row>
    <row r="106" spans="2:65" s="1" customFormat="1" ht="18" customHeight="1">
      <c r="B106" s="47"/>
      <c r="C106" s="48"/>
      <c r="D106" s="144" t="s">
        <v>162</v>
      </c>
      <c r="E106" s="137"/>
      <c r="F106" s="137"/>
      <c r="G106" s="137"/>
      <c r="H106" s="137"/>
      <c r="I106" s="48"/>
      <c r="J106" s="48"/>
      <c r="K106" s="48"/>
      <c r="L106" s="48"/>
      <c r="M106" s="48"/>
      <c r="N106" s="138">
        <f>ROUND(N88*T106,2)</f>
        <v>0</v>
      </c>
      <c r="O106" s="139"/>
      <c r="P106" s="139"/>
      <c r="Q106" s="139"/>
      <c r="R106" s="49"/>
      <c r="S106" s="190"/>
      <c r="T106" s="191"/>
      <c r="U106" s="192" t="s">
        <v>49</v>
      </c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3" t="s">
        <v>158</v>
      </c>
      <c r="AZ106" s="190"/>
      <c r="BA106" s="190"/>
      <c r="BB106" s="190"/>
      <c r="BC106" s="190"/>
      <c r="BD106" s="190"/>
      <c r="BE106" s="194">
        <f>IF(U106="základní",N106,0)</f>
        <v>0</v>
      </c>
      <c r="BF106" s="194">
        <f>IF(U106="snížená",N106,0)</f>
        <v>0</v>
      </c>
      <c r="BG106" s="194">
        <f>IF(U106="zákl. přenesená",N106,0)</f>
        <v>0</v>
      </c>
      <c r="BH106" s="194">
        <f>IF(U106="sníž. přenesená",N106,0)</f>
        <v>0</v>
      </c>
      <c r="BI106" s="194">
        <f>IF(U106="nulová",N106,0)</f>
        <v>0</v>
      </c>
      <c r="BJ106" s="193" t="s">
        <v>90</v>
      </c>
      <c r="BK106" s="190"/>
      <c r="BL106" s="190"/>
      <c r="BM106" s="190"/>
    </row>
    <row r="107" spans="2:65" s="1" customFormat="1" ht="18" customHeight="1">
      <c r="B107" s="47"/>
      <c r="C107" s="48"/>
      <c r="D107" s="137" t="s">
        <v>163</v>
      </c>
      <c r="E107" s="48"/>
      <c r="F107" s="48"/>
      <c r="G107" s="48"/>
      <c r="H107" s="48"/>
      <c r="I107" s="48"/>
      <c r="J107" s="48"/>
      <c r="K107" s="48"/>
      <c r="L107" s="48"/>
      <c r="M107" s="48"/>
      <c r="N107" s="138">
        <f>ROUND(N88*T107,2)</f>
        <v>0</v>
      </c>
      <c r="O107" s="139"/>
      <c r="P107" s="139"/>
      <c r="Q107" s="139"/>
      <c r="R107" s="49"/>
      <c r="S107" s="190"/>
      <c r="T107" s="195"/>
      <c r="U107" s="196" t="s">
        <v>49</v>
      </c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3" t="s">
        <v>164</v>
      </c>
      <c r="AZ107" s="190"/>
      <c r="BA107" s="190"/>
      <c r="BB107" s="190"/>
      <c r="BC107" s="190"/>
      <c r="BD107" s="190"/>
      <c r="BE107" s="194">
        <f>IF(U107="základní",N107,0)</f>
        <v>0</v>
      </c>
      <c r="BF107" s="194">
        <f>IF(U107="snížená",N107,0)</f>
        <v>0</v>
      </c>
      <c r="BG107" s="194">
        <f>IF(U107="zákl. přenesená",N107,0)</f>
        <v>0</v>
      </c>
      <c r="BH107" s="194">
        <f>IF(U107="sníž. přenesená",N107,0)</f>
        <v>0</v>
      </c>
      <c r="BI107" s="194">
        <f>IF(U107="nulová",N107,0)</f>
        <v>0</v>
      </c>
      <c r="BJ107" s="193" t="s">
        <v>90</v>
      </c>
      <c r="BK107" s="190"/>
      <c r="BL107" s="190"/>
      <c r="BM107" s="190"/>
    </row>
    <row r="108" spans="2:21" s="1" customFormat="1" ht="13.5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  <c r="T108" s="172"/>
      <c r="U108" s="172"/>
    </row>
    <row r="109" spans="2:21" s="1" customFormat="1" ht="29.25" customHeight="1">
      <c r="B109" s="47"/>
      <c r="C109" s="151" t="s">
        <v>110</v>
      </c>
      <c r="D109" s="152"/>
      <c r="E109" s="152"/>
      <c r="F109" s="152"/>
      <c r="G109" s="152"/>
      <c r="H109" s="152"/>
      <c r="I109" s="152"/>
      <c r="J109" s="152"/>
      <c r="K109" s="152"/>
      <c r="L109" s="153">
        <f>ROUND(SUM(N88+N101),2)</f>
        <v>0</v>
      </c>
      <c r="M109" s="153"/>
      <c r="N109" s="153"/>
      <c r="O109" s="153"/>
      <c r="P109" s="153"/>
      <c r="Q109" s="153"/>
      <c r="R109" s="49"/>
      <c r="T109" s="172"/>
      <c r="U109" s="172"/>
    </row>
    <row r="110" spans="2:21" s="1" customFormat="1" ht="6.95" customHeight="1">
      <c r="B110" s="76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8"/>
      <c r="T110" s="172"/>
      <c r="U110" s="172"/>
    </row>
    <row r="114" spans="2:18" s="1" customFormat="1" ht="6.95" customHeight="1"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1"/>
    </row>
    <row r="115" spans="2:18" s="1" customFormat="1" ht="36.95" customHeight="1">
      <c r="B115" s="47"/>
      <c r="C115" s="28" t="s">
        <v>165</v>
      </c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pans="2:18" s="1" customFormat="1" ht="6.9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1" customFormat="1" ht="30" customHeight="1">
      <c r="B117" s="47"/>
      <c r="C117" s="39" t="s">
        <v>19</v>
      </c>
      <c r="D117" s="48"/>
      <c r="E117" s="48"/>
      <c r="F117" s="156" t="str">
        <f>F6</f>
        <v>Vestavba lůžkového výtahu v Domově na zámku</v>
      </c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48"/>
      <c r="R117" s="49"/>
    </row>
    <row r="118" spans="2:18" s="1" customFormat="1" ht="36.95" customHeight="1">
      <c r="B118" s="47"/>
      <c r="C118" s="86" t="s">
        <v>117</v>
      </c>
      <c r="D118" s="48"/>
      <c r="E118" s="48"/>
      <c r="F118" s="88" t="str">
        <f>F7</f>
        <v>2 - Dodatek č.1-Vestavba lůžk.výtahu-požární úpravy</v>
      </c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pans="2:18" s="1" customFormat="1" ht="6.95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2:18" s="1" customFormat="1" ht="18" customHeight="1">
      <c r="B120" s="47"/>
      <c r="C120" s="39" t="s">
        <v>25</v>
      </c>
      <c r="D120" s="48"/>
      <c r="E120" s="48"/>
      <c r="F120" s="34" t="str">
        <f>F9</f>
        <v>Lysá nad Labem</v>
      </c>
      <c r="G120" s="48"/>
      <c r="H120" s="48"/>
      <c r="I120" s="48"/>
      <c r="J120" s="48"/>
      <c r="K120" s="39" t="s">
        <v>27</v>
      </c>
      <c r="L120" s="48"/>
      <c r="M120" s="91" t="str">
        <f>IF(O9="","",O9)</f>
        <v>10. 9. 2016</v>
      </c>
      <c r="N120" s="91"/>
      <c r="O120" s="91"/>
      <c r="P120" s="91"/>
      <c r="Q120" s="48"/>
      <c r="R120" s="49"/>
    </row>
    <row r="121" spans="2:18" s="1" customFormat="1" ht="6.95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</row>
    <row r="122" spans="2:18" s="1" customFormat="1" ht="13.5">
      <c r="B122" s="47"/>
      <c r="C122" s="39" t="s">
        <v>29</v>
      </c>
      <c r="D122" s="48"/>
      <c r="E122" s="48"/>
      <c r="F122" s="34" t="str">
        <f>E12</f>
        <v>Středočeský kraj</v>
      </c>
      <c r="G122" s="48"/>
      <c r="H122" s="48"/>
      <c r="I122" s="48"/>
      <c r="J122" s="48"/>
      <c r="K122" s="39" t="s">
        <v>37</v>
      </c>
      <c r="L122" s="48"/>
      <c r="M122" s="34" t="str">
        <f>E18</f>
        <v>AGORA,arch a staveb ateliel s.r.o. Liberec</v>
      </c>
      <c r="N122" s="34"/>
      <c r="O122" s="34"/>
      <c r="P122" s="34"/>
      <c r="Q122" s="34"/>
      <c r="R122" s="49"/>
    </row>
    <row r="123" spans="2:18" s="1" customFormat="1" ht="14.4" customHeight="1">
      <c r="B123" s="47"/>
      <c r="C123" s="39" t="s">
        <v>35</v>
      </c>
      <c r="D123" s="48"/>
      <c r="E123" s="48"/>
      <c r="F123" s="34" t="str">
        <f>IF(E15="","",E15)</f>
        <v>Vyplň údaj</v>
      </c>
      <c r="G123" s="48"/>
      <c r="H123" s="48"/>
      <c r="I123" s="48"/>
      <c r="J123" s="48"/>
      <c r="K123" s="39" t="s">
        <v>42</v>
      </c>
      <c r="L123" s="48"/>
      <c r="M123" s="34" t="str">
        <f>E21</f>
        <v>Malec</v>
      </c>
      <c r="N123" s="34"/>
      <c r="O123" s="34"/>
      <c r="P123" s="34"/>
      <c r="Q123" s="34"/>
      <c r="R123" s="49"/>
    </row>
    <row r="124" spans="2:18" s="1" customFormat="1" ht="10.3" customHeight="1"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9"/>
    </row>
    <row r="125" spans="2:27" s="8" customFormat="1" ht="29.25" customHeight="1">
      <c r="B125" s="197"/>
      <c r="C125" s="198" t="s">
        <v>166</v>
      </c>
      <c r="D125" s="199" t="s">
        <v>167</v>
      </c>
      <c r="E125" s="199" t="s">
        <v>66</v>
      </c>
      <c r="F125" s="199" t="s">
        <v>168</v>
      </c>
      <c r="G125" s="199"/>
      <c r="H125" s="199"/>
      <c r="I125" s="199"/>
      <c r="J125" s="199" t="s">
        <v>169</v>
      </c>
      <c r="K125" s="199" t="s">
        <v>170</v>
      </c>
      <c r="L125" s="199" t="s">
        <v>171</v>
      </c>
      <c r="M125" s="199"/>
      <c r="N125" s="199" t="s">
        <v>127</v>
      </c>
      <c r="O125" s="199"/>
      <c r="P125" s="199"/>
      <c r="Q125" s="200"/>
      <c r="R125" s="201"/>
      <c r="T125" s="107" t="s">
        <v>172</v>
      </c>
      <c r="U125" s="108" t="s">
        <v>48</v>
      </c>
      <c r="V125" s="108" t="s">
        <v>173</v>
      </c>
      <c r="W125" s="108" t="s">
        <v>174</v>
      </c>
      <c r="X125" s="108" t="s">
        <v>175</v>
      </c>
      <c r="Y125" s="108" t="s">
        <v>176</v>
      </c>
      <c r="Z125" s="108" t="s">
        <v>177</v>
      </c>
      <c r="AA125" s="109" t="s">
        <v>178</v>
      </c>
    </row>
    <row r="126" spans="2:63" s="1" customFormat="1" ht="29.25" customHeight="1">
      <c r="B126" s="47"/>
      <c r="C126" s="111" t="s">
        <v>123</v>
      </c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202">
        <f>BK126</f>
        <v>0</v>
      </c>
      <c r="O126" s="203"/>
      <c r="P126" s="203"/>
      <c r="Q126" s="203"/>
      <c r="R126" s="49"/>
      <c r="T126" s="110"/>
      <c r="U126" s="68"/>
      <c r="V126" s="68"/>
      <c r="W126" s="204">
        <f>W127+W144+W212</f>
        <v>0</v>
      </c>
      <c r="X126" s="68"/>
      <c r="Y126" s="204">
        <f>Y127+Y144+Y212</f>
        <v>0.915981</v>
      </c>
      <c r="Z126" s="68"/>
      <c r="AA126" s="205">
        <f>AA127+AA144+AA212</f>
        <v>0.6688000000000001</v>
      </c>
      <c r="AT126" s="23" t="s">
        <v>83</v>
      </c>
      <c r="AU126" s="23" t="s">
        <v>129</v>
      </c>
      <c r="BK126" s="206">
        <f>BK127+BK144+BK212</f>
        <v>0</v>
      </c>
    </row>
    <row r="127" spans="2:63" s="9" customFormat="1" ht="37.4" customHeight="1">
      <c r="B127" s="207"/>
      <c r="C127" s="208"/>
      <c r="D127" s="209" t="s">
        <v>131</v>
      </c>
      <c r="E127" s="209"/>
      <c r="F127" s="209"/>
      <c r="G127" s="209"/>
      <c r="H127" s="209"/>
      <c r="I127" s="209"/>
      <c r="J127" s="209"/>
      <c r="K127" s="209"/>
      <c r="L127" s="209"/>
      <c r="M127" s="209"/>
      <c r="N127" s="186">
        <f>BK127</f>
        <v>0</v>
      </c>
      <c r="O127" s="179"/>
      <c r="P127" s="179"/>
      <c r="Q127" s="179"/>
      <c r="R127" s="210"/>
      <c r="T127" s="211"/>
      <c r="U127" s="208"/>
      <c r="V127" s="208"/>
      <c r="W127" s="212">
        <f>W128+W134+W139+W142</f>
        <v>0</v>
      </c>
      <c r="X127" s="208"/>
      <c r="Y127" s="212">
        <f>Y128+Y134+Y139+Y142</f>
        <v>0.681029</v>
      </c>
      <c r="Z127" s="208"/>
      <c r="AA127" s="213">
        <f>AA128+AA134+AA139+AA142</f>
        <v>0.6688000000000001</v>
      </c>
      <c r="AR127" s="214" t="s">
        <v>90</v>
      </c>
      <c r="AT127" s="215" t="s">
        <v>83</v>
      </c>
      <c r="AU127" s="215" t="s">
        <v>84</v>
      </c>
      <c r="AY127" s="214" t="s">
        <v>179</v>
      </c>
      <c r="BK127" s="216">
        <f>BK128+BK134+BK139+BK142</f>
        <v>0</v>
      </c>
    </row>
    <row r="128" spans="2:63" s="9" customFormat="1" ht="19.9" customHeight="1">
      <c r="B128" s="207"/>
      <c r="C128" s="208"/>
      <c r="D128" s="217" t="s">
        <v>134</v>
      </c>
      <c r="E128" s="217"/>
      <c r="F128" s="217"/>
      <c r="G128" s="217"/>
      <c r="H128" s="217"/>
      <c r="I128" s="217"/>
      <c r="J128" s="217"/>
      <c r="K128" s="217"/>
      <c r="L128" s="217"/>
      <c r="M128" s="217"/>
      <c r="N128" s="218">
        <f>BK128</f>
        <v>0</v>
      </c>
      <c r="O128" s="219"/>
      <c r="P128" s="219"/>
      <c r="Q128" s="219"/>
      <c r="R128" s="210"/>
      <c r="T128" s="211"/>
      <c r="U128" s="208"/>
      <c r="V128" s="208"/>
      <c r="W128" s="212">
        <f>SUM(W129:W133)</f>
        <v>0</v>
      </c>
      <c r="X128" s="208"/>
      <c r="Y128" s="212">
        <f>SUM(Y129:Y133)</f>
        <v>0.562829</v>
      </c>
      <c r="Z128" s="208"/>
      <c r="AA128" s="213">
        <f>SUM(AA129:AA133)</f>
        <v>0</v>
      </c>
      <c r="AR128" s="214" t="s">
        <v>90</v>
      </c>
      <c r="AT128" s="215" t="s">
        <v>83</v>
      </c>
      <c r="AU128" s="215" t="s">
        <v>90</v>
      </c>
      <c r="AY128" s="214" t="s">
        <v>179</v>
      </c>
      <c r="BK128" s="216">
        <f>SUM(BK129:BK133)</f>
        <v>0</v>
      </c>
    </row>
    <row r="129" spans="2:65" s="1" customFormat="1" ht="25.5" customHeight="1">
      <c r="B129" s="47"/>
      <c r="C129" s="220" t="s">
        <v>90</v>
      </c>
      <c r="D129" s="220" t="s">
        <v>180</v>
      </c>
      <c r="E129" s="221" t="s">
        <v>1108</v>
      </c>
      <c r="F129" s="222" t="s">
        <v>1109</v>
      </c>
      <c r="G129" s="222"/>
      <c r="H129" s="222"/>
      <c r="I129" s="222"/>
      <c r="J129" s="223" t="s">
        <v>237</v>
      </c>
      <c r="K129" s="224">
        <v>19.7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23</v>
      </c>
      <c r="U129" s="57" t="s">
        <v>49</v>
      </c>
      <c r="V129" s="48"/>
      <c r="W129" s="229">
        <f>V129*K129</f>
        <v>0</v>
      </c>
      <c r="X129" s="229">
        <v>0.02857</v>
      </c>
      <c r="Y129" s="229">
        <f>X129*K129</f>
        <v>0.562829</v>
      </c>
      <c r="Z129" s="229">
        <v>0</v>
      </c>
      <c r="AA129" s="230">
        <f>Z129*K129</f>
        <v>0</v>
      </c>
      <c r="AR129" s="23" t="s">
        <v>99</v>
      </c>
      <c r="AT129" s="23" t="s">
        <v>180</v>
      </c>
      <c r="AU129" s="23" t="s">
        <v>93</v>
      </c>
      <c r="AY129" s="23" t="s">
        <v>179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90</v>
      </c>
      <c r="BK129" s="143">
        <f>ROUND(L129*K129,2)</f>
        <v>0</v>
      </c>
      <c r="BL129" s="23" t="s">
        <v>99</v>
      </c>
      <c r="BM129" s="23" t="s">
        <v>1110</v>
      </c>
    </row>
    <row r="130" spans="2:51" s="12" customFormat="1" ht="16.5" customHeight="1">
      <c r="B130" s="271"/>
      <c r="C130" s="272"/>
      <c r="D130" s="272"/>
      <c r="E130" s="273" t="s">
        <v>23</v>
      </c>
      <c r="F130" s="274" t="s">
        <v>1111</v>
      </c>
      <c r="G130" s="275"/>
      <c r="H130" s="275"/>
      <c r="I130" s="275"/>
      <c r="J130" s="272"/>
      <c r="K130" s="273" t="s">
        <v>23</v>
      </c>
      <c r="L130" s="272"/>
      <c r="M130" s="272"/>
      <c r="N130" s="272"/>
      <c r="O130" s="272"/>
      <c r="P130" s="272"/>
      <c r="Q130" s="272"/>
      <c r="R130" s="276"/>
      <c r="T130" s="277"/>
      <c r="U130" s="272"/>
      <c r="V130" s="272"/>
      <c r="W130" s="272"/>
      <c r="X130" s="272"/>
      <c r="Y130" s="272"/>
      <c r="Z130" s="272"/>
      <c r="AA130" s="278"/>
      <c r="AT130" s="279" t="s">
        <v>186</v>
      </c>
      <c r="AU130" s="279" t="s">
        <v>93</v>
      </c>
      <c r="AV130" s="12" t="s">
        <v>90</v>
      </c>
      <c r="AW130" s="12" t="s">
        <v>41</v>
      </c>
      <c r="AX130" s="12" t="s">
        <v>84</v>
      </c>
      <c r="AY130" s="279" t="s">
        <v>179</v>
      </c>
    </row>
    <row r="131" spans="2:51" s="10" customFormat="1" ht="16.5" customHeight="1">
      <c r="B131" s="231"/>
      <c r="C131" s="232"/>
      <c r="D131" s="232"/>
      <c r="E131" s="233" t="s">
        <v>23</v>
      </c>
      <c r="F131" s="241" t="s">
        <v>1112</v>
      </c>
      <c r="G131" s="232"/>
      <c r="H131" s="232"/>
      <c r="I131" s="232"/>
      <c r="J131" s="232"/>
      <c r="K131" s="236">
        <v>12.2</v>
      </c>
      <c r="L131" s="232"/>
      <c r="M131" s="232"/>
      <c r="N131" s="232"/>
      <c r="O131" s="232"/>
      <c r="P131" s="232"/>
      <c r="Q131" s="232"/>
      <c r="R131" s="237"/>
      <c r="T131" s="238"/>
      <c r="U131" s="232"/>
      <c r="V131" s="232"/>
      <c r="W131" s="232"/>
      <c r="X131" s="232"/>
      <c r="Y131" s="232"/>
      <c r="Z131" s="232"/>
      <c r="AA131" s="239"/>
      <c r="AT131" s="240" t="s">
        <v>186</v>
      </c>
      <c r="AU131" s="240" t="s">
        <v>93</v>
      </c>
      <c r="AV131" s="10" t="s">
        <v>93</v>
      </c>
      <c r="AW131" s="10" t="s">
        <v>41</v>
      </c>
      <c r="AX131" s="10" t="s">
        <v>84</v>
      </c>
      <c r="AY131" s="240" t="s">
        <v>179</v>
      </c>
    </row>
    <row r="132" spans="2:51" s="10" customFormat="1" ht="16.5" customHeight="1">
      <c r="B132" s="231"/>
      <c r="C132" s="232"/>
      <c r="D132" s="232"/>
      <c r="E132" s="233" t="s">
        <v>23</v>
      </c>
      <c r="F132" s="241" t="s">
        <v>1113</v>
      </c>
      <c r="G132" s="232"/>
      <c r="H132" s="232"/>
      <c r="I132" s="232"/>
      <c r="J132" s="232"/>
      <c r="K132" s="236">
        <v>7.5</v>
      </c>
      <c r="L132" s="232"/>
      <c r="M132" s="232"/>
      <c r="N132" s="232"/>
      <c r="O132" s="232"/>
      <c r="P132" s="232"/>
      <c r="Q132" s="232"/>
      <c r="R132" s="237"/>
      <c r="T132" s="238"/>
      <c r="U132" s="232"/>
      <c r="V132" s="232"/>
      <c r="W132" s="232"/>
      <c r="X132" s="232"/>
      <c r="Y132" s="232"/>
      <c r="Z132" s="232"/>
      <c r="AA132" s="239"/>
      <c r="AT132" s="240" t="s">
        <v>186</v>
      </c>
      <c r="AU132" s="240" t="s">
        <v>93</v>
      </c>
      <c r="AV132" s="10" t="s">
        <v>93</v>
      </c>
      <c r="AW132" s="10" t="s">
        <v>41</v>
      </c>
      <c r="AX132" s="10" t="s">
        <v>84</v>
      </c>
      <c r="AY132" s="240" t="s">
        <v>179</v>
      </c>
    </row>
    <row r="133" spans="2:51" s="11" customFormat="1" ht="16.5" customHeight="1">
      <c r="B133" s="242"/>
      <c r="C133" s="243"/>
      <c r="D133" s="243"/>
      <c r="E133" s="244" t="s">
        <v>23</v>
      </c>
      <c r="F133" s="245" t="s">
        <v>195</v>
      </c>
      <c r="G133" s="243"/>
      <c r="H133" s="243"/>
      <c r="I133" s="243"/>
      <c r="J133" s="243"/>
      <c r="K133" s="246">
        <v>19.7</v>
      </c>
      <c r="L133" s="243"/>
      <c r="M133" s="243"/>
      <c r="N133" s="243"/>
      <c r="O133" s="243"/>
      <c r="P133" s="243"/>
      <c r="Q133" s="243"/>
      <c r="R133" s="247"/>
      <c r="T133" s="248"/>
      <c r="U133" s="243"/>
      <c r="V133" s="243"/>
      <c r="W133" s="243"/>
      <c r="X133" s="243"/>
      <c r="Y133" s="243"/>
      <c r="Z133" s="243"/>
      <c r="AA133" s="249"/>
      <c r="AT133" s="250" t="s">
        <v>186</v>
      </c>
      <c r="AU133" s="250" t="s">
        <v>93</v>
      </c>
      <c r="AV133" s="11" t="s">
        <v>99</v>
      </c>
      <c r="AW133" s="11" t="s">
        <v>41</v>
      </c>
      <c r="AX133" s="11" t="s">
        <v>90</v>
      </c>
      <c r="AY133" s="250" t="s">
        <v>179</v>
      </c>
    </row>
    <row r="134" spans="2:63" s="9" customFormat="1" ht="29.85" customHeight="1">
      <c r="B134" s="207"/>
      <c r="C134" s="208"/>
      <c r="D134" s="217" t="s">
        <v>136</v>
      </c>
      <c r="E134" s="217"/>
      <c r="F134" s="217"/>
      <c r="G134" s="217"/>
      <c r="H134" s="217"/>
      <c r="I134" s="217"/>
      <c r="J134" s="217"/>
      <c r="K134" s="217"/>
      <c r="L134" s="217"/>
      <c r="M134" s="217"/>
      <c r="N134" s="218">
        <f>BK134</f>
        <v>0</v>
      </c>
      <c r="O134" s="219"/>
      <c r="P134" s="219"/>
      <c r="Q134" s="219"/>
      <c r="R134" s="210"/>
      <c r="T134" s="211"/>
      <c r="U134" s="208"/>
      <c r="V134" s="208"/>
      <c r="W134" s="212">
        <f>SUM(W135:W138)</f>
        <v>0</v>
      </c>
      <c r="X134" s="208"/>
      <c r="Y134" s="212">
        <f>SUM(Y135:Y138)</f>
        <v>0.1182</v>
      </c>
      <c r="Z134" s="208"/>
      <c r="AA134" s="213">
        <f>SUM(AA135:AA138)</f>
        <v>0</v>
      </c>
      <c r="AR134" s="214" t="s">
        <v>90</v>
      </c>
      <c r="AT134" s="215" t="s">
        <v>83</v>
      </c>
      <c r="AU134" s="215" t="s">
        <v>90</v>
      </c>
      <c r="AY134" s="214" t="s">
        <v>179</v>
      </c>
      <c r="BK134" s="216">
        <f>SUM(BK135:BK138)</f>
        <v>0</v>
      </c>
    </row>
    <row r="135" spans="2:65" s="1" customFormat="1" ht="25.5" customHeight="1">
      <c r="B135" s="47"/>
      <c r="C135" s="220" t="s">
        <v>93</v>
      </c>
      <c r="D135" s="220" t="s">
        <v>180</v>
      </c>
      <c r="E135" s="221" t="s">
        <v>1114</v>
      </c>
      <c r="F135" s="222" t="s">
        <v>1115</v>
      </c>
      <c r="G135" s="222"/>
      <c r="H135" s="222"/>
      <c r="I135" s="222"/>
      <c r="J135" s="223" t="s">
        <v>314</v>
      </c>
      <c r="K135" s="224">
        <v>78.8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23</v>
      </c>
      <c r="U135" s="57" t="s">
        <v>49</v>
      </c>
      <c r="V135" s="48"/>
      <c r="W135" s="229">
        <f>V135*K135</f>
        <v>0</v>
      </c>
      <c r="X135" s="229">
        <v>0.0015</v>
      </c>
      <c r="Y135" s="229">
        <f>X135*K135</f>
        <v>0.1182</v>
      </c>
      <c r="Z135" s="229">
        <v>0</v>
      </c>
      <c r="AA135" s="230">
        <f>Z135*K135</f>
        <v>0</v>
      </c>
      <c r="AR135" s="23" t="s">
        <v>99</v>
      </c>
      <c r="AT135" s="23" t="s">
        <v>180</v>
      </c>
      <c r="AU135" s="23" t="s">
        <v>93</v>
      </c>
      <c r="AY135" s="23" t="s">
        <v>179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90</v>
      </c>
      <c r="BK135" s="143">
        <f>ROUND(L135*K135,2)</f>
        <v>0</v>
      </c>
      <c r="BL135" s="23" t="s">
        <v>99</v>
      </c>
      <c r="BM135" s="23" t="s">
        <v>1116</v>
      </c>
    </row>
    <row r="136" spans="2:51" s="10" customFormat="1" ht="16.5" customHeight="1">
      <c r="B136" s="231"/>
      <c r="C136" s="232"/>
      <c r="D136" s="232"/>
      <c r="E136" s="233" t="s">
        <v>23</v>
      </c>
      <c r="F136" s="234" t="s">
        <v>1117</v>
      </c>
      <c r="G136" s="235"/>
      <c r="H136" s="235"/>
      <c r="I136" s="235"/>
      <c r="J136" s="232"/>
      <c r="K136" s="236">
        <v>48.8</v>
      </c>
      <c r="L136" s="232"/>
      <c r="M136" s="232"/>
      <c r="N136" s="232"/>
      <c r="O136" s="232"/>
      <c r="P136" s="232"/>
      <c r="Q136" s="232"/>
      <c r="R136" s="237"/>
      <c r="T136" s="238"/>
      <c r="U136" s="232"/>
      <c r="V136" s="232"/>
      <c r="W136" s="232"/>
      <c r="X136" s="232"/>
      <c r="Y136" s="232"/>
      <c r="Z136" s="232"/>
      <c r="AA136" s="239"/>
      <c r="AT136" s="240" t="s">
        <v>186</v>
      </c>
      <c r="AU136" s="240" t="s">
        <v>93</v>
      </c>
      <c r="AV136" s="10" t="s">
        <v>93</v>
      </c>
      <c r="AW136" s="10" t="s">
        <v>41</v>
      </c>
      <c r="AX136" s="10" t="s">
        <v>84</v>
      </c>
      <c r="AY136" s="240" t="s">
        <v>179</v>
      </c>
    </row>
    <row r="137" spans="2:51" s="10" customFormat="1" ht="16.5" customHeight="1">
      <c r="B137" s="231"/>
      <c r="C137" s="232"/>
      <c r="D137" s="232"/>
      <c r="E137" s="233" t="s">
        <v>23</v>
      </c>
      <c r="F137" s="241" t="s">
        <v>1118</v>
      </c>
      <c r="G137" s="232"/>
      <c r="H137" s="232"/>
      <c r="I137" s="232"/>
      <c r="J137" s="232"/>
      <c r="K137" s="236">
        <v>30</v>
      </c>
      <c r="L137" s="232"/>
      <c r="M137" s="232"/>
      <c r="N137" s="232"/>
      <c r="O137" s="232"/>
      <c r="P137" s="232"/>
      <c r="Q137" s="232"/>
      <c r="R137" s="237"/>
      <c r="T137" s="238"/>
      <c r="U137" s="232"/>
      <c r="V137" s="232"/>
      <c r="W137" s="232"/>
      <c r="X137" s="232"/>
      <c r="Y137" s="232"/>
      <c r="Z137" s="232"/>
      <c r="AA137" s="239"/>
      <c r="AT137" s="240" t="s">
        <v>186</v>
      </c>
      <c r="AU137" s="240" t="s">
        <v>93</v>
      </c>
      <c r="AV137" s="10" t="s">
        <v>93</v>
      </c>
      <c r="AW137" s="10" t="s">
        <v>41</v>
      </c>
      <c r="AX137" s="10" t="s">
        <v>84</v>
      </c>
      <c r="AY137" s="240" t="s">
        <v>179</v>
      </c>
    </row>
    <row r="138" spans="2:51" s="11" customFormat="1" ht="16.5" customHeight="1">
      <c r="B138" s="242"/>
      <c r="C138" s="243"/>
      <c r="D138" s="243"/>
      <c r="E138" s="244" t="s">
        <v>23</v>
      </c>
      <c r="F138" s="245" t="s">
        <v>195</v>
      </c>
      <c r="G138" s="243"/>
      <c r="H138" s="243"/>
      <c r="I138" s="243"/>
      <c r="J138" s="243"/>
      <c r="K138" s="246">
        <v>78.8</v>
      </c>
      <c r="L138" s="243"/>
      <c r="M138" s="243"/>
      <c r="N138" s="243"/>
      <c r="O138" s="243"/>
      <c r="P138" s="243"/>
      <c r="Q138" s="243"/>
      <c r="R138" s="247"/>
      <c r="T138" s="248"/>
      <c r="U138" s="243"/>
      <c r="V138" s="243"/>
      <c r="W138" s="243"/>
      <c r="X138" s="243"/>
      <c r="Y138" s="243"/>
      <c r="Z138" s="243"/>
      <c r="AA138" s="249"/>
      <c r="AT138" s="250" t="s">
        <v>186</v>
      </c>
      <c r="AU138" s="250" t="s">
        <v>93</v>
      </c>
      <c r="AV138" s="11" t="s">
        <v>99</v>
      </c>
      <c r="AW138" s="11" t="s">
        <v>41</v>
      </c>
      <c r="AX138" s="11" t="s">
        <v>90</v>
      </c>
      <c r="AY138" s="250" t="s">
        <v>179</v>
      </c>
    </row>
    <row r="139" spans="2:63" s="9" customFormat="1" ht="29.85" customHeight="1">
      <c r="B139" s="207"/>
      <c r="C139" s="208"/>
      <c r="D139" s="217" t="s">
        <v>137</v>
      </c>
      <c r="E139" s="217"/>
      <c r="F139" s="217"/>
      <c r="G139" s="217"/>
      <c r="H139" s="217"/>
      <c r="I139" s="217"/>
      <c r="J139" s="217"/>
      <c r="K139" s="217"/>
      <c r="L139" s="217"/>
      <c r="M139" s="217"/>
      <c r="N139" s="218">
        <f>BK139</f>
        <v>0</v>
      </c>
      <c r="O139" s="219"/>
      <c r="P139" s="219"/>
      <c r="Q139" s="219"/>
      <c r="R139" s="210"/>
      <c r="T139" s="211"/>
      <c r="U139" s="208"/>
      <c r="V139" s="208"/>
      <c r="W139" s="212">
        <f>SUM(W140:W141)</f>
        <v>0</v>
      </c>
      <c r="X139" s="208"/>
      <c r="Y139" s="212">
        <f>SUM(Y140:Y141)</f>
        <v>0</v>
      </c>
      <c r="Z139" s="208"/>
      <c r="AA139" s="213">
        <f>SUM(AA140:AA141)</f>
        <v>0.6688000000000001</v>
      </c>
      <c r="AR139" s="214" t="s">
        <v>90</v>
      </c>
      <c r="AT139" s="215" t="s">
        <v>83</v>
      </c>
      <c r="AU139" s="215" t="s">
        <v>90</v>
      </c>
      <c r="AY139" s="214" t="s">
        <v>179</v>
      </c>
      <c r="BK139" s="216">
        <f>SUM(BK140:BK141)</f>
        <v>0</v>
      </c>
    </row>
    <row r="140" spans="2:65" s="1" customFormat="1" ht="25.5" customHeight="1">
      <c r="B140" s="47"/>
      <c r="C140" s="220" t="s">
        <v>96</v>
      </c>
      <c r="D140" s="220" t="s">
        <v>180</v>
      </c>
      <c r="E140" s="221" t="s">
        <v>1119</v>
      </c>
      <c r="F140" s="222" t="s">
        <v>1120</v>
      </c>
      <c r="G140" s="222"/>
      <c r="H140" s="222"/>
      <c r="I140" s="222"/>
      <c r="J140" s="223" t="s">
        <v>237</v>
      </c>
      <c r="K140" s="224">
        <v>8.8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23</v>
      </c>
      <c r="U140" s="57" t="s">
        <v>49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0.076</v>
      </c>
      <c r="AA140" s="230">
        <f>Z140*K140</f>
        <v>0.6688000000000001</v>
      </c>
      <c r="AR140" s="23" t="s">
        <v>99</v>
      </c>
      <c r="AT140" s="23" t="s">
        <v>180</v>
      </c>
      <c r="AU140" s="23" t="s">
        <v>93</v>
      </c>
      <c r="AY140" s="23" t="s">
        <v>179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90</v>
      </c>
      <c r="BK140" s="143">
        <f>ROUND(L140*K140,2)</f>
        <v>0</v>
      </c>
      <c r="BL140" s="23" t="s">
        <v>99</v>
      </c>
      <c r="BM140" s="23" t="s">
        <v>1121</v>
      </c>
    </row>
    <row r="141" spans="2:51" s="10" customFormat="1" ht="16.5" customHeight="1">
      <c r="B141" s="231"/>
      <c r="C141" s="232"/>
      <c r="D141" s="232"/>
      <c r="E141" s="233" t="s">
        <v>23</v>
      </c>
      <c r="F141" s="234" t="s">
        <v>1122</v>
      </c>
      <c r="G141" s="235"/>
      <c r="H141" s="235"/>
      <c r="I141" s="235"/>
      <c r="J141" s="232"/>
      <c r="K141" s="236">
        <v>8.8</v>
      </c>
      <c r="L141" s="232"/>
      <c r="M141" s="232"/>
      <c r="N141" s="232"/>
      <c r="O141" s="232"/>
      <c r="P141" s="232"/>
      <c r="Q141" s="232"/>
      <c r="R141" s="237"/>
      <c r="T141" s="238"/>
      <c r="U141" s="232"/>
      <c r="V141" s="232"/>
      <c r="W141" s="232"/>
      <c r="X141" s="232"/>
      <c r="Y141" s="232"/>
      <c r="Z141" s="232"/>
      <c r="AA141" s="239"/>
      <c r="AT141" s="240" t="s">
        <v>186</v>
      </c>
      <c r="AU141" s="240" t="s">
        <v>93</v>
      </c>
      <c r="AV141" s="10" t="s">
        <v>93</v>
      </c>
      <c r="AW141" s="10" t="s">
        <v>41</v>
      </c>
      <c r="AX141" s="10" t="s">
        <v>90</v>
      </c>
      <c r="AY141" s="240" t="s">
        <v>179</v>
      </c>
    </row>
    <row r="142" spans="2:63" s="9" customFormat="1" ht="29.85" customHeight="1">
      <c r="B142" s="207"/>
      <c r="C142" s="208"/>
      <c r="D142" s="217" t="s">
        <v>139</v>
      </c>
      <c r="E142" s="217"/>
      <c r="F142" s="217"/>
      <c r="G142" s="217"/>
      <c r="H142" s="217"/>
      <c r="I142" s="217"/>
      <c r="J142" s="217"/>
      <c r="K142" s="217"/>
      <c r="L142" s="217"/>
      <c r="M142" s="217"/>
      <c r="N142" s="218">
        <f>BK142</f>
        <v>0</v>
      </c>
      <c r="O142" s="219"/>
      <c r="P142" s="219"/>
      <c r="Q142" s="219"/>
      <c r="R142" s="210"/>
      <c r="T142" s="211"/>
      <c r="U142" s="208"/>
      <c r="V142" s="208"/>
      <c r="W142" s="212">
        <f>W143</f>
        <v>0</v>
      </c>
      <c r="X142" s="208"/>
      <c r="Y142" s="212">
        <f>Y143</f>
        <v>0</v>
      </c>
      <c r="Z142" s="208"/>
      <c r="AA142" s="213">
        <f>AA143</f>
        <v>0</v>
      </c>
      <c r="AR142" s="214" t="s">
        <v>90</v>
      </c>
      <c r="AT142" s="215" t="s">
        <v>83</v>
      </c>
      <c r="AU142" s="215" t="s">
        <v>90</v>
      </c>
      <c r="AY142" s="214" t="s">
        <v>179</v>
      </c>
      <c r="BK142" s="216">
        <f>BK143</f>
        <v>0</v>
      </c>
    </row>
    <row r="143" spans="2:65" s="1" customFormat="1" ht="25.5" customHeight="1">
      <c r="B143" s="47"/>
      <c r="C143" s="220" t="s">
        <v>99</v>
      </c>
      <c r="D143" s="220" t="s">
        <v>180</v>
      </c>
      <c r="E143" s="221" t="s">
        <v>1123</v>
      </c>
      <c r="F143" s="222" t="s">
        <v>1124</v>
      </c>
      <c r="G143" s="222"/>
      <c r="H143" s="222"/>
      <c r="I143" s="222"/>
      <c r="J143" s="223" t="s">
        <v>216</v>
      </c>
      <c r="K143" s="224">
        <v>0.681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23</v>
      </c>
      <c r="U143" s="57" t="s">
        <v>49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99</v>
      </c>
      <c r="AT143" s="23" t="s">
        <v>180</v>
      </c>
      <c r="AU143" s="23" t="s">
        <v>93</v>
      </c>
      <c r="AY143" s="23" t="s">
        <v>179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90</v>
      </c>
      <c r="BK143" s="143">
        <f>ROUND(L143*K143,2)</f>
        <v>0</v>
      </c>
      <c r="BL143" s="23" t="s">
        <v>99</v>
      </c>
      <c r="BM143" s="23" t="s">
        <v>1125</v>
      </c>
    </row>
    <row r="144" spans="2:63" s="9" customFormat="1" ht="37.4" customHeight="1">
      <c r="B144" s="207"/>
      <c r="C144" s="208"/>
      <c r="D144" s="209" t="s">
        <v>140</v>
      </c>
      <c r="E144" s="209"/>
      <c r="F144" s="209"/>
      <c r="G144" s="209"/>
      <c r="H144" s="209"/>
      <c r="I144" s="209"/>
      <c r="J144" s="209"/>
      <c r="K144" s="209"/>
      <c r="L144" s="209"/>
      <c r="M144" s="209"/>
      <c r="N144" s="261">
        <f>BK144</f>
        <v>0</v>
      </c>
      <c r="O144" s="262"/>
      <c r="P144" s="262"/>
      <c r="Q144" s="262"/>
      <c r="R144" s="210"/>
      <c r="T144" s="211"/>
      <c r="U144" s="208"/>
      <c r="V144" s="208"/>
      <c r="W144" s="212">
        <f>W145+W148+W202+W204</f>
        <v>0</v>
      </c>
      <c r="X144" s="208"/>
      <c r="Y144" s="212">
        <f>Y145+Y148+Y202+Y204</f>
        <v>0.23495200000000005</v>
      </c>
      <c r="Z144" s="208"/>
      <c r="AA144" s="213">
        <f>AA145+AA148+AA202+AA204</f>
        <v>0</v>
      </c>
      <c r="AR144" s="214" t="s">
        <v>93</v>
      </c>
      <c r="AT144" s="215" t="s">
        <v>83</v>
      </c>
      <c r="AU144" s="215" t="s">
        <v>84</v>
      </c>
      <c r="AY144" s="214" t="s">
        <v>179</v>
      </c>
      <c r="BK144" s="216">
        <f>BK145+BK148+BK202+BK204</f>
        <v>0</v>
      </c>
    </row>
    <row r="145" spans="2:63" s="9" customFormat="1" ht="19.9" customHeight="1">
      <c r="B145" s="207"/>
      <c r="C145" s="208"/>
      <c r="D145" s="217" t="s">
        <v>148</v>
      </c>
      <c r="E145" s="217"/>
      <c r="F145" s="217"/>
      <c r="G145" s="217"/>
      <c r="H145" s="217"/>
      <c r="I145" s="217"/>
      <c r="J145" s="217"/>
      <c r="K145" s="217"/>
      <c r="L145" s="217"/>
      <c r="M145" s="217"/>
      <c r="N145" s="218">
        <f>BK145</f>
        <v>0</v>
      </c>
      <c r="O145" s="219"/>
      <c r="P145" s="219"/>
      <c r="Q145" s="219"/>
      <c r="R145" s="210"/>
      <c r="T145" s="211"/>
      <c r="U145" s="208"/>
      <c r="V145" s="208"/>
      <c r="W145" s="212">
        <f>SUM(W146:W147)</f>
        <v>0</v>
      </c>
      <c r="X145" s="208"/>
      <c r="Y145" s="212">
        <f>SUM(Y146:Y147)</f>
        <v>0.0558</v>
      </c>
      <c r="Z145" s="208"/>
      <c r="AA145" s="213">
        <f>SUM(AA146:AA147)</f>
        <v>0</v>
      </c>
      <c r="AR145" s="214" t="s">
        <v>93</v>
      </c>
      <c r="AT145" s="215" t="s">
        <v>83</v>
      </c>
      <c r="AU145" s="215" t="s">
        <v>90</v>
      </c>
      <c r="AY145" s="214" t="s">
        <v>179</v>
      </c>
      <c r="BK145" s="216">
        <f>SUM(BK146:BK147)</f>
        <v>0</v>
      </c>
    </row>
    <row r="146" spans="2:65" s="1" customFormat="1" ht="38.25" customHeight="1">
      <c r="B146" s="47"/>
      <c r="C146" s="220" t="s">
        <v>199</v>
      </c>
      <c r="D146" s="220" t="s">
        <v>180</v>
      </c>
      <c r="E146" s="221" t="s">
        <v>1126</v>
      </c>
      <c r="F146" s="222" t="s">
        <v>1127</v>
      </c>
      <c r="G146" s="222"/>
      <c r="H146" s="222"/>
      <c r="I146" s="222"/>
      <c r="J146" s="223" t="s">
        <v>237</v>
      </c>
      <c r="K146" s="224">
        <v>2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23</v>
      </c>
      <c r="U146" s="57" t="s">
        <v>49</v>
      </c>
      <c r="V146" s="48"/>
      <c r="W146" s="229">
        <f>V146*K146</f>
        <v>0</v>
      </c>
      <c r="X146" s="229">
        <v>0.0279</v>
      </c>
      <c r="Y146" s="229">
        <f>X146*K146</f>
        <v>0.0558</v>
      </c>
      <c r="Z146" s="229">
        <v>0</v>
      </c>
      <c r="AA146" s="230">
        <f>Z146*K146</f>
        <v>0</v>
      </c>
      <c r="AR146" s="23" t="s">
        <v>253</v>
      </c>
      <c r="AT146" s="23" t="s">
        <v>180</v>
      </c>
      <c r="AU146" s="23" t="s">
        <v>93</v>
      </c>
      <c r="AY146" s="23" t="s">
        <v>179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90</v>
      </c>
      <c r="BK146" s="143">
        <f>ROUND(L146*K146,2)</f>
        <v>0</v>
      </c>
      <c r="BL146" s="23" t="s">
        <v>253</v>
      </c>
      <c r="BM146" s="23" t="s">
        <v>1128</v>
      </c>
    </row>
    <row r="147" spans="2:51" s="10" customFormat="1" ht="16.5" customHeight="1">
      <c r="B147" s="231"/>
      <c r="C147" s="232"/>
      <c r="D147" s="232"/>
      <c r="E147" s="233" t="s">
        <v>23</v>
      </c>
      <c r="F147" s="234" t="s">
        <v>1129</v>
      </c>
      <c r="G147" s="235"/>
      <c r="H147" s="235"/>
      <c r="I147" s="235"/>
      <c r="J147" s="232"/>
      <c r="K147" s="236">
        <v>2</v>
      </c>
      <c r="L147" s="232"/>
      <c r="M147" s="232"/>
      <c r="N147" s="232"/>
      <c r="O147" s="232"/>
      <c r="P147" s="232"/>
      <c r="Q147" s="232"/>
      <c r="R147" s="237"/>
      <c r="T147" s="238"/>
      <c r="U147" s="232"/>
      <c r="V147" s="232"/>
      <c r="W147" s="232"/>
      <c r="X147" s="232"/>
      <c r="Y147" s="232"/>
      <c r="Z147" s="232"/>
      <c r="AA147" s="239"/>
      <c r="AT147" s="240" t="s">
        <v>186</v>
      </c>
      <c r="AU147" s="240" t="s">
        <v>93</v>
      </c>
      <c r="AV147" s="10" t="s">
        <v>93</v>
      </c>
      <c r="AW147" s="10" t="s">
        <v>41</v>
      </c>
      <c r="AX147" s="10" t="s">
        <v>90</v>
      </c>
      <c r="AY147" s="240" t="s">
        <v>179</v>
      </c>
    </row>
    <row r="148" spans="2:63" s="9" customFormat="1" ht="29.85" customHeight="1">
      <c r="B148" s="207"/>
      <c r="C148" s="208"/>
      <c r="D148" s="217" t="s">
        <v>149</v>
      </c>
      <c r="E148" s="217"/>
      <c r="F148" s="217"/>
      <c r="G148" s="217"/>
      <c r="H148" s="217"/>
      <c r="I148" s="217"/>
      <c r="J148" s="217"/>
      <c r="K148" s="217"/>
      <c r="L148" s="217"/>
      <c r="M148" s="217"/>
      <c r="N148" s="218">
        <f>BK148</f>
        <v>0</v>
      </c>
      <c r="O148" s="219"/>
      <c r="P148" s="219"/>
      <c r="Q148" s="219"/>
      <c r="R148" s="210"/>
      <c r="T148" s="211"/>
      <c r="U148" s="208"/>
      <c r="V148" s="208"/>
      <c r="W148" s="212">
        <f>SUM(W149:W201)</f>
        <v>0</v>
      </c>
      <c r="X148" s="208"/>
      <c r="Y148" s="212">
        <f>SUM(Y149:Y201)</f>
        <v>0.15600000000000003</v>
      </c>
      <c r="Z148" s="208"/>
      <c r="AA148" s="213">
        <f>SUM(AA149:AA201)</f>
        <v>0</v>
      </c>
      <c r="AR148" s="214" t="s">
        <v>93</v>
      </c>
      <c r="AT148" s="215" t="s">
        <v>83</v>
      </c>
      <c r="AU148" s="215" t="s">
        <v>90</v>
      </c>
      <c r="AY148" s="214" t="s">
        <v>179</v>
      </c>
      <c r="BK148" s="216">
        <f>SUM(BK149:BK201)</f>
        <v>0</v>
      </c>
    </row>
    <row r="149" spans="2:65" s="1" customFormat="1" ht="25.5" customHeight="1">
      <c r="B149" s="47"/>
      <c r="C149" s="220" t="s">
        <v>204</v>
      </c>
      <c r="D149" s="220" t="s">
        <v>180</v>
      </c>
      <c r="E149" s="221" t="s">
        <v>1130</v>
      </c>
      <c r="F149" s="222" t="s">
        <v>1131</v>
      </c>
      <c r="G149" s="222"/>
      <c r="H149" s="222"/>
      <c r="I149" s="222"/>
      <c r="J149" s="223" t="s">
        <v>340</v>
      </c>
      <c r="K149" s="224">
        <v>5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23</v>
      </c>
      <c r="U149" s="57" t="s">
        <v>49</v>
      </c>
      <c r="V149" s="48"/>
      <c r="W149" s="229">
        <f>V149*K149</f>
        <v>0</v>
      </c>
      <c r="X149" s="229">
        <v>0</v>
      </c>
      <c r="Y149" s="229">
        <f>X149*K149</f>
        <v>0</v>
      </c>
      <c r="Z149" s="229">
        <v>0</v>
      </c>
      <c r="AA149" s="230">
        <f>Z149*K149</f>
        <v>0</v>
      </c>
      <c r="AR149" s="23" t="s">
        <v>99</v>
      </c>
      <c r="AT149" s="23" t="s">
        <v>180</v>
      </c>
      <c r="AU149" s="23" t="s">
        <v>93</v>
      </c>
      <c r="AY149" s="23" t="s">
        <v>179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90</v>
      </c>
      <c r="BK149" s="143">
        <f>ROUND(L149*K149,2)</f>
        <v>0</v>
      </c>
      <c r="BL149" s="23" t="s">
        <v>99</v>
      </c>
      <c r="BM149" s="23" t="s">
        <v>1132</v>
      </c>
    </row>
    <row r="150" spans="2:65" s="1" customFormat="1" ht="38.25" customHeight="1">
      <c r="B150" s="47"/>
      <c r="C150" s="220" t="s">
        <v>209</v>
      </c>
      <c r="D150" s="220" t="s">
        <v>180</v>
      </c>
      <c r="E150" s="221" t="s">
        <v>1133</v>
      </c>
      <c r="F150" s="222" t="s">
        <v>1134</v>
      </c>
      <c r="G150" s="222"/>
      <c r="H150" s="222"/>
      <c r="I150" s="222"/>
      <c r="J150" s="223" t="s">
        <v>340</v>
      </c>
      <c r="K150" s="224">
        <v>7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23</v>
      </c>
      <c r="U150" s="57" t="s">
        <v>49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253</v>
      </c>
      <c r="AT150" s="23" t="s">
        <v>180</v>
      </c>
      <c r="AU150" s="23" t="s">
        <v>93</v>
      </c>
      <c r="AY150" s="23" t="s">
        <v>179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90</v>
      </c>
      <c r="BK150" s="143">
        <f>ROUND(L150*K150,2)</f>
        <v>0</v>
      </c>
      <c r="BL150" s="23" t="s">
        <v>253</v>
      </c>
      <c r="BM150" s="23" t="s">
        <v>1135</v>
      </c>
    </row>
    <row r="151" spans="2:51" s="10" customFormat="1" ht="16.5" customHeight="1">
      <c r="B151" s="231"/>
      <c r="C151" s="232"/>
      <c r="D151" s="232"/>
      <c r="E151" s="233" t="s">
        <v>23</v>
      </c>
      <c r="F151" s="234" t="s">
        <v>1136</v>
      </c>
      <c r="G151" s="235"/>
      <c r="H151" s="235"/>
      <c r="I151" s="235"/>
      <c r="J151" s="232"/>
      <c r="K151" s="236">
        <v>7</v>
      </c>
      <c r="L151" s="232"/>
      <c r="M151" s="232"/>
      <c r="N151" s="232"/>
      <c r="O151" s="232"/>
      <c r="P151" s="232"/>
      <c r="Q151" s="232"/>
      <c r="R151" s="237"/>
      <c r="T151" s="238"/>
      <c r="U151" s="232"/>
      <c r="V151" s="232"/>
      <c r="W151" s="232"/>
      <c r="X151" s="232"/>
      <c r="Y151" s="232"/>
      <c r="Z151" s="232"/>
      <c r="AA151" s="239"/>
      <c r="AT151" s="240" t="s">
        <v>186</v>
      </c>
      <c r="AU151" s="240" t="s">
        <v>93</v>
      </c>
      <c r="AV151" s="10" t="s">
        <v>93</v>
      </c>
      <c r="AW151" s="10" t="s">
        <v>41</v>
      </c>
      <c r="AX151" s="10" t="s">
        <v>90</v>
      </c>
      <c r="AY151" s="240" t="s">
        <v>179</v>
      </c>
    </row>
    <row r="152" spans="2:51" s="10" customFormat="1" ht="16.5" customHeight="1">
      <c r="B152" s="231"/>
      <c r="C152" s="232"/>
      <c r="D152" s="232"/>
      <c r="E152" s="233" t="s">
        <v>23</v>
      </c>
      <c r="F152" s="241" t="s">
        <v>23</v>
      </c>
      <c r="G152" s="232"/>
      <c r="H152" s="232"/>
      <c r="I152" s="232"/>
      <c r="J152" s="232"/>
      <c r="K152" s="236">
        <v>0</v>
      </c>
      <c r="L152" s="232"/>
      <c r="M152" s="232"/>
      <c r="N152" s="232"/>
      <c r="O152" s="232"/>
      <c r="P152" s="232"/>
      <c r="Q152" s="232"/>
      <c r="R152" s="237"/>
      <c r="T152" s="238"/>
      <c r="U152" s="232"/>
      <c r="V152" s="232"/>
      <c r="W152" s="232"/>
      <c r="X152" s="232"/>
      <c r="Y152" s="232"/>
      <c r="Z152" s="232"/>
      <c r="AA152" s="239"/>
      <c r="AT152" s="240" t="s">
        <v>186</v>
      </c>
      <c r="AU152" s="240" t="s">
        <v>93</v>
      </c>
      <c r="AV152" s="10" t="s">
        <v>93</v>
      </c>
      <c r="AW152" s="10" t="s">
        <v>41</v>
      </c>
      <c r="AX152" s="10" t="s">
        <v>84</v>
      </c>
      <c r="AY152" s="240" t="s">
        <v>179</v>
      </c>
    </row>
    <row r="153" spans="2:51" s="10" customFormat="1" ht="16.5" customHeight="1">
      <c r="B153" s="231"/>
      <c r="C153" s="232"/>
      <c r="D153" s="232"/>
      <c r="E153" s="233" t="s">
        <v>23</v>
      </c>
      <c r="F153" s="241" t="s">
        <v>23</v>
      </c>
      <c r="G153" s="232"/>
      <c r="H153" s="232"/>
      <c r="I153" s="232"/>
      <c r="J153" s="232"/>
      <c r="K153" s="236">
        <v>0</v>
      </c>
      <c r="L153" s="232"/>
      <c r="M153" s="232"/>
      <c r="N153" s="232"/>
      <c r="O153" s="232"/>
      <c r="P153" s="232"/>
      <c r="Q153" s="232"/>
      <c r="R153" s="237"/>
      <c r="T153" s="238"/>
      <c r="U153" s="232"/>
      <c r="V153" s="232"/>
      <c r="W153" s="232"/>
      <c r="X153" s="232"/>
      <c r="Y153" s="232"/>
      <c r="Z153" s="232"/>
      <c r="AA153" s="239"/>
      <c r="AT153" s="240" t="s">
        <v>186</v>
      </c>
      <c r="AU153" s="240" t="s">
        <v>93</v>
      </c>
      <c r="AV153" s="10" t="s">
        <v>93</v>
      </c>
      <c r="AW153" s="10" t="s">
        <v>41</v>
      </c>
      <c r="AX153" s="10" t="s">
        <v>84</v>
      </c>
      <c r="AY153" s="240" t="s">
        <v>179</v>
      </c>
    </row>
    <row r="154" spans="2:51" s="10" customFormat="1" ht="16.5" customHeight="1">
      <c r="B154" s="231"/>
      <c r="C154" s="232"/>
      <c r="D154" s="232"/>
      <c r="E154" s="233" t="s">
        <v>23</v>
      </c>
      <c r="F154" s="241" t="s">
        <v>23</v>
      </c>
      <c r="G154" s="232"/>
      <c r="H154" s="232"/>
      <c r="I154" s="232"/>
      <c r="J154" s="232"/>
      <c r="K154" s="236">
        <v>0</v>
      </c>
      <c r="L154" s="232"/>
      <c r="M154" s="232"/>
      <c r="N154" s="232"/>
      <c r="O154" s="232"/>
      <c r="P154" s="232"/>
      <c r="Q154" s="232"/>
      <c r="R154" s="237"/>
      <c r="T154" s="238"/>
      <c r="U154" s="232"/>
      <c r="V154" s="232"/>
      <c r="W154" s="232"/>
      <c r="X154" s="232"/>
      <c r="Y154" s="232"/>
      <c r="Z154" s="232"/>
      <c r="AA154" s="239"/>
      <c r="AT154" s="240" t="s">
        <v>186</v>
      </c>
      <c r="AU154" s="240" t="s">
        <v>93</v>
      </c>
      <c r="AV154" s="10" t="s">
        <v>93</v>
      </c>
      <c r="AW154" s="10" t="s">
        <v>41</v>
      </c>
      <c r="AX154" s="10" t="s">
        <v>84</v>
      </c>
      <c r="AY154" s="240" t="s">
        <v>179</v>
      </c>
    </row>
    <row r="155" spans="2:51" s="10" customFormat="1" ht="16.5" customHeight="1">
      <c r="B155" s="231"/>
      <c r="C155" s="232"/>
      <c r="D155" s="232"/>
      <c r="E155" s="233" t="s">
        <v>23</v>
      </c>
      <c r="F155" s="241" t="s">
        <v>23</v>
      </c>
      <c r="G155" s="232"/>
      <c r="H155" s="232"/>
      <c r="I155" s="232"/>
      <c r="J155" s="232"/>
      <c r="K155" s="236">
        <v>0</v>
      </c>
      <c r="L155" s="232"/>
      <c r="M155" s="232"/>
      <c r="N155" s="232"/>
      <c r="O155" s="232"/>
      <c r="P155" s="232"/>
      <c r="Q155" s="232"/>
      <c r="R155" s="237"/>
      <c r="T155" s="238"/>
      <c r="U155" s="232"/>
      <c r="V155" s="232"/>
      <c r="W155" s="232"/>
      <c r="X155" s="232"/>
      <c r="Y155" s="232"/>
      <c r="Z155" s="232"/>
      <c r="AA155" s="239"/>
      <c r="AT155" s="240" t="s">
        <v>186</v>
      </c>
      <c r="AU155" s="240" t="s">
        <v>93</v>
      </c>
      <c r="AV155" s="10" t="s">
        <v>93</v>
      </c>
      <c r="AW155" s="10" t="s">
        <v>41</v>
      </c>
      <c r="AX155" s="10" t="s">
        <v>84</v>
      </c>
      <c r="AY155" s="240" t="s">
        <v>179</v>
      </c>
    </row>
    <row r="156" spans="2:51" s="10" customFormat="1" ht="16.5" customHeight="1">
      <c r="B156" s="231"/>
      <c r="C156" s="232"/>
      <c r="D156" s="232"/>
      <c r="E156" s="233" t="s">
        <v>23</v>
      </c>
      <c r="F156" s="241" t="s">
        <v>23</v>
      </c>
      <c r="G156" s="232"/>
      <c r="H156" s="232"/>
      <c r="I156" s="232"/>
      <c r="J156" s="232"/>
      <c r="K156" s="236">
        <v>0</v>
      </c>
      <c r="L156" s="232"/>
      <c r="M156" s="232"/>
      <c r="N156" s="232"/>
      <c r="O156" s="232"/>
      <c r="P156" s="232"/>
      <c r="Q156" s="232"/>
      <c r="R156" s="237"/>
      <c r="T156" s="238"/>
      <c r="U156" s="232"/>
      <c r="V156" s="232"/>
      <c r="W156" s="232"/>
      <c r="X156" s="232"/>
      <c r="Y156" s="232"/>
      <c r="Z156" s="232"/>
      <c r="AA156" s="239"/>
      <c r="AT156" s="240" t="s">
        <v>186</v>
      </c>
      <c r="AU156" s="240" t="s">
        <v>93</v>
      </c>
      <c r="AV156" s="10" t="s">
        <v>93</v>
      </c>
      <c r="AW156" s="10" t="s">
        <v>41</v>
      </c>
      <c r="AX156" s="10" t="s">
        <v>84</v>
      </c>
      <c r="AY156" s="240" t="s">
        <v>179</v>
      </c>
    </row>
    <row r="157" spans="2:51" s="10" customFormat="1" ht="16.5" customHeight="1">
      <c r="B157" s="231"/>
      <c r="C157" s="232"/>
      <c r="D157" s="232"/>
      <c r="E157" s="233" t="s">
        <v>23</v>
      </c>
      <c r="F157" s="241" t="s">
        <v>23</v>
      </c>
      <c r="G157" s="232"/>
      <c r="H157" s="232"/>
      <c r="I157" s="232"/>
      <c r="J157" s="232"/>
      <c r="K157" s="236">
        <v>0</v>
      </c>
      <c r="L157" s="232"/>
      <c r="M157" s="232"/>
      <c r="N157" s="232"/>
      <c r="O157" s="232"/>
      <c r="P157" s="232"/>
      <c r="Q157" s="232"/>
      <c r="R157" s="237"/>
      <c r="T157" s="238"/>
      <c r="U157" s="232"/>
      <c r="V157" s="232"/>
      <c r="W157" s="232"/>
      <c r="X157" s="232"/>
      <c r="Y157" s="232"/>
      <c r="Z157" s="232"/>
      <c r="AA157" s="239"/>
      <c r="AT157" s="240" t="s">
        <v>186</v>
      </c>
      <c r="AU157" s="240" t="s">
        <v>93</v>
      </c>
      <c r="AV157" s="10" t="s">
        <v>93</v>
      </c>
      <c r="AW157" s="10" t="s">
        <v>41</v>
      </c>
      <c r="AX157" s="10" t="s">
        <v>84</v>
      </c>
      <c r="AY157" s="240" t="s">
        <v>179</v>
      </c>
    </row>
    <row r="158" spans="2:51" s="10" customFormat="1" ht="16.5" customHeight="1">
      <c r="B158" s="231"/>
      <c r="C158" s="232"/>
      <c r="D158" s="232"/>
      <c r="E158" s="233" t="s">
        <v>23</v>
      </c>
      <c r="F158" s="241" t="s">
        <v>23</v>
      </c>
      <c r="G158" s="232"/>
      <c r="H158" s="232"/>
      <c r="I158" s="232"/>
      <c r="J158" s="232"/>
      <c r="K158" s="236">
        <v>0</v>
      </c>
      <c r="L158" s="232"/>
      <c r="M158" s="232"/>
      <c r="N158" s="232"/>
      <c r="O158" s="232"/>
      <c r="P158" s="232"/>
      <c r="Q158" s="232"/>
      <c r="R158" s="237"/>
      <c r="T158" s="238"/>
      <c r="U158" s="232"/>
      <c r="V158" s="232"/>
      <c r="W158" s="232"/>
      <c r="X158" s="232"/>
      <c r="Y158" s="232"/>
      <c r="Z158" s="232"/>
      <c r="AA158" s="239"/>
      <c r="AT158" s="240" t="s">
        <v>186</v>
      </c>
      <c r="AU158" s="240" t="s">
        <v>93</v>
      </c>
      <c r="AV158" s="10" t="s">
        <v>93</v>
      </c>
      <c r="AW158" s="10" t="s">
        <v>41</v>
      </c>
      <c r="AX158" s="10" t="s">
        <v>84</v>
      </c>
      <c r="AY158" s="240" t="s">
        <v>179</v>
      </c>
    </row>
    <row r="159" spans="2:51" s="10" customFormat="1" ht="16.5" customHeight="1">
      <c r="B159" s="231"/>
      <c r="C159" s="232"/>
      <c r="D159" s="232"/>
      <c r="E159" s="233" t="s">
        <v>23</v>
      </c>
      <c r="F159" s="241" t="s">
        <v>23</v>
      </c>
      <c r="G159" s="232"/>
      <c r="H159" s="232"/>
      <c r="I159" s="232"/>
      <c r="J159" s="232"/>
      <c r="K159" s="236">
        <v>0</v>
      </c>
      <c r="L159" s="232"/>
      <c r="M159" s="232"/>
      <c r="N159" s="232"/>
      <c r="O159" s="232"/>
      <c r="P159" s="232"/>
      <c r="Q159" s="232"/>
      <c r="R159" s="237"/>
      <c r="T159" s="238"/>
      <c r="U159" s="232"/>
      <c r="V159" s="232"/>
      <c r="W159" s="232"/>
      <c r="X159" s="232"/>
      <c r="Y159" s="232"/>
      <c r="Z159" s="232"/>
      <c r="AA159" s="239"/>
      <c r="AT159" s="240" t="s">
        <v>186</v>
      </c>
      <c r="AU159" s="240" t="s">
        <v>93</v>
      </c>
      <c r="AV159" s="10" t="s">
        <v>93</v>
      </c>
      <c r="AW159" s="10" t="s">
        <v>41</v>
      </c>
      <c r="AX159" s="10" t="s">
        <v>84</v>
      </c>
      <c r="AY159" s="240" t="s">
        <v>179</v>
      </c>
    </row>
    <row r="160" spans="2:51" s="10" customFormat="1" ht="16.5" customHeight="1">
      <c r="B160" s="231"/>
      <c r="C160" s="232"/>
      <c r="D160" s="232"/>
      <c r="E160" s="233" t="s">
        <v>23</v>
      </c>
      <c r="F160" s="241" t="s">
        <v>23</v>
      </c>
      <c r="G160" s="232"/>
      <c r="H160" s="232"/>
      <c r="I160" s="232"/>
      <c r="J160" s="232"/>
      <c r="K160" s="236">
        <v>0</v>
      </c>
      <c r="L160" s="232"/>
      <c r="M160" s="232"/>
      <c r="N160" s="232"/>
      <c r="O160" s="232"/>
      <c r="P160" s="232"/>
      <c r="Q160" s="232"/>
      <c r="R160" s="237"/>
      <c r="T160" s="238"/>
      <c r="U160" s="232"/>
      <c r="V160" s="232"/>
      <c r="W160" s="232"/>
      <c r="X160" s="232"/>
      <c r="Y160" s="232"/>
      <c r="Z160" s="232"/>
      <c r="AA160" s="239"/>
      <c r="AT160" s="240" t="s">
        <v>186</v>
      </c>
      <c r="AU160" s="240" t="s">
        <v>93</v>
      </c>
      <c r="AV160" s="10" t="s">
        <v>93</v>
      </c>
      <c r="AW160" s="10" t="s">
        <v>41</v>
      </c>
      <c r="AX160" s="10" t="s">
        <v>84</v>
      </c>
      <c r="AY160" s="240" t="s">
        <v>179</v>
      </c>
    </row>
    <row r="161" spans="2:51" s="10" customFormat="1" ht="16.5" customHeight="1">
      <c r="B161" s="231"/>
      <c r="C161" s="232"/>
      <c r="D161" s="232"/>
      <c r="E161" s="233" t="s">
        <v>23</v>
      </c>
      <c r="F161" s="241" t="s">
        <v>23</v>
      </c>
      <c r="G161" s="232"/>
      <c r="H161" s="232"/>
      <c r="I161" s="232"/>
      <c r="J161" s="232"/>
      <c r="K161" s="236">
        <v>0</v>
      </c>
      <c r="L161" s="232"/>
      <c r="M161" s="232"/>
      <c r="N161" s="232"/>
      <c r="O161" s="232"/>
      <c r="P161" s="232"/>
      <c r="Q161" s="232"/>
      <c r="R161" s="237"/>
      <c r="T161" s="238"/>
      <c r="U161" s="232"/>
      <c r="V161" s="232"/>
      <c r="W161" s="232"/>
      <c r="X161" s="232"/>
      <c r="Y161" s="232"/>
      <c r="Z161" s="232"/>
      <c r="AA161" s="239"/>
      <c r="AT161" s="240" t="s">
        <v>186</v>
      </c>
      <c r="AU161" s="240" t="s">
        <v>93</v>
      </c>
      <c r="AV161" s="10" t="s">
        <v>93</v>
      </c>
      <c r="AW161" s="10" t="s">
        <v>41</v>
      </c>
      <c r="AX161" s="10" t="s">
        <v>84</v>
      </c>
      <c r="AY161" s="240" t="s">
        <v>179</v>
      </c>
    </row>
    <row r="162" spans="2:51" s="10" customFormat="1" ht="16.5" customHeight="1">
      <c r="B162" s="231"/>
      <c r="C162" s="232"/>
      <c r="D162" s="232"/>
      <c r="E162" s="233" t="s">
        <v>23</v>
      </c>
      <c r="F162" s="241" t="s">
        <v>23</v>
      </c>
      <c r="G162" s="232"/>
      <c r="H162" s="232"/>
      <c r="I162" s="232"/>
      <c r="J162" s="232"/>
      <c r="K162" s="236">
        <v>0</v>
      </c>
      <c r="L162" s="232"/>
      <c r="M162" s="232"/>
      <c r="N162" s="232"/>
      <c r="O162" s="232"/>
      <c r="P162" s="232"/>
      <c r="Q162" s="232"/>
      <c r="R162" s="237"/>
      <c r="T162" s="238"/>
      <c r="U162" s="232"/>
      <c r="V162" s="232"/>
      <c r="W162" s="232"/>
      <c r="X162" s="232"/>
      <c r="Y162" s="232"/>
      <c r="Z162" s="232"/>
      <c r="AA162" s="239"/>
      <c r="AT162" s="240" t="s">
        <v>186</v>
      </c>
      <c r="AU162" s="240" t="s">
        <v>93</v>
      </c>
      <c r="AV162" s="10" t="s">
        <v>93</v>
      </c>
      <c r="AW162" s="10" t="s">
        <v>41</v>
      </c>
      <c r="AX162" s="10" t="s">
        <v>84</v>
      </c>
      <c r="AY162" s="240" t="s">
        <v>179</v>
      </c>
    </row>
    <row r="163" spans="2:65" s="1" customFormat="1" ht="25.5" customHeight="1">
      <c r="B163" s="47"/>
      <c r="C163" s="220" t="s">
        <v>213</v>
      </c>
      <c r="D163" s="220" t="s">
        <v>180</v>
      </c>
      <c r="E163" s="221" t="s">
        <v>1137</v>
      </c>
      <c r="F163" s="222" t="s">
        <v>1138</v>
      </c>
      <c r="G163" s="222"/>
      <c r="H163" s="222"/>
      <c r="I163" s="222"/>
      <c r="J163" s="223" t="s">
        <v>340</v>
      </c>
      <c r="K163" s="224">
        <v>6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23</v>
      </c>
      <c r="U163" s="57" t="s">
        <v>49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253</v>
      </c>
      <c r="AT163" s="23" t="s">
        <v>180</v>
      </c>
      <c r="AU163" s="23" t="s">
        <v>93</v>
      </c>
      <c r="AY163" s="23" t="s">
        <v>179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90</v>
      </c>
      <c r="BK163" s="143">
        <f>ROUND(L163*K163,2)</f>
        <v>0</v>
      </c>
      <c r="BL163" s="23" t="s">
        <v>253</v>
      </c>
      <c r="BM163" s="23" t="s">
        <v>1139</v>
      </c>
    </row>
    <row r="164" spans="2:51" s="10" customFormat="1" ht="16.5" customHeight="1">
      <c r="B164" s="231"/>
      <c r="C164" s="232"/>
      <c r="D164" s="232"/>
      <c r="E164" s="233" t="s">
        <v>23</v>
      </c>
      <c r="F164" s="234" t="s">
        <v>1140</v>
      </c>
      <c r="G164" s="235"/>
      <c r="H164" s="235"/>
      <c r="I164" s="235"/>
      <c r="J164" s="232"/>
      <c r="K164" s="236">
        <v>6</v>
      </c>
      <c r="L164" s="232"/>
      <c r="M164" s="232"/>
      <c r="N164" s="232"/>
      <c r="O164" s="232"/>
      <c r="P164" s="232"/>
      <c r="Q164" s="232"/>
      <c r="R164" s="237"/>
      <c r="T164" s="238"/>
      <c r="U164" s="232"/>
      <c r="V164" s="232"/>
      <c r="W164" s="232"/>
      <c r="X164" s="232"/>
      <c r="Y164" s="232"/>
      <c r="Z164" s="232"/>
      <c r="AA164" s="239"/>
      <c r="AT164" s="240" t="s">
        <v>186</v>
      </c>
      <c r="AU164" s="240" t="s">
        <v>93</v>
      </c>
      <c r="AV164" s="10" t="s">
        <v>93</v>
      </c>
      <c r="AW164" s="10" t="s">
        <v>41</v>
      </c>
      <c r="AX164" s="10" t="s">
        <v>90</v>
      </c>
      <c r="AY164" s="240" t="s">
        <v>179</v>
      </c>
    </row>
    <row r="165" spans="2:51" s="10" customFormat="1" ht="16.5" customHeight="1">
      <c r="B165" s="231"/>
      <c r="C165" s="232"/>
      <c r="D165" s="232"/>
      <c r="E165" s="233" t="s">
        <v>23</v>
      </c>
      <c r="F165" s="241" t="s">
        <v>23</v>
      </c>
      <c r="G165" s="232"/>
      <c r="H165" s="232"/>
      <c r="I165" s="232"/>
      <c r="J165" s="232"/>
      <c r="K165" s="236">
        <v>0</v>
      </c>
      <c r="L165" s="232"/>
      <c r="M165" s="232"/>
      <c r="N165" s="232"/>
      <c r="O165" s="232"/>
      <c r="P165" s="232"/>
      <c r="Q165" s="232"/>
      <c r="R165" s="237"/>
      <c r="T165" s="238"/>
      <c r="U165" s="232"/>
      <c r="V165" s="232"/>
      <c r="W165" s="232"/>
      <c r="X165" s="232"/>
      <c r="Y165" s="232"/>
      <c r="Z165" s="232"/>
      <c r="AA165" s="239"/>
      <c r="AT165" s="240" t="s">
        <v>186</v>
      </c>
      <c r="AU165" s="240" t="s">
        <v>93</v>
      </c>
      <c r="AV165" s="10" t="s">
        <v>93</v>
      </c>
      <c r="AW165" s="10" t="s">
        <v>41</v>
      </c>
      <c r="AX165" s="10" t="s">
        <v>84</v>
      </c>
      <c r="AY165" s="240" t="s">
        <v>179</v>
      </c>
    </row>
    <row r="166" spans="2:51" s="10" customFormat="1" ht="16.5" customHeight="1">
      <c r="B166" s="231"/>
      <c r="C166" s="232"/>
      <c r="D166" s="232"/>
      <c r="E166" s="233" t="s">
        <v>23</v>
      </c>
      <c r="F166" s="241" t="s">
        <v>23</v>
      </c>
      <c r="G166" s="232"/>
      <c r="H166" s="232"/>
      <c r="I166" s="232"/>
      <c r="J166" s="232"/>
      <c r="K166" s="236">
        <v>0</v>
      </c>
      <c r="L166" s="232"/>
      <c r="M166" s="232"/>
      <c r="N166" s="232"/>
      <c r="O166" s="232"/>
      <c r="P166" s="232"/>
      <c r="Q166" s="232"/>
      <c r="R166" s="237"/>
      <c r="T166" s="238"/>
      <c r="U166" s="232"/>
      <c r="V166" s="232"/>
      <c r="W166" s="232"/>
      <c r="X166" s="232"/>
      <c r="Y166" s="232"/>
      <c r="Z166" s="232"/>
      <c r="AA166" s="239"/>
      <c r="AT166" s="240" t="s">
        <v>186</v>
      </c>
      <c r="AU166" s="240" t="s">
        <v>93</v>
      </c>
      <c r="AV166" s="10" t="s">
        <v>93</v>
      </c>
      <c r="AW166" s="10" t="s">
        <v>41</v>
      </c>
      <c r="AX166" s="10" t="s">
        <v>84</v>
      </c>
      <c r="AY166" s="240" t="s">
        <v>179</v>
      </c>
    </row>
    <row r="167" spans="2:51" s="10" customFormat="1" ht="16.5" customHeight="1">
      <c r="B167" s="231"/>
      <c r="C167" s="232"/>
      <c r="D167" s="232"/>
      <c r="E167" s="233" t="s">
        <v>23</v>
      </c>
      <c r="F167" s="241" t="s">
        <v>23</v>
      </c>
      <c r="G167" s="232"/>
      <c r="H167" s="232"/>
      <c r="I167" s="232"/>
      <c r="J167" s="232"/>
      <c r="K167" s="236">
        <v>0</v>
      </c>
      <c r="L167" s="232"/>
      <c r="M167" s="232"/>
      <c r="N167" s="232"/>
      <c r="O167" s="232"/>
      <c r="P167" s="232"/>
      <c r="Q167" s="232"/>
      <c r="R167" s="237"/>
      <c r="T167" s="238"/>
      <c r="U167" s="232"/>
      <c r="V167" s="232"/>
      <c r="W167" s="232"/>
      <c r="X167" s="232"/>
      <c r="Y167" s="232"/>
      <c r="Z167" s="232"/>
      <c r="AA167" s="239"/>
      <c r="AT167" s="240" t="s">
        <v>186</v>
      </c>
      <c r="AU167" s="240" t="s">
        <v>93</v>
      </c>
      <c r="AV167" s="10" t="s">
        <v>93</v>
      </c>
      <c r="AW167" s="10" t="s">
        <v>41</v>
      </c>
      <c r="AX167" s="10" t="s">
        <v>84</v>
      </c>
      <c r="AY167" s="240" t="s">
        <v>179</v>
      </c>
    </row>
    <row r="168" spans="2:51" s="10" customFormat="1" ht="16.5" customHeight="1">
      <c r="B168" s="231"/>
      <c r="C168" s="232"/>
      <c r="D168" s="232"/>
      <c r="E168" s="233" t="s">
        <v>23</v>
      </c>
      <c r="F168" s="241" t="s">
        <v>23</v>
      </c>
      <c r="G168" s="232"/>
      <c r="H168" s="232"/>
      <c r="I168" s="232"/>
      <c r="J168" s="232"/>
      <c r="K168" s="236">
        <v>0</v>
      </c>
      <c r="L168" s="232"/>
      <c r="M168" s="232"/>
      <c r="N168" s="232"/>
      <c r="O168" s="232"/>
      <c r="P168" s="232"/>
      <c r="Q168" s="232"/>
      <c r="R168" s="237"/>
      <c r="T168" s="238"/>
      <c r="U168" s="232"/>
      <c r="V168" s="232"/>
      <c r="W168" s="232"/>
      <c r="X168" s="232"/>
      <c r="Y168" s="232"/>
      <c r="Z168" s="232"/>
      <c r="AA168" s="239"/>
      <c r="AT168" s="240" t="s">
        <v>186</v>
      </c>
      <c r="AU168" s="240" t="s">
        <v>93</v>
      </c>
      <c r="AV168" s="10" t="s">
        <v>93</v>
      </c>
      <c r="AW168" s="10" t="s">
        <v>41</v>
      </c>
      <c r="AX168" s="10" t="s">
        <v>84</v>
      </c>
      <c r="AY168" s="240" t="s">
        <v>179</v>
      </c>
    </row>
    <row r="169" spans="2:51" s="10" customFormat="1" ht="16.5" customHeight="1">
      <c r="B169" s="231"/>
      <c r="C169" s="232"/>
      <c r="D169" s="232"/>
      <c r="E169" s="233" t="s">
        <v>23</v>
      </c>
      <c r="F169" s="241" t="s">
        <v>23</v>
      </c>
      <c r="G169" s="232"/>
      <c r="H169" s="232"/>
      <c r="I169" s="232"/>
      <c r="J169" s="232"/>
      <c r="K169" s="236">
        <v>0</v>
      </c>
      <c r="L169" s="232"/>
      <c r="M169" s="232"/>
      <c r="N169" s="232"/>
      <c r="O169" s="232"/>
      <c r="P169" s="232"/>
      <c r="Q169" s="232"/>
      <c r="R169" s="237"/>
      <c r="T169" s="238"/>
      <c r="U169" s="232"/>
      <c r="V169" s="232"/>
      <c r="W169" s="232"/>
      <c r="X169" s="232"/>
      <c r="Y169" s="232"/>
      <c r="Z169" s="232"/>
      <c r="AA169" s="239"/>
      <c r="AT169" s="240" t="s">
        <v>186</v>
      </c>
      <c r="AU169" s="240" t="s">
        <v>93</v>
      </c>
      <c r="AV169" s="10" t="s">
        <v>93</v>
      </c>
      <c r="AW169" s="10" t="s">
        <v>41</v>
      </c>
      <c r="AX169" s="10" t="s">
        <v>84</v>
      </c>
      <c r="AY169" s="240" t="s">
        <v>179</v>
      </c>
    </row>
    <row r="170" spans="2:51" s="10" customFormat="1" ht="16.5" customHeight="1">
      <c r="B170" s="231"/>
      <c r="C170" s="232"/>
      <c r="D170" s="232"/>
      <c r="E170" s="233" t="s">
        <v>23</v>
      </c>
      <c r="F170" s="241" t="s">
        <v>23</v>
      </c>
      <c r="G170" s="232"/>
      <c r="H170" s="232"/>
      <c r="I170" s="232"/>
      <c r="J170" s="232"/>
      <c r="K170" s="236">
        <v>0</v>
      </c>
      <c r="L170" s="232"/>
      <c r="M170" s="232"/>
      <c r="N170" s="232"/>
      <c r="O170" s="232"/>
      <c r="P170" s="232"/>
      <c r="Q170" s="232"/>
      <c r="R170" s="237"/>
      <c r="T170" s="238"/>
      <c r="U170" s="232"/>
      <c r="V170" s="232"/>
      <c r="W170" s="232"/>
      <c r="X170" s="232"/>
      <c r="Y170" s="232"/>
      <c r="Z170" s="232"/>
      <c r="AA170" s="239"/>
      <c r="AT170" s="240" t="s">
        <v>186</v>
      </c>
      <c r="AU170" s="240" t="s">
        <v>93</v>
      </c>
      <c r="AV170" s="10" t="s">
        <v>93</v>
      </c>
      <c r="AW170" s="10" t="s">
        <v>41</v>
      </c>
      <c r="AX170" s="10" t="s">
        <v>84</v>
      </c>
      <c r="AY170" s="240" t="s">
        <v>179</v>
      </c>
    </row>
    <row r="171" spans="2:51" s="10" customFormat="1" ht="16.5" customHeight="1">
      <c r="B171" s="231"/>
      <c r="C171" s="232"/>
      <c r="D171" s="232"/>
      <c r="E171" s="233" t="s">
        <v>23</v>
      </c>
      <c r="F171" s="241" t="s">
        <v>23</v>
      </c>
      <c r="G171" s="232"/>
      <c r="H171" s="232"/>
      <c r="I171" s="232"/>
      <c r="J171" s="232"/>
      <c r="K171" s="236">
        <v>0</v>
      </c>
      <c r="L171" s="232"/>
      <c r="M171" s="232"/>
      <c r="N171" s="232"/>
      <c r="O171" s="232"/>
      <c r="P171" s="232"/>
      <c r="Q171" s="232"/>
      <c r="R171" s="237"/>
      <c r="T171" s="238"/>
      <c r="U171" s="232"/>
      <c r="V171" s="232"/>
      <c r="W171" s="232"/>
      <c r="X171" s="232"/>
      <c r="Y171" s="232"/>
      <c r="Z171" s="232"/>
      <c r="AA171" s="239"/>
      <c r="AT171" s="240" t="s">
        <v>186</v>
      </c>
      <c r="AU171" s="240" t="s">
        <v>93</v>
      </c>
      <c r="AV171" s="10" t="s">
        <v>93</v>
      </c>
      <c r="AW171" s="10" t="s">
        <v>41</v>
      </c>
      <c r="AX171" s="10" t="s">
        <v>84</v>
      </c>
      <c r="AY171" s="240" t="s">
        <v>179</v>
      </c>
    </row>
    <row r="172" spans="2:51" s="10" customFormat="1" ht="16.5" customHeight="1">
      <c r="B172" s="231"/>
      <c r="C172" s="232"/>
      <c r="D172" s="232"/>
      <c r="E172" s="233" t="s">
        <v>23</v>
      </c>
      <c r="F172" s="241" t="s">
        <v>23</v>
      </c>
      <c r="G172" s="232"/>
      <c r="H172" s="232"/>
      <c r="I172" s="232"/>
      <c r="J172" s="232"/>
      <c r="K172" s="236">
        <v>0</v>
      </c>
      <c r="L172" s="232"/>
      <c r="M172" s="232"/>
      <c r="N172" s="232"/>
      <c r="O172" s="232"/>
      <c r="P172" s="232"/>
      <c r="Q172" s="232"/>
      <c r="R172" s="237"/>
      <c r="T172" s="238"/>
      <c r="U172" s="232"/>
      <c r="V172" s="232"/>
      <c r="W172" s="232"/>
      <c r="X172" s="232"/>
      <c r="Y172" s="232"/>
      <c r="Z172" s="232"/>
      <c r="AA172" s="239"/>
      <c r="AT172" s="240" t="s">
        <v>186</v>
      </c>
      <c r="AU172" s="240" t="s">
        <v>93</v>
      </c>
      <c r="AV172" s="10" t="s">
        <v>93</v>
      </c>
      <c r="AW172" s="10" t="s">
        <v>41</v>
      </c>
      <c r="AX172" s="10" t="s">
        <v>84</v>
      </c>
      <c r="AY172" s="240" t="s">
        <v>179</v>
      </c>
    </row>
    <row r="173" spans="2:51" s="10" customFormat="1" ht="16.5" customHeight="1">
      <c r="B173" s="231"/>
      <c r="C173" s="232"/>
      <c r="D173" s="232"/>
      <c r="E173" s="233" t="s">
        <v>23</v>
      </c>
      <c r="F173" s="241" t="s">
        <v>23</v>
      </c>
      <c r="G173" s="232"/>
      <c r="H173" s="232"/>
      <c r="I173" s="232"/>
      <c r="J173" s="232"/>
      <c r="K173" s="236">
        <v>0</v>
      </c>
      <c r="L173" s="232"/>
      <c r="M173" s="232"/>
      <c r="N173" s="232"/>
      <c r="O173" s="232"/>
      <c r="P173" s="232"/>
      <c r="Q173" s="232"/>
      <c r="R173" s="237"/>
      <c r="T173" s="238"/>
      <c r="U173" s="232"/>
      <c r="V173" s="232"/>
      <c r="W173" s="232"/>
      <c r="X173" s="232"/>
      <c r="Y173" s="232"/>
      <c r="Z173" s="232"/>
      <c r="AA173" s="239"/>
      <c r="AT173" s="240" t="s">
        <v>186</v>
      </c>
      <c r="AU173" s="240" t="s">
        <v>93</v>
      </c>
      <c r="AV173" s="10" t="s">
        <v>93</v>
      </c>
      <c r="AW173" s="10" t="s">
        <v>41</v>
      </c>
      <c r="AX173" s="10" t="s">
        <v>84</v>
      </c>
      <c r="AY173" s="240" t="s">
        <v>179</v>
      </c>
    </row>
    <row r="174" spans="2:51" s="10" customFormat="1" ht="16.5" customHeight="1">
      <c r="B174" s="231"/>
      <c r="C174" s="232"/>
      <c r="D174" s="232"/>
      <c r="E174" s="233" t="s">
        <v>23</v>
      </c>
      <c r="F174" s="241" t="s">
        <v>23</v>
      </c>
      <c r="G174" s="232"/>
      <c r="H174" s="232"/>
      <c r="I174" s="232"/>
      <c r="J174" s="232"/>
      <c r="K174" s="236">
        <v>0</v>
      </c>
      <c r="L174" s="232"/>
      <c r="M174" s="232"/>
      <c r="N174" s="232"/>
      <c r="O174" s="232"/>
      <c r="P174" s="232"/>
      <c r="Q174" s="232"/>
      <c r="R174" s="237"/>
      <c r="T174" s="238"/>
      <c r="U174" s="232"/>
      <c r="V174" s="232"/>
      <c r="W174" s="232"/>
      <c r="X174" s="232"/>
      <c r="Y174" s="232"/>
      <c r="Z174" s="232"/>
      <c r="AA174" s="239"/>
      <c r="AT174" s="240" t="s">
        <v>186</v>
      </c>
      <c r="AU174" s="240" t="s">
        <v>93</v>
      </c>
      <c r="AV174" s="10" t="s">
        <v>93</v>
      </c>
      <c r="AW174" s="10" t="s">
        <v>41</v>
      </c>
      <c r="AX174" s="10" t="s">
        <v>84</v>
      </c>
      <c r="AY174" s="240" t="s">
        <v>179</v>
      </c>
    </row>
    <row r="175" spans="2:51" s="10" customFormat="1" ht="16.5" customHeight="1">
      <c r="B175" s="231"/>
      <c r="C175" s="232"/>
      <c r="D175" s="232"/>
      <c r="E175" s="233" t="s">
        <v>23</v>
      </c>
      <c r="F175" s="241" t="s">
        <v>23</v>
      </c>
      <c r="G175" s="232"/>
      <c r="H175" s="232"/>
      <c r="I175" s="232"/>
      <c r="J175" s="232"/>
      <c r="K175" s="236">
        <v>0</v>
      </c>
      <c r="L175" s="232"/>
      <c r="M175" s="232"/>
      <c r="N175" s="232"/>
      <c r="O175" s="232"/>
      <c r="P175" s="232"/>
      <c r="Q175" s="232"/>
      <c r="R175" s="237"/>
      <c r="T175" s="238"/>
      <c r="U175" s="232"/>
      <c r="V175" s="232"/>
      <c r="W175" s="232"/>
      <c r="X175" s="232"/>
      <c r="Y175" s="232"/>
      <c r="Z175" s="232"/>
      <c r="AA175" s="239"/>
      <c r="AT175" s="240" t="s">
        <v>186</v>
      </c>
      <c r="AU175" s="240" t="s">
        <v>93</v>
      </c>
      <c r="AV175" s="10" t="s">
        <v>93</v>
      </c>
      <c r="AW175" s="10" t="s">
        <v>41</v>
      </c>
      <c r="AX175" s="10" t="s">
        <v>84</v>
      </c>
      <c r="AY175" s="240" t="s">
        <v>179</v>
      </c>
    </row>
    <row r="176" spans="2:65" s="1" customFormat="1" ht="25.5" customHeight="1">
      <c r="B176" s="47"/>
      <c r="C176" s="220" t="s">
        <v>219</v>
      </c>
      <c r="D176" s="220" t="s">
        <v>180</v>
      </c>
      <c r="E176" s="221" t="s">
        <v>1141</v>
      </c>
      <c r="F176" s="222" t="s">
        <v>1142</v>
      </c>
      <c r="G176" s="222"/>
      <c r="H176" s="222"/>
      <c r="I176" s="222"/>
      <c r="J176" s="223" t="s">
        <v>340</v>
      </c>
      <c r="K176" s="224">
        <v>14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23</v>
      </c>
      <c r="U176" s="57" t="s">
        <v>49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</v>
      </c>
      <c r="AA176" s="230">
        <f>Z176*K176</f>
        <v>0</v>
      </c>
      <c r="AR176" s="23" t="s">
        <v>253</v>
      </c>
      <c r="AT176" s="23" t="s">
        <v>180</v>
      </c>
      <c r="AU176" s="23" t="s">
        <v>93</v>
      </c>
      <c r="AY176" s="23" t="s">
        <v>179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90</v>
      </c>
      <c r="BK176" s="143">
        <f>ROUND(L176*K176,2)</f>
        <v>0</v>
      </c>
      <c r="BL176" s="23" t="s">
        <v>253</v>
      </c>
      <c r="BM176" s="23" t="s">
        <v>1143</v>
      </c>
    </row>
    <row r="177" spans="2:51" s="10" customFormat="1" ht="16.5" customHeight="1">
      <c r="B177" s="231"/>
      <c r="C177" s="232"/>
      <c r="D177" s="232"/>
      <c r="E177" s="233" t="s">
        <v>23</v>
      </c>
      <c r="F177" s="234" t="s">
        <v>1144</v>
      </c>
      <c r="G177" s="235"/>
      <c r="H177" s="235"/>
      <c r="I177" s="235"/>
      <c r="J177" s="232"/>
      <c r="K177" s="236">
        <v>14</v>
      </c>
      <c r="L177" s="232"/>
      <c r="M177" s="232"/>
      <c r="N177" s="232"/>
      <c r="O177" s="232"/>
      <c r="P177" s="232"/>
      <c r="Q177" s="232"/>
      <c r="R177" s="237"/>
      <c r="T177" s="238"/>
      <c r="U177" s="232"/>
      <c r="V177" s="232"/>
      <c r="W177" s="232"/>
      <c r="X177" s="232"/>
      <c r="Y177" s="232"/>
      <c r="Z177" s="232"/>
      <c r="AA177" s="239"/>
      <c r="AT177" s="240" t="s">
        <v>186</v>
      </c>
      <c r="AU177" s="240" t="s">
        <v>93</v>
      </c>
      <c r="AV177" s="10" t="s">
        <v>93</v>
      </c>
      <c r="AW177" s="10" t="s">
        <v>41</v>
      </c>
      <c r="AX177" s="10" t="s">
        <v>90</v>
      </c>
      <c r="AY177" s="240" t="s">
        <v>179</v>
      </c>
    </row>
    <row r="178" spans="2:51" s="10" customFormat="1" ht="16.5" customHeight="1">
      <c r="B178" s="231"/>
      <c r="C178" s="232"/>
      <c r="D178" s="232"/>
      <c r="E178" s="233" t="s">
        <v>23</v>
      </c>
      <c r="F178" s="241" t="s">
        <v>23</v>
      </c>
      <c r="G178" s="232"/>
      <c r="H178" s="232"/>
      <c r="I178" s="232"/>
      <c r="J178" s="232"/>
      <c r="K178" s="236">
        <v>0</v>
      </c>
      <c r="L178" s="232"/>
      <c r="M178" s="232"/>
      <c r="N178" s="232"/>
      <c r="O178" s="232"/>
      <c r="P178" s="232"/>
      <c r="Q178" s="232"/>
      <c r="R178" s="237"/>
      <c r="T178" s="238"/>
      <c r="U178" s="232"/>
      <c r="V178" s="232"/>
      <c r="W178" s="232"/>
      <c r="X178" s="232"/>
      <c r="Y178" s="232"/>
      <c r="Z178" s="232"/>
      <c r="AA178" s="239"/>
      <c r="AT178" s="240" t="s">
        <v>186</v>
      </c>
      <c r="AU178" s="240" t="s">
        <v>93</v>
      </c>
      <c r="AV178" s="10" t="s">
        <v>93</v>
      </c>
      <c r="AW178" s="10" t="s">
        <v>41</v>
      </c>
      <c r="AX178" s="10" t="s">
        <v>84</v>
      </c>
      <c r="AY178" s="240" t="s">
        <v>179</v>
      </c>
    </row>
    <row r="179" spans="2:51" s="10" customFormat="1" ht="16.5" customHeight="1">
      <c r="B179" s="231"/>
      <c r="C179" s="232"/>
      <c r="D179" s="232"/>
      <c r="E179" s="233" t="s">
        <v>23</v>
      </c>
      <c r="F179" s="241" t="s">
        <v>23</v>
      </c>
      <c r="G179" s="232"/>
      <c r="H179" s="232"/>
      <c r="I179" s="232"/>
      <c r="J179" s="232"/>
      <c r="K179" s="236">
        <v>0</v>
      </c>
      <c r="L179" s="232"/>
      <c r="M179" s="232"/>
      <c r="N179" s="232"/>
      <c r="O179" s="232"/>
      <c r="P179" s="232"/>
      <c r="Q179" s="232"/>
      <c r="R179" s="237"/>
      <c r="T179" s="238"/>
      <c r="U179" s="232"/>
      <c r="V179" s="232"/>
      <c r="W179" s="232"/>
      <c r="X179" s="232"/>
      <c r="Y179" s="232"/>
      <c r="Z179" s="232"/>
      <c r="AA179" s="239"/>
      <c r="AT179" s="240" t="s">
        <v>186</v>
      </c>
      <c r="AU179" s="240" t="s">
        <v>93</v>
      </c>
      <c r="AV179" s="10" t="s">
        <v>93</v>
      </c>
      <c r="AW179" s="10" t="s">
        <v>41</v>
      </c>
      <c r="AX179" s="10" t="s">
        <v>84</v>
      </c>
      <c r="AY179" s="240" t="s">
        <v>179</v>
      </c>
    </row>
    <row r="180" spans="2:51" s="10" customFormat="1" ht="16.5" customHeight="1">
      <c r="B180" s="231"/>
      <c r="C180" s="232"/>
      <c r="D180" s="232"/>
      <c r="E180" s="233" t="s">
        <v>23</v>
      </c>
      <c r="F180" s="241" t="s">
        <v>23</v>
      </c>
      <c r="G180" s="232"/>
      <c r="H180" s="232"/>
      <c r="I180" s="232"/>
      <c r="J180" s="232"/>
      <c r="K180" s="236">
        <v>0</v>
      </c>
      <c r="L180" s="232"/>
      <c r="M180" s="232"/>
      <c r="N180" s="232"/>
      <c r="O180" s="232"/>
      <c r="P180" s="232"/>
      <c r="Q180" s="232"/>
      <c r="R180" s="237"/>
      <c r="T180" s="238"/>
      <c r="U180" s="232"/>
      <c r="V180" s="232"/>
      <c r="W180" s="232"/>
      <c r="X180" s="232"/>
      <c r="Y180" s="232"/>
      <c r="Z180" s="232"/>
      <c r="AA180" s="239"/>
      <c r="AT180" s="240" t="s">
        <v>186</v>
      </c>
      <c r="AU180" s="240" t="s">
        <v>93</v>
      </c>
      <c r="AV180" s="10" t="s">
        <v>93</v>
      </c>
      <c r="AW180" s="10" t="s">
        <v>41</v>
      </c>
      <c r="AX180" s="10" t="s">
        <v>84</v>
      </c>
      <c r="AY180" s="240" t="s">
        <v>179</v>
      </c>
    </row>
    <row r="181" spans="2:51" s="10" customFormat="1" ht="16.5" customHeight="1">
      <c r="B181" s="231"/>
      <c r="C181" s="232"/>
      <c r="D181" s="232"/>
      <c r="E181" s="233" t="s">
        <v>23</v>
      </c>
      <c r="F181" s="241" t="s">
        <v>23</v>
      </c>
      <c r="G181" s="232"/>
      <c r="H181" s="232"/>
      <c r="I181" s="232"/>
      <c r="J181" s="232"/>
      <c r="K181" s="236">
        <v>0</v>
      </c>
      <c r="L181" s="232"/>
      <c r="M181" s="232"/>
      <c r="N181" s="232"/>
      <c r="O181" s="232"/>
      <c r="P181" s="232"/>
      <c r="Q181" s="232"/>
      <c r="R181" s="237"/>
      <c r="T181" s="238"/>
      <c r="U181" s="232"/>
      <c r="V181" s="232"/>
      <c r="W181" s="232"/>
      <c r="X181" s="232"/>
      <c r="Y181" s="232"/>
      <c r="Z181" s="232"/>
      <c r="AA181" s="239"/>
      <c r="AT181" s="240" t="s">
        <v>186</v>
      </c>
      <c r="AU181" s="240" t="s">
        <v>93</v>
      </c>
      <c r="AV181" s="10" t="s">
        <v>93</v>
      </c>
      <c r="AW181" s="10" t="s">
        <v>41</v>
      </c>
      <c r="AX181" s="10" t="s">
        <v>84</v>
      </c>
      <c r="AY181" s="240" t="s">
        <v>179</v>
      </c>
    </row>
    <row r="182" spans="2:51" s="10" customFormat="1" ht="16.5" customHeight="1">
      <c r="B182" s="231"/>
      <c r="C182" s="232"/>
      <c r="D182" s="232"/>
      <c r="E182" s="233" t="s">
        <v>23</v>
      </c>
      <c r="F182" s="241" t="s">
        <v>23</v>
      </c>
      <c r="G182" s="232"/>
      <c r="H182" s="232"/>
      <c r="I182" s="232"/>
      <c r="J182" s="232"/>
      <c r="K182" s="236">
        <v>0</v>
      </c>
      <c r="L182" s="232"/>
      <c r="M182" s="232"/>
      <c r="N182" s="232"/>
      <c r="O182" s="232"/>
      <c r="P182" s="232"/>
      <c r="Q182" s="232"/>
      <c r="R182" s="237"/>
      <c r="T182" s="238"/>
      <c r="U182" s="232"/>
      <c r="V182" s="232"/>
      <c r="W182" s="232"/>
      <c r="X182" s="232"/>
      <c r="Y182" s="232"/>
      <c r="Z182" s="232"/>
      <c r="AA182" s="239"/>
      <c r="AT182" s="240" t="s">
        <v>186</v>
      </c>
      <c r="AU182" s="240" t="s">
        <v>93</v>
      </c>
      <c r="AV182" s="10" t="s">
        <v>93</v>
      </c>
      <c r="AW182" s="10" t="s">
        <v>41</v>
      </c>
      <c r="AX182" s="10" t="s">
        <v>84</v>
      </c>
      <c r="AY182" s="240" t="s">
        <v>179</v>
      </c>
    </row>
    <row r="183" spans="2:51" s="10" customFormat="1" ht="16.5" customHeight="1">
      <c r="B183" s="231"/>
      <c r="C183" s="232"/>
      <c r="D183" s="232"/>
      <c r="E183" s="233" t="s">
        <v>23</v>
      </c>
      <c r="F183" s="241" t="s">
        <v>23</v>
      </c>
      <c r="G183" s="232"/>
      <c r="H183" s="232"/>
      <c r="I183" s="232"/>
      <c r="J183" s="232"/>
      <c r="K183" s="236">
        <v>0</v>
      </c>
      <c r="L183" s="232"/>
      <c r="M183" s="232"/>
      <c r="N183" s="232"/>
      <c r="O183" s="232"/>
      <c r="P183" s="232"/>
      <c r="Q183" s="232"/>
      <c r="R183" s="237"/>
      <c r="T183" s="238"/>
      <c r="U183" s="232"/>
      <c r="V183" s="232"/>
      <c r="W183" s="232"/>
      <c r="X183" s="232"/>
      <c r="Y183" s="232"/>
      <c r="Z183" s="232"/>
      <c r="AA183" s="239"/>
      <c r="AT183" s="240" t="s">
        <v>186</v>
      </c>
      <c r="AU183" s="240" t="s">
        <v>93</v>
      </c>
      <c r="AV183" s="10" t="s">
        <v>93</v>
      </c>
      <c r="AW183" s="10" t="s">
        <v>41</v>
      </c>
      <c r="AX183" s="10" t="s">
        <v>84</v>
      </c>
      <c r="AY183" s="240" t="s">
        <v>179</v>
      </c>
    </row>
    <row r="184" spans="2:51" s="10" customFormat="1" ht="16.5" customHeight="1">
      <c r="B184" s="231"/>
      <c r="C184" s="232"/>
      <c r="D184" s="232"/>
      <c r="E184" s="233" t="s">
        <v>23</v>
      </c>
      <c r="F184" s="241" t="s">
        <v>23</v>
      </c>
      <c r="G184" s="232"/>
      <c r="H184" s="232"/>
      <c r="I184" s="232"/>
      <c r="J184" s="232"/>
      <c r="K184" s="236">
        <v>0</v>
      </c>
      <c r="L184" s="232"/>
      <c r="M184" s="232"/>
      <c r="N184" s="232"/>
      <c r="O184" s="232"/>
      <c r="P184" s="232"/>
      <c r="Q184" s="232"/>
      <c r="R184" s="237"/>
      <c r="T184" s="238"/>
      <c r="U184" s="232"/>
      <c r="V184" s="232"/>
      <c r="W184" s="232"/>
      <c r="X184" s="232"/>
      <c r="Y184" s="232"/>
      <c r="Z184" s="232"/>
      <c r="AA184" s="239"/>
      <c r="AT184" s="240" t="s">
        <v>186</v>
      </c>
      <c r="AU184" s="240" t="s">
        <v>93</v>
      </c>
      <c r="AV184" s="10" t="s">
        <v>93</v>
      </c>
      <c r="AW184" s="10" t="s">
        <v>41</v>
      </c>
      <c r="AX184" s="10" t="s">
        <v>84</v>
      </c>
      <c r="AY184" s="240" t="s">
        <v>179</v>
      </c>
    </row>
    <row r="185" spans="2:51" s="10" customFormat="1" ht="16.5" customHeight="1">
      <c r="B185" s="231"/>
      <c r="C185" s="232"/>
      <c r="D185" s="232"/>
      <c r="E185" s="233" t="s">
        <v>23</v>
      </c>
      <c r="F185" s="241" t="s">
        <v>23</v>
      </c>
      <c r="G185" s="232"/>
      <c r="H185" s="232"/>
      <c r="I185" s="232"/>
      <c r="J185" s="232"/>
      <c r="K185" s="236">
        <v>0</v>
      </c>
      <c r="L185" s="232"/>
      <c r="M185" s="232"/>
      <c r="N185" s="232"/>
      <c r="O185" s="232"/>
      <c r="P185" s="232"/>
      <c r="Q185" s="232"/>
      <c r="R185" s="237"/>
      <c r="T185" s="238"/>
      <c r="U185" s="232"/>
      <c r="V185" s="232"/>
      <c r="W185" s="232"/>
      <c r="X185" s="232"/>
      <c r="Y185" s="232"/>
      <c r="Z185" s="232"/>
      <c r="AA185" s="239"/>
      <c r="AT185" s="240" t="s">
        <v>186</v>
      </c>
      <c r="AU185" s="240" t="s">
        <v>93</v>
      </c>
      <c r="AV185" s="10" t="s">
        <v>93</v>
      </c>
      <c r="AW185" s="10" t="s">
        <v>41</v>
      </c>
      <c r="AX185" s="10" t="s">
        <v>84</v>
      </c>
      <c r="AY185" s="240" t="s">
        <v>179</v>
      </c>
    </row>
    <row r="186" spans="2:51" s="10" customFormat="1" ht="16.5" customHeight="1">
      <c r="B186" s="231"/>
      <c r="C186" s="232"/>
      <c r="D186" s="232"/>
      <c r="E186" s="233" t="s">
        <v>23</v>
      </c>
      <c r="F186" s="241" t="s">
        <v>23</v>
      </c>
      <c r="G186" s="232"/>
      <c r="H186" s="232"/>
      <c r="I186" s="232"/>
      <c r="J186" s="232"/>
      <c r="K186" s="236">
        <v>0</v>
      </c>
      <c r="L186" s="232"/>
      <c r="M186" s="232"/>
      <c r="N186" s="232"/>
      <c r="O186" s="232"/>
      <c r="P186" s="232"/>
      <c r="Q186" s="232"/>
      <c r="R186" s="237"/>
      <c r="T186" s="238"/>
      <c r="U186" s="232"/>
      <c r="V186" s="232"/>
      <c r="W186" s="232"/>
      <c r="X186" s="232"/>
      <c r="Y186" s="232"/>
      <c r="Z186" s="232"/>
      <c r="AA186" s="239"/>
      <c r="AT186" s="240" t="s">
        <v>186</v>
      </c>
      <c r="AU186" s="240" t="s">
        <v>93</v>
      </c>
      <c r="AV186" s="10" t="s">
        <v>93</v>
      </c>
      <c r="AW186" s="10" t="s">
        <v>41</v>
      </c>
      <c r="AX186" s="10" t="s">
        <v>84</v>
      </c>
      <c r="AY186" s="240" t="s">
        <v>179</v>
      </c>
    </row>
    <row r="187" spans="2:51" s="10" customFormat="1" ht="16.5" customHeight="1">
      <c r="B187" s="231"/>
      <c r="C187" s="232"/>
      <c r="D187" s="232"/>
      <c r="E187" s="233" t="s">
        <v>23</v>
      </c>
      <c r="F187" s="241" t="s">
        <v>23</v>
      </c>
      <c r="G187" s="232"/>
      <c r="H187" s="232"/>
      <c r="I187" s="232"/>
      <c r="J187" s="232"/>
      <c r="K187" s="236">
        <v>0</v>
      </c>
      <c r="L187" s="232"/>
      <c r="M187" s="232"/>
      <c r="N187" s="232"/>
      <c r="O187" s="232"/>
      <c r="P187" s="232"/>
      <c r="Q187" s="232"/>
      <c r="R187" s="237"/>
      <c r="T187" s="238"/>
      <c r="U187" s="232"/>
      <c r="V187" s="232"/>
      <c r="W187" s="232"/>
      <c r="X187" s="232"/>
      <c r="Y187" s="232"/>
      <c r="Z187" s="232"/>
      <c r="AA187" s="239"/>
      <c r="AT187" s="240" t="s">
        <v>186</v>
      </c>
      <c r="AU187" s="240" t="s">
        <v>93</v>
      </c>
      <c r="AV187" s="10" t="s">
        <v>93</v>
      </c>
      <c r="AW187" s="10" t="s">
        <v>41</v>
      </c>
      <c r="AX187" s="10" t="s">
        <v>84</v>
      </c>
      <c r="AY187" s="240" t="s">
        <v>179</v>
      </c>
    </row>
    <row r="188" spans="2:51" s="10" customFormat="1" ht="16.5" customHeight="1">
      <c r="B188" s="231"/>
      <c r="C188" s="232"/>
      <c r="D188" s="232"/>
      <c r="E188" s="233" t="s">
        <v>23</v>
      </c>
      <c r="F188" s="241" t="s">
        <v>23</v>
      </c>
      <c r="G188" s="232"/>
      <c r="H188" s="232"/>
      <c r="I188" s="232"/>
      <c r="J188" s="232"/>
      <c r="K188" s="236">
        <v>0</v>
      </c>
      <c r="L188" s="232"/>
      <c r="M188" s="232"/>
      <c r="N188" s="232"/>
      <c r="O188" s="232"/>
      <c r="P188" s="232"/>
      <c r="Q188" s="232"/>
      <c r="R188" s="237"/>
      <c r="T188" s="238"/>
      <c r="U188" s="232"/>
      <c r="V188" s="232"/>
      <c r="W188" s="232"/>
      <c r="X188" s="232"/>
      <c r="Y188" s="232"/>
      <c r="Z188" s="232"/>
      <c r="AA188" s="239"/>
      <c r="AT188" s="240" t="s">
        <v>186</v>
      </c>
      <c r="AU188" s="240" t="s">
        <v>93</v>
      </c>
      <c r="AV188" s="10" t="s">
        <v>93</v>
      </c>
      <c r="AW188" s="10" t="s">
        <v>41</v>
      </c>
      <c r="AX188" s="10" t="s">
        <v>84</v>
      </c>
      <c r="AY188" s="240" t="s">
        <v>179</v>
      </c>
    </row>
    <row r="189" spans="2:65" s="1" customFormat="1" ht="38.25" customHeight="1">
      <c r="B189" s="47"/>
      <c r="C189" s="220" t="s">
        <v>224</v>
      </c>
      <c r="D189" s="220" t="s">
        <v>180</v>
      </c>
      <c r="E189" s="221" t="s">
        <v>1011</v>
      </c>
      <c r="F189" s="222" t="s">
        <v>1012</v>
      </c>
      <c r="G189" s="222"/>
      <c r="H189" s="222"/>
      <c r="I189" s="222"/>
      <c r="J189" s="223" t="s">
        <v>340</v>
      </c>
      <c r="K189" s="224">
        <v>5</v>
      </c>
      <c r="L189" s="225">
        <v>0</v>
      </c>
      <c r="M189" s="226"/>
      <c r="N189" s="227">
        <f>ROUND(L189*K189,2)</f>
        <v>0</v>
      </c>
      <c r="O189" s="227"/>
      <c r="P189" s="227"/>
      <c r="Q189" s="227"/>
      <c r="R189" s="49"/>
      <c r="T189" s="228" t="s">
        <v>23</v>
      </c>
      <c r="U189" s="57" t="s">
        <v>49</v>
      </c>
      <c r="V189" s="48"/>
      <c r="W189" s="229">
        <f>V189*K189</f>
        <v>0</v>
      </c>
      <c r="X189" s="229">
        <v>0</v>
      </c>
      <c r="Y189" s="229">
        <f>X189*K189</f>
        <v>0</v>
      </c>
      <c r="Z189" s="229">
        <v>0</v>
      </c>
      <c r="AA189" s="230">
        <f>Z189*K189</f>
        <v>0</v>
      </c>
      <c r="AR189" s="23" t="s">
        <v>253</v>
      </c>
      <c r="AT189" s="23" t="s">
        <v>180</v>
      </c>
      <c r="AU189" s="23" t="s">
        <v>93</v>
      </c>
      <c r="AY189" s="23" t="s">
        <v>179</v>
      </c>
      <c r="BE189" s="143">
        <f>IF(U189="základní",N189,0)</f>
        <v>0</v>
      </c>
      <c r="BF189" s="143">
        <f>IF(U189="snížená",N189,0)</f>
        <v>0</v>
      </c>
      <c r="BG189" s="143">
        <f>IF(U189="zákl. přenesená",N189,0)</f>
        <v>0</v>
      </c>
      <c r="BH189" s="143">
        <f>IF(U189="sníž. přenesená",N189,0)</f>
        <v>0</v>
      </c>
      <c r="BI189" s="143">
        <f>IF(U189="nulová",N189,0)</f>
        <v>0</v>
      </c>
      <c r="BJ189" s="23" t="s">
        <v>90</v>
      </c>
      <c r="BK189" s="143">
        <f>ROUND(L189*K189,2)</f>
        <v>0</v>
      </c>
      <c r="BL189" s="23" t="s">
        <v>253</v>
      </c>
      <c r="BM189" s="23" t="s">
        <v>1145</v>
      </c>
    </row>
    <row r="190" spans="2:51" s="10" customFormat="1" ht="16.5" customHeight="1">
      <c r="B190" s="231"/>
      <c r="C190" s="232"/>
      <c r="D190" s="232"/>
      <c r="E190" s="233" t="s">
        <v>23</v>
      </c>
      <c r="F190" s="234" t="s">
        <v>1146</v>
      </c>
      <c r="G190" s="235"/>
      <c r="H190" s="235"/>
      <c r="I190" s="235"/>
      <c r="J190" s="232"/>
      <c r="K190" s="236">
        <v>4</v>
      </c>
      <c r="L190" s="232"/>
      <c r="M190" s="232"/>
      <c r="N190" s="232"/>
      <c r="O190" s="232"/>
      <c r="P190" s="232"/>
      <c r="Q190" s="232"/>
      <c r="R190" s="237"/>
      <c r="T190" s="238"/>
      <c r="U190" s="232"/>
      <c r="V190" s="232"/>
      <c r="W190" s="232"/>
      <c r="X190" s="232"/>
      <c r="Y190" s="232"/>
      <c r="Z190" s="232"/>
      <c r="AA190" s="239"/>
      <c r="AT190" s="240" t="s">
        <v>186</v>
      </c>
      <c r="AU190" s="240" t="s">
        <v>93</v>
      </c>
      <c r="AV190" s="10" t="s">
        <v>93</v>
      </c>
      <c r="AW190" s="10" t="s">
        <v>41</v>
      </c>
      <c r="AX190" s="10" t="s">
        <v>84</v>
      </c>
      <c r="AY190" s="240" t="s">
        <v>179</v>
      </c>
    </row>
    <row r="191" spans="2:51" s="10" customFormat="1" ht="16.5" customHeight="1">
      <c r="B191" s="231"/>
      <c r="C191" s="232"/>
      <c r="D191" s="232"/>
      <c r="E191" s="233" t="s">
        <v>23</v>
      </c>
      <c r="F191" s="241" t="s">
        <v>1147</v>
      </c>
      <c r="G191" s="232"/>
      <c r="H191" s="232"/>
      <c r="I191" s="232"/>
      <c r="J191" s="232"/>
      <c r="K191" s="236">
        <v>1</v>
      </c>
      <c r="L191" s="232"/>
      <c r="M191" s="232"/>
      <c r="N191" s="232"/>
      <c r="O191" s="232"/>
      <c r="P191" s="232"/>
      <c r="Q191" s="232"/>
      <c r="R191" s="237"/>
      <c r="T191" s="238"/>
      <c r="U191" s="232"/>
      <c r="V191" s="232"/>
      <c r="W191" s="232"/>
      <c r="X191" s="232"/>
      <c r="Y191" s="232"/>
      <c r="Z191" s="232"/>
      <c r="AA191" s="239"/>
      <c r="AT191" s="240" t="s">
        <v>186</v>
      </c>
      <c r="AU191" s="240" t="s">
        <v>93</v>
      </c>
      <c r="AV191" s="10" t="s">
        <v>93</v>
      </c>
      <c r="AW191" s="10" t="s">
        <v>41</v>
      </c>
      <c r="AX191" s="10" t="s">
        <v>84</v>
      </c>
      <c r="AY191" s="240" t="s">
        <v>179</v>
      </c>
    </row>
    <row r="192" spans="2:51" s="11" customFormat="1" ht="16.5" customHeight="1">
      <c r="B192" s="242"/>
      <c r="C192" s="243"/>
      <c r="D192" s="243"/>
      <c r="E192" s="244" t="s">
        <v>23</v>
      </c>
      <c r="F192" s="245" t="s">
        <v>195</v>
      </c>
      <c r="G192" s="243"/>
      <c r="H192" s="243"/>
      <c r="I192" s="243"/>
      <c r="J192" s="243"/>
      <c r="K192" s="246">
        <v>5</v>
      </c>
      <c r="L192" s="243"/>
      <c r="M192" s="243"/>
      <c r="N192" s="243"/>
      <c r="O192" s="243"/>
      <c r="P192" s="243"/>
      <c r="Q192" s="243"/>
      <c r="R192" s="247"/>
      <c r="T192" s="248"/>
      <c r="U192" s="243"/>
      <c r="V192" s="243"/>
      <c r="W192" s="243"/>
      <c r="X192" s="243"/>
      <c r="Y192" s="243"/>
      <c r="Z192" s="243"/>
      <c r="AA192" s="249"/>
      <c r="AT192" s="250" t="s">
        <v>186</v>
      </c>
      <c r="AU192" s="250" t="s">
        <v>93</v>
      </c>
      <c r="AV192" s="11" t="s">
        <v>99</v>
      </c>
      <c r="AW192" s="11" t="s">
        <v>41</v>
      </c>
      <c r="AX192" s="11" t="s">
        <v>90</v>
      </c>
      <c r="AY192" s="250" t="s">
        <v>179</v>
      </c>
    </row>
    <row r="193" spans="2:65" s="1" customFormat="1" ht="25.5" customHeight="1">
      <c r="B193" s="47"/>
      <c r="C193" s="253" t="s">
        <v>229</v>
      </c>
      <c r="D193" s="253" t="s">
        <v>343</v>
      </c>
      <c r="E193" s="254" t="s">
        <v>1015</v>
      </c>
      <c r="F193" s="255" t="s">
        <v>1148</v>
      </c>
      <c r="G193" s="255"/>
      <c r="H193" s="255"/>
      <c r="I193" s="255"/>
      <c r="J193" s="256" t="s">
        <v>340</v>
      </c>
      <c r="K193" s="257">
        <v>1</v>
      </c>
      <c r="L193" s="258">
        <v>0</v>
      </c>
      <c r="M193" s="259"/>
      <c r="N193" s="260">
        <f>ROUND(L193*K193,2)</f>
        <v>0</v>
      </c>
      <c r="O193" s="227"/>
      <c r="P193" s="227"/>
      <c r="Q193" s="227"/>
      <c r="R193" s="49"/>
      <c r="T193" s="228" t="s">
        <v>23</v>
      </c>
      <c r="U193" s="57" t="s">
        <v>49</v>
      </c>
      <c r="V193" s="48"/>
      <c r="W193" s="229">
        <f>V193*K193</f>
        <v>0</v>
      </c>
      <c r="X193" s="229">
        <v>0.0138</v>
      </c>
      <c r="Y193" s="229">
        <f>X193*K193</f>
        <v>0.0138</v>
      </c>
      <c r="Z193" s="229">
        <v>0</v>
      </c>
      <c r="AA193" s="230">
        <f>Z193*K193</f>
        <v>0</v>
      </c>
      <c r="AR193" s="23" t="s">
        <v>327</v>
      </c>
      <c r="AT193" s="23" t="s">
        <v>343</v>
      </c>
      <c r="AU193" s="23" t="s">
        <v>93</v>
      </c>
      <c r="AY193" s="23" t="s">
        <v>179</v>
      </c>
      <c r="BE193" s="143">
        <f>IF(U193="základní",N193,0)</f>
        <v>0</v>
      </c>
      <c r="BF193" s="143">
        <f>IF(U193="snížená",N193,0)</f>
        <v>0</v>
      </c>
      <c r="BG193" s="143">
        <f>IF(U193="zákl. přenesená",N193,0)</f>
        <v>0</v>
      </c>
      <c r="BH193" s="143">
        <f>IF(U193="sníž. přenesená",N193,0)</f>
        <v>0</v>
      </c>
      <c r="BI193" s="143">
        <f>IF(U193="nulová",N193,0)</f>
        <v>0</v>
      </c>
      <c r="BJ193" s="23" t="s">
        <v>90</v>
      </c>
      <c r="BK193" s="143">
        <f>ROUND(L193*K193,2)</f>
        <v>0</v>
      </c>
      <c r="BL193" s="23" t="s">
        <v>253</v>
      </c>
      <c r="BM193" s="23" t="s">
        <v>1149</v>
      </c>
    </row>
    <row r="194" spans="2:51" s="10" customFormat="1" ht="16.5" customHeight="1">
      <c r="B194" s="231"/>
      <c r="C194" s="232"/>
      <c r="D194" s="232"/>
      <c r="E194" s="233" t="s">
        <v>23</v>
      </c>
      <c r="F194" s="234" t="s">
        <v>1150</v>
      </c>
      <c r="G194" s="235"/>
      <c r="H194" s="235"/>
      <c r="I194" s="235"/>
      <c r="J194" s="232"/>
      <c r="K194" s="236">
        <v>1</v>
      </c>
      <c r="L194" s="232"/>
      <c r="M194" s="232"/>
      <c r="N194" s="232"/>
      <c r="O194" s="232"/>
      <c r="P194" s="232"/>
      <c r="Q194" s="232"/>
      <c r="R194" s="237"/>
      <c r="T194" s="238"/>
      <c r="U194" s="232"/>
      <c r="V194" s="232"/>
      <c r="W194" s="232"/>
      <c r="X194" s="232"/>
      <c r="Y194" s="232"/>
      <c r="Z194" s="232"/>
      <c r="AA194" s="239"/>
      <c r="AT194" s="240" t="s">
        <v>186</v>
      </c>
      <c r="AU194" s="240" t="s">
        <v>93</v>
      </c>
      <c r="AV194" s="10" t="s">
        <v>93</v>
      </c>
      <c r="AW194" s="10" t="s">
        <v>41</v>
      </c>
      <c r="AX194" s="10" t="s">
        <v>90</v>
      </c>
      <c r="AY194" s="240" t="s">
        <v>179</v>
      </c>
    </row>
    <row r="195" spans="2:65" s="1" customFormat="1" ht="25.5" customHeight="1">
      <c r="B195" s="47"/>
      <c r="C195" s="253" t="s">
        <v>234</v>
      </c>
      <c r="D195" s="253" t="s">
        <v>343</v>
      </c>
      <c r="E195" s="254" t="s">
        <v>1151</v>
      </c>
      <c r="F195" s="255" t="s">
        <v>1152</v>
      </c>
      <c r="G195" s="255"/>
      <c r="H195" s="255"/>
      <c r="I195" s="255"/>
      <c r="J195" s="256" t="s">
        <v>340</v>
      </c>
      <c r="K195" s="257">
        <v>4</v>
      </c>
      <c r="L195" s="258">
        <v>0</v>
      </c>
      <c r="M195" s="259"/>
      <c r="N195" s="260">
        <f>ROUND(L195*K195,2)</f>
        <v>0</v>
      </c>
      <c r="O195" s="227"/>
      <c r="P195" s="227"/>
      <c r="Q195" s="227"/>
      <c r="R195" s="49"/>
      <c r="T195" s="228" t="s">
        <v>23</v>
      </c>
      <c r="U195" s="57" t="s">
        <v>49</v>
      </c>
      <c r="V195" s="48"/>
      <c r="W195" s="229">
        <f>V195*K195</f>
        <v>0</v>
      </c>
      <c r="X195" s="229">
        <v>0.0138</v>
      </c>
      <c r="Y195" s="229">
        <f>X195*K195</f>
        <v>0.0552</v>
      </c>
      <c r="Z195" s="229">
        <v>0</v>
      </c>
      <c r="AA195" s="230">
        <f>Z195*K195</f>
        <v>0</v>
      </c>
      <c r="AR195" s="23" t="s">
        <v>327</v>
      </c>
      <c r="AT195" s="23" t="s">
        <v>343</v>
      </c>
      <c r="AU195" s="23" t="s">
        <v>93</v>
      </c>
      <c r="AY195" s="23" t="s">
        <v>179</v>
      </c>
      <c r="BE195" s="143">
        <f>IF(U195="základní",N195,0)</f>
        <v>0</v>
      </c>
      <c r="BF195" s="143">
        <f>IF(U195="snížená",N195,0)</f>
        <v>0</v>
      </c>
      <c r="BG195" s="143">
        <f>IF(U195="zákl. přenesená",N195,0)</f>
        <v>0</v>
      </c>
      <c r="BH195" s="143">
        <f>IF(U195="sníž. přenesená",N195,0)</f>
        <v>0</v>
      </c>
      <c r="BI195" s="143">
        <f>IF(U195="nulová",N195,0)</f>
        <v>0</v>
      </c>
      <c r="BJ195" s="23" t="s">
        <v>90</v>
      </c>
      <c r="BK195" s="143">
        <f>ROUND(L195*K195,2)</f>
        <v>0</v>
      </c>
      <c r="BL195" s="23" t="s">
        <v>253</v>
      </c>
      <c r="BM195" s="23" t="s">
        <v>1153</v>
      </c>
    </row>
    <row r="196" spans="2:51" s="10" customFormat="1" ht="16.5" customHeight="1">
      <c r="B196" s="231"/>
      <c r="C196" s="232"/>
      <c r="D196" s="232"/>
      <c r="E196" s="233" t="s">
        <v>23</v>
      </c>
      <c r="F196" s="234" t="s">
        <v>1154</v>
      </c>
      <c r="G196" s="235"/>
      <c r="H196" s="235"/>
      <c r="I196" s="235"/>
      <c r="J196" s="232"/>
      <c r="K196" s="236">
        <v>4</v>
      </c>
      <c r="L196" s="232"/>
      <c r="M196" s="232"/>
      <c r="N196" s="232"/>
      <c r="O196" s="232"/>
      <c r="P196" s="232"/>
      <c r="Q196" s="232"/>
      <c r="R196" s="237"/>
      <c r="T196" s="238"/>
      <c r="U196" s="232"/>
      <c r="V196" s="232"/>
      <c r="W196" s="232"/>
      <c r="X196" s="232"/>
      <c r="Y196" s="232"/>
      <c r="Z196" s="232"/>
      <c r="AA196" s="239"/>
      <c r="AT196" s="240" t="s">
        <v>186</v>
      </c>
      <c r="AU196" s="240" t="s">
        <v>93</v>
      </c>
      <c r="AV196" s="10" t="s">
        <v>93</v>
      </c>
      <c r="AW196" s="10" t="s">
        <v>41</v>
      </c>
      <c r="AX196" s="10" t="s">
        <v>90</v>
      </c>
      <c r="AY196" s="240" t="s">
        <v>179</v>
      </c>
    </row>
    <row r="197" spans="2:65" s="1" customFormat="1" ht="38.25" customHeight="1">
      <c r="B197" s="47"/>
      <c r="C197" s="220" t="s">
        <v>240</v>
      </c>
      <c r="D197" s="220" t="s">
        <v>180</v>
      </c>
      <c r="E197" s="221" t="s">
        <v>1155</v>
      </c>
      <c r="F197" s="222" t="s">
        <v>1156</v>
      </c>
      <c r="G197" s="222"/>
      <c r="H197" s="222"/>
      <c r="I197" s="222"/>
      <c r="J197" s="223" t="s">
        <v>340</v>
      </c>
      <c r="K197" s="224">
        <v>5</v>
      </c>
      <c r="L197" s="225">
        <v>0</v>
      </c>
      <c r="M197" s="226"/>
      <c r="N197" s="227">
        <f>ROUND(L197*K197,2)</f>
        <v>0</v>
      </c>
      <c r="O197" s="227"/>
      <c r="P197" s="227"/>
      <c r="Q197" s="227"/>
      <c r="R197" s="49"/>
      <c r="T197" s="228" t="s">
        <v>23</v>
      </c>
      <c r="U197" s="57" t="s">
        <v>49</v>
      </c>
      <c r="V197" s="48"/>
      <c r="W197" s="229">
        <f>V197*K197</f>
        <v>0</v>
      </c>
      <c r="X197" s="229">
        <v>0.0004</v>
      </c>
      <c r="Y197" s="229">
        <f>X197*K197</f>
        <v>0.002</v>
      </c>
      <c r="Z197" s="229">
        <v>0</v>
      </c>
      <c r="AA197" s="230">
        <f>Z197*K197</f>
        <v>0</v>
      </c>
      <c r="AR197" s="23" t="s">
        <v>253</v>
      </c>
      <c r="AT197" s="23" t="s">
        <v>180</v>
      </c>
      <c r="AU197" s="23" t="s">
        <v>93</v>
      </c>
      <c r="AY197" s="23" t="s">
        <v>179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23" t="s">
        <v>90</v>
      </c>
      <c r="BK197" s="143">
        <f>ROUND(L197*K197,2)</f>
        <v>0</v>
      </c>
      <c r="BL197" s="23" t="s">
        <v>253</v>
      </c>
      <c r="BM197" s="23" t="s">
        <v>1157</v>
      </c>
    </row>
    <row r="198" spans="2:51" s="10" customFormat="1" ht="16.5" customHeight="1">
      <c r="B198" s="231"/>
      <c r="C198" s="232"/>
      <c r="D198" s="232"/>
      <c r="E198" s="233" t="s">
        <v>23</v>
      </c>
      <c r="F198" s="234" t="s">
        <v>1158</v>
      </c>
      <c r="G198" s="235"/>
      <c r="H198" s="235"/>
      <c r="I198" s="235"/>
      <c r="J198" s="232"/>
      <c r="K198" s="236">
        <v>5</v>
      </c>
      <c r="L198" s="232"/>
      <c r="M198" s="232"/>
      <c r="N198" s="232"/>
      <c r="O198" s="232"/>
      <c r="P198" s="232"/>
      <c r="Q198" s="232"/>
      <c r="R198" s="237"/>
      <c r="T198" s="238"/>
      <c r="U198" s="232"/>
      <c r="V198" s="232"/>
      <c r="W198" s="232"/>
      <c r="X198" s="232"/>
      <c r="Y198" s="232"/>
      <c r="Z198" s="232"/>
      <c r="AA198" s="239"/>
      <c r="AT198" s="240" t="s">
        <v>186</v>
      </c>
      <c r="AU198" s="240" t="s">
        <v>93</v>
      </c>
      <c r="AV198" s="10" t="s">
        <v>93</v>
      </c>
      <c r="AW198" s="10" t="s">
        <v>41</v>
      </c>
      <c r="AX198" s="10" t="s">
        <v>90</v>
      </c>
      <c r="AY198" s="240" t="s">
        <v>179</v>
      </c>
    </row>
    <row r="199" spans="2:65" s="1" customFormat="1" ht="38.25" customHeight="1">
      <c r="B199" s="47"/>
      <c r="C199" s="253" t="s">
        <v>244</v>
      </c>
      <c r="D199" s="253" t="s">
        <v>343</v>
      </c>
      <c r="E199" s="254" t="s">
        <v>1159</v>
      </c>
      <c r="F199" s="255" t="s">
        <v>1160</v>
      </c>
      <c r="G199" s="255"/>
      <c r="H199" s="255"/>
      <c r="I199" s="255"/>
      <c r="J199" s="256" t="s">
        <v>340</v>
      </c>
      <c r="K199" s="257">
        <v>5</v>
      </c>
      <c r="L199" s="258">
        <v>0</v>
      </c>
      <c r="M199" s="259"/>
      <c r="N199" s="260">
        <f>ROUND(L199*K199,2)</f>
        <v>0</v>
      </c>
      <c r="O199" s="227"/>
      <c r="P199" s="227"/>
      <c r="Q199" s="227"/>
      <c r="R199" s="49"/>
      <c r="T199" s="228" t="s">
        <v>23</v>
      </c>
      <c r="U199" s="57" t="s">
        <v>49</v>
      </c>
      <c r="V199" s="48"/>
      <c r="W199" s="229">
        <f>V199*K199</f>
        <v>0</v>
      </c>
      <c r="X199" s="229">
        <v>0.017</v>
      </c>
      <c r="Y199" s="229">
        <f>X199*K199</f>
        <v>0.085</v>
      </c>
      <c r="Z199" s="229">
        <v>0</v>
      </c>
      <c r="AA199" s="230">
        <f>Z199*K199</f>
        <v>0</v>
      </c>
      <c r="AR199" s="23" t="s">
        <v>327</v>
      </c>
      <c r="AT199" s="23" t="s">
        <v>343</v>
      </c>
      <c r="AU199" s="23" t="s">
        <v>93</v>
      </c>
      <c r="AY199" s="23" t="s">
        <v>179</v>
      </c>
      <c r="BE199" s="143">
        <f>IF(U199="základní",N199,0)</f>
        <v>0</v>
      </c>
      <c r="BF199" s="143">
        <f>IF(U199="snížená",N199,0)</f>
        <v>0</v>
      </c>
      <c r="BG199" s="143">
        <f>IF(U199="zákl. přenesená",N199,0)</f>
        <v>0</v>
      </c>
      <c r="BH199" s="143">
        <f>IF(U199="sníž. přenesená",N199,0)</f>
        <v>0</v>
      </c>
      <c r="BI199" s="143">
        <f>IF(U199="nulová",N199,0)</f>
        <v>0</v>
      </c>
      <c r="BJ199" s="23" t="s">
        <v>90</v>
      </c>
      <c r="BK199" s="143">
        <f>ROUND(L199*K199,2)</f>
        <v>0</v>
      </c>
      <c r="BL199" s="23" t="s">
        <v>253</v>
      </c>
      <c r="BM199" s="23" t="s">
        <v>1161</v>
      </c>
    </row>
    <row r="200" spans="2:51" s="10" customFormat="1" ht="16.5" customHeight="1">
      <c r="B200" s="231"/>
      <c r="C200" s="232"/>
      <c r="D200" s="232"/>
      <c r="E200" s="233" t="s">
        <v>23</v>
      </c>
      <c r="F200" s="234" t="s">
        <v>1162</v>
      </c>
      <c r="G200" s="235"/>
      <c r="H200" s="235"/>
      <c r="I200" s="235"/>
      <c r="J200" s="232"/>
      <c r="K200" s="236">
        <v>5</v>
      </c>
      <c r="L200" s="232"/>
      <c r="M200" s="232"/>
      <c r="N200" s="232"/>
      <c r="O200" s="232"/>
      <c r="P200" s="232"/>
      <c r="Q200" s="232"/>
      <c r="R200" s="237"/>
      <c r="T200" s="238"/>
      <c r="U200" s="232"/>
      <c r="V200" s="232"/>
      <c r="W200" s="232"/>
      <c r="X200" s="232"/>
      <c r="Y200" s="232"/>
      <c r="Z200" s="232"/>
      <c r="AA200" s="239"/>
      <c r="AT200" s="240" t="s">
        <v>186</v>
      </c>
      <c r="AU200" s="240" t="s">
        <v>93</v>
      </c>
      <c r="AV200" s="10" t="s">
        <v>93</v>
      </c>
      <c r="AW200" s="10" t="s">
        <v>41</v>
      </c>
      <c r="AX200" s="10" t="s">
        <v>90</v>
      </c>
      <c r="AY200" s="240" t="s">
        <v>179</v>
      </c>
    </row>
    <row r="201" spans="2:65" s="1" customFormat="1" ht="25.5" customHeight="1">
      <c r="B201" s="47"/>
      <c r="C201" s="220" t="s">
        <v>11</v>
      </c>
      <c r="D201" s="220" t="s">
        <v>180</v>
      </c>
      <c r="E201" s="221" t="s">
        <v>1019</v>
      </c>
      <c r="F201" s="222" t="s">
        <v>1020</v>
      </c>
      <c r="G201" s="222"/>
      <c r="H201" s="222"/>
      <c r="I201" s="222"/>
      <c r="J201" s="223" t="s">
        <v>470</v>
      </c>
      <c r="K201" s="263">
        <v>0</v>
      </c>
      <c r="L201" s="225">
        <v>0</v>
      </c>
      <c r="M201" s="226"/>
      <c r="N201" s="227">
        <f>ROUND(L201*K201,2)</f>
        <v>0</v>
      </c>
      <c r="O201" s="227"/>
      <c r="P201" s="227"/>
      <c r="Q201" s="227"/>
      <c r="R201" s="49"/>
      <c r="T201" s="228" t="s">
        <v>23</v>
      </c>
      <c r="U201" s="57" t="s">
        <v>49</v>
      </c>
      <c r="V201" s="48"/>
      <c r="W201" s="229">
        <f>V201*K201</f>
        <v>0</v>
      </c>
      <c r="X201" s="229">
        <v>0</v>
      </c>
      <c r="Y201" s="229">
        <f>X201*K201</f>
        <v>0</v>
      </c>
      <c r="Z201" s="229">
        <v>0</v>
      </c>
      <c r="AA201" s="230">
        <f>Z201*K201</f>
        <v>0</v>
      </c>
      <c r="AR201" s="23" t="s">
        <v>253</v>
      </c>
      <c r="AT201" s="23" t="s">
        <v>180</v>
      </c>
      <c r="AU201" s="23" t="s">
        <v>93</v>
      </c>
      <c r="AY201" s="23" t="s">
        <v>179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23" t="s">
        <v>90</v>
      </c>
      <c r="BK201" s="143">
        <f>ROUND(L201*K201,2)</f>
        <v>0</v>
      </c>
      <c r="BL201" s="23" t="s">
        <v>253</v>
      </c>
      <c r="BM201" s="23" t="s">
        <v>1163</v>
      </c>
    </row>
    <row r="202" spans="2:63" s="9" customFormat="1" ht="29.85" customHeight="1">
      <c r="B202" s="207"/>
      <c r="C202" s="208"/>
      <c r="D202" s="217" t="s">
        <v>150</v>
      </c>
      <c r="E202" s="217"/>
      <c r="F202" s="217"/>
      <c r="G202" s="217"/>
      <c r="H202" s="217"/>
      <c r="I202" s="217"/>
      <c r="J202" s="217"/>
      <c r="K202" s="217"/>
      <c r="L202" s="217"/>
      <c r="M202" s="217"/>
      <c r="N202" s="251">
        <f>BK202</f>
        <v>0</v>
      </c>
      <c r="O202" s="252"/>
      <c r="P202" s="252"/>
      <c r="Q202" s="252"/>
      <c r="R202" s="210"/>
      <c r="T202" s="211"/>
      <c r="U202" s="208"/>
      <c r="V202" s="208"/>
      <c r="W202" s="212">
        <f>W203</f>
        <v>0</v>
      </c>
      <c r="X202" s="208"/>
      <c r="Y202" s="212">
        <f>Y203</f>
        <v>0.0003</v>
      </c>
      <c r="Z202" s="208"/>
      <c r="AA202" s="213">
        <f>AA203</f>
        <v>0</v>
      </c>
      <c r="AR202" s="214" t="s">
        <v>93</v>
      </c>
      <c r="AT202" s="215" t="s">
        <v>83</v>
      </c>
      <c r="AU202" s="215" t="s">
        <v>90</v>
      </c>
      <c r="AY202" s="214" t="s">
        <v>179</v>
      </c>
      <c r="BK202" s="216">
        <f>BK203</f>
        <v>0</v>
      </c>
    </row>
    <row r="203" spans="2:65" s="1" customFormat="1" ht="25.5" customHeight="1">
      <c r="B203" s="47"/>
      <c r="C203" s="220" t="s">
        <v>253</v>
      </c>
      <c r="D203" s="220" t="s">
        <v>180</v>
      </c>
      <c r="E203" s="221" t="s">
        <v>1164</v>
      </c>
      <c r="F203" s="222" t="s">
        <v>1165</v>
      </c>
      <c r="G203" s="222"/>
      <c r="H203" s="222"/>
      <c r="I203" s="222"/>
      <c r="J203" s="223" t="s">
        <v>395</v>
      </c>
      <c r="K203" s="224">
        <v>2</v>
      </c>
      <c r="L203" s="225">
        <v>0</v>
      </c>
      <c r="M203" s="226"/>
      <c r="N203" s="227">
        <f>ROUND(L203*K203,2)</f>
        <v>0</v>
      </c>
      <c r="O203" s="227"/>
      <c r="P203" s="227"/>
      <c r="Q203" s="227"/>
      <c r="R203" s="49"/>
      <c r="T203" s="228" t="s">
        <v>23</v>
      </c>
      <c r="U203" s="57" t="s">
        <v>49</v>
      </c>
      <c r="V203" s="48"/>
      <c r="W203" s="229">
        <f>V203*K203</f>
        <v>0</v>
      </c>
      <c r="X203" s="229">
        <v>0.00015</v>
      </c>
      <c r="Y203" s="229">
        <f>X203*K203</f>
        <v>0.0003</v>
      </c>
      <c r="Z203" s="229">
        <v>0</v>
      </c>
      <c r="AA203" s="230">
        <f>Z203*K203</f>
        <v>0</v>
      </c>
      <c r="AR203" s="23" t="s">
        <v>253</v>
      </c>
      <c r="AT203" s="23" t="s">
        <v>180</v>
      </c>
      <c r="AU203" s="23" t="s">
        <v>93</v>
      </c>
      <c r="AY203" s="23" t="s">
        <v>179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90</v>
      </c>
      <c r="BK203" s="143">
        <f>ROUND(L203*K203,2)</f>
        <v>0</v>
      </c>
      <c r="BL203" s="23" t="s">
        <v>253</v>
      </c>
      <c r="BM203" s="23" t="s">
        <v>1166</v>
      </c>
    </row>
    <row r="204" spans="2:63" s="9" customFormat="1" ht="29.85" customHeight="1">
      <c r="B204" s="207"/>
      <c r="C204" s="208"/>
      <c r="D204" s="217" t="s">
        <v>152</v>
      </c>
      <c r="E204" s="217"/>
      <c r="F204" s="217"/>
      <c r="G204" s="217"/>
      <c r="H204" s="217"/>
      <c r="I204" s="217"/>
      <c r="J204" s="217"/>
      <c r="K204" s="217"/>
      <c r="L204" s="217"/>
      <c r="M204" s="217"/>
      <c r="N204" s="251">
        <f>BK204</f>
        <v>0</v>
      </c>
      <c r="O204" s="252"/>
      <c r="P204" s="252"/>
      <c r="Q204" s="252"/>
      <c r="R204" s="210"/>
      <c r="T204" s="211"/>
      <c r="U204" s="208"/>
      <c r="V204" s="208"/>
      <c r="W204" s="212">
        <f>SUM(W205:W211)</f>
        <v>0</v>
      </c>
      <c r="X204" s="208"/>
      <c r="Y204" s="212">
        <f>SUM(Y205:Y211)</f>
        <v>0.022852</v>
      </c>
      <c r="Z204" s="208"/>
      <c r="AA204" s="213">
        <f>SUM(AA205:AA211)</f>
        <v>0</v>
      </c>
      <c r="AR204" s="214" t="s">
        <v>93</v>
      </c>
      <c r="AT204" s="215" t="s">
        <v>83</v>
      </c>
      <c r="AU204" s="215" t="s">
        <v>90</v>
      </c>
      <c r="AY204" s="214" t="s">
        <v>179</v>
      </c>
      <c r="BK204" s="216">
        <f>SUM(BK205:BK211)</f>
        <v>0</v>
      </c>
    </row>
    <row r="205" spans="2:65" s="1" customFormat="1" ht="25.5" customHeight="1">
      <c r="B205" s="47"/>
      <c r="C205" s="220" t="s">
        <v>258</v>
      </c>
      <c r="D205" s="220" t="s">
        <v>180</v>
      </c>
      <c r="E205" s="221" t="s">
        <v>1167</v>
      </c>
      <c r="F205" s="222" t="s">
        <v>1168</v>
      </c>
      <c r="G205" s="222"/>
      <c r="H205" s="222"/>
      <c r="I205" s="222"/>
      <c r="J205" s="223" t="s">
        <v>314</v>
      </c>
      <c r="K205" s="224">
        <v>78.8</v>
      </c>
      <c r="L205" s="225">
        <v>0</v>
      </c>
      <c r="M205" s="226"/>
      <c r="N205" s="227">
        <f>ROUND(L205*K205,2)</f>
        <v>0</v>
      </c>
      <c r="O205" s="227"/>
      <c r="P205" s="227"/>
      <c r="Q205" s="227"/>
      <c r="R205" s="49"/>
      <c r="T205" s="228" t="s">
        <v>23</v>
      </c>
      <c r="U205" s="57" t="s">
        <v>49</v>
      </c>
      <c r="V205" s="48"/>
      <c r="W205" s="229">
        <f>V205*K205</f>
        <v>0</v>
      </c>
      <c r="X205" s="229">
        <v>0</v>
      </c>
      <c r="Y205" s="229">
        <f>X205*K205</f>
        <v>0</v>
      </c>
      <c r="Z205" s="229">
        <v>0</v>
      </c>
      <c r="AA205" s="230">
        <f>Z205*K205</f>
        <v>0</v>
      </c>
      <c r="AR205" s="23" t="s">
        <v>253</v>
      </c>
      <c r="AT205" s="23" t="s">
        <v>180</v>
      </c>
      <c r="AU205" s="23" t="s">
        <v>93</v>
      </c>
      <c r="AY205" s="23" t="s">
        <v>179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90</v>
      </c>
      <c r="BK205" s="143">
        <f>ROUND(L205*K205,2)</f>
        <v>0</v>
      </c>
      <c r="BL205" s="23" t="s">
        <v>253</v>
      </c>
      <c r="BM205" s="23" t="s">
        <v>1169</v>
      </c>
    </row>
    <row r="206" spans="2:51" s="10" customFormat="1" ht="16.5" customHeight="1">
      <c r="B206" s="231"/>
      <c r="C206" s="232"/>
      <c r="D206" s="232"/>
      <c r="E206" s="233" t="s">
        <v>23</v>
      </c>
      <c r="F206" s="234" t="s">
        <v>1117</v>
      </c>
      <c r="G206" s="235"/>
      <c r="H206" s="235"/>
      <c r="I206" s="235"/>
      <c r="J206" s="232"/>
      <c r="K206" s="236">
        <v>48.8</v>
      </c>
      <c r="L206" s="232"/>
      <c r="M206" s="232"/>
      <c r="N206" s="232"/>
      <c r="O206" s="232"/>
      <c r="P206" s="232"/>
      <c r="Q206" s="232"/>
      <c r="R206" s="237"/>
      <c r="T206" s="238"/>
      <c r="U206" s="232"/>
      <c r="V206" s="232"/>
      <c r="W206" s="232"/>
      <c r="X206" s="232"/>
      <c r="Y206" s="232"/>
      <c r="Z206" s="232"/>
      <c r="AA206" s="239"/>
      <c r="AT206" s="240" t="s">
        <v>186</v>
      </c>
      <c r="AU206" s="240" t="s">
        <v>93</v>
      </c>
      <c r="AV206" s="10" t="s">
        <v>93</v>
      </c>
      <c r="AW206" s="10" t="s">
        <v>41</v>
      </c>
      <c r="AX206" s="10" t="s">
        <v>84</v>
      </c>
      <c r="AY206" s="240" t="s">
        <v>179</v>
      </c>
    </row>
    <row r="207" spans="2:51" s="10" customFormat="1" ht="16.5" customHeight="1">
      <c r="B207" s="231"/>
      <c r="C207" s="232"/>
      <c r="D207" s="232"/>
      <c r="E207" s="233" t="s">
        <v>23</v>
      </c>
      <c r="F207" s="241" t="s">
        <v>1118</v>
      </c>
      <c r="G207" s="232"/>
      <c r="H207" s="232"/>
      <c r="I207" s="232"/>
      <c r="J207" s="232"/>
      <c r="K207" s="236">
        <v>30</v>
      </c>
      <c r="L207" s="232"/>
      <c r="M207" s="232"/>
      <c r="N207" s="232"/>
      <c r="O207" s="232"/>
      <c r="P207" s="232"/>
      <c r="Q207" s="232"/>
      <c r="R207" s="237"/>
      <c r="T207" s="238"/>
      <c r="U207" s="232"/>
      <c r="V207" s="232"/>
      <c r="W207" s="232"/>
      <c r="X207" s="232"/>
      <c r="Y207" s="232"/>
      <c r="Z207" s="232"/>
      <c r="AA207" s="239"/>
      <c r="AT207" s="240" t="s">
        <v>186</v>
      </c>
      <c r="AU207" s="240" t="s">
        <v>93</v>
      </c>
      <c r="AV207" s="10" t="s">
        <v>93</v>
      </c>
      <c r="AW207" s="10" t="s">
        <v>41</v>
      </c>
      <c r="AX207" s="10" t="s">
        <v>84</v>
      </c>
      <c r="AY207" s="240" t="s">
        <v>179</v>
      </c>
    </row>
    <row r="208" spans="2:51" s="11" customFormat="1" ht="16.5" customHeight="1">
      <c r="B208" s="242"/>
      <c r="C208" s="243"/>
      <c r="D208" s="243"/>
      <c r="E208" s="244" t="s">
        <v>23</v>
      </c>
      <c r="F208" s="245" t="s">
        <v>195</v>
      </c>
      <c r="G208" s="243"/>
      <c r="H208" s="243"/>
      <c r="I208" s="243"/>
      <c r="J208" s="243"/>
      <c r="K208" s="246">
        <v>78.8</v>
      </c>
      <c r="L208" s="243"/>
      <c r="M208" s="243"/>
      <c r="N208" s="243"/>
      <c r="O208" s="243"/>
      <c r="P208" s="243"/>
      <c r="Q208" s="243"/>
      <c r="R208" s="247"/>
      <c r="T208" s="248"/>
      <c r="U208" s="243"/>
      <c r="V208" s="243"/>
      <c r="W208" s="243"/>
      <c r="X208" s="243"/>
      <c r="Y208" s="243"/>
      <c r="Z208" s="243"/>
      <c r="AA208" s="249"/>
      <c r="AT208" s="250" t="s">
        <v>186</v>
      </c>
      <c r="AU208" s="250" t="s">
        <v>93</v>
      </c>
      <c r="AV208" s="11" t="s">
        <v>99</v>
      </c>
      <c r="AW208" s="11" t="s">
        <v>41</v>
      </c>
      <c r="AX208" s="11" t="s">
        <v>90</v>
      </c>
      <c r="AY208" s="250" t="s">
        <v>179</v>
      </c>
    </row>
    <row r="209" spans="2:65" s="1" customFormat="1" ht="25.5" customHeight="1">
      <c r="B209" s="47"/>
      <c r="C209" s="253" t="s">
        <v>262</v>
      </c>
      <c r="D209" s="253" t="s">
        <v>343</v>
      </c>
      <c r="E209" s="254" t="s">
        <v>1170</v>
      </c>
      <c r="F209" s="255" t="s">
        <v>1171</v>
      </c>
      <c r="G209" s="255"/>
      <c r="H209" s="255"/>
      <c r="I209" s="255"/>
      <c r="J209" s="256" t="s">
        <v>314</v>
      </c>
      <c r="K209" s="257">
        <v>82.74</v>
      </c>
      <c r="L209" s="258">
        <v>0</v>
      </c>
      <c r="M209" s="259"/>
      <c r="N209" s="260">
        <f>ROUND(L209*K209,2)</f>
        <v>0</v>
      </c>
      <c r="O209" s="227"/>
      <c r="P209" s="227"/>
      <c r="Q209" s="227"/>
      <c r="R209" s="49"/>
      <c r="T209" s="228" t="s">
        <v>23</v>
      </c>
      <c r="U209" s="57" t="s">
        <v>49</v>
      </c>
      <c r="V209" s="48"/>
      <c r="W209" s="229">
        <f>V209*K209</f>
        <v>0</v>
      </c>
      <c r="X209" s="229">
        <v>0</v>
      </c>
      <c r="Y209" s="229">
        <f>X209*K209</f>
        <v>0</v>
      </c>
      <c r="Z209" s="229">
        <v>0</v>
      </c>
      <c r="AA209" s="230">
        <f>Z209*K209</f>
        <v>0</v>
      </c>
      <c r="AR209" s="23" t="s">
        <v>327</v>
      </c>
      <c r="AT209" s="23" t="s">
        <v>343</v>
      </c>
      <c r="AU209" s="23" t="s">
        <v>93</v>
      </c>
      <c r="AY209" s="23" t="s">
        <v>179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23" t="s">
        <v>90</v>
      </c>
      <c r="BK209" s="143">
        <f>ROUND(L209*K209,2)</f>
        <v>0</v>
      </c>
      <c r="BL209" s="23" t="s">
        <v>253</v>
      </c>
      <c r="BM209" s="23" t="s">
        <v>1172</v>
      </c>
    </row>
    <row r="210" spans="2:65" s="1" customFormat="1" ht="38.25" customHeight="1">
      <c r="B210" s="47"/>
      <c r="C210" s="220" t="s">
        <v>266</v>
      </c>
      <c r="D210" s="220" t="s">
        <v>180</v>
      </c>
      <c r="E210" s="221" t="s">
        <v>1173</v>
      </c>
      <c r="F210" s="222" t="s">
        <v>1174</v>
      </c>
      <c r="G210" s="222"/>
      <c r="H210" s="222"/>
      <c r="I210" s="222"/>
      <c r="J210" s="223" t="s">
        <v>237</v>
      </c>
      <c r="K210" s="224">
        <v>78.8</v>
      </c>
      <c r="L210" s="225">
        <v>0</v>
      </c>
      <c r="M210" s="226"/>
      <c r="N210" s="227">
        <f>ROUND(L210*K210,2)</f>
        <v>0</v>
      </c>
      <c r="O210" s="227"/>
      <c r="P210" s="227"/>
      <c r="Q210" s="227"/>
      <c r="R210" s="49"/>
      <c r="T210" s="228" t="s">
        <v>23</v>
      </c>
      <c r="U210" s="57" t="s">
        <v>49</v>
      </c>
      <c r="V210" s="48"/>
      <c r="W210" s="229">
        <f>V210*K210</f>
        <v>0</v>
      </c>
      <c r="X210" s="229">
        <v>0.00029</v>
      </c>
      <c r="Y210" s="229">
        <f>X210*K210</f>
        <v>0.022852</v>
      </c>
      <c r="Z210" s="229">
        <v>0</v>
      </c>
      <c r="AA210" s="230">
        <f>Z210*K210</f>
        <v>0</v>
      </c>
      <c r="AR210" s="23" t="s">
        <v>253</v>
      </c>
      <c r="AT210" s="23" t="s">
        <v>180</v>
      </c>
      <c r="AU210" s="23" t="s">
        <v>93</v>
      </c>
      <c r="AY210" s="23" t="s">
        <v>179</v>
      </c>
      <c r="BE210" s="143">
        <f>IF(U210="základní",N210,0)</f>
        <v>0</v>
      </c>
      <c r="BF210" s="143">
        <f>IF(U210="snížená",N210,0)</f>
        <v>0</v>
      </c>
      <c r="BG210" s="143">
        <f>IF(U210="zákl. přenesená",N210,0)</f>
        <v>0</v>
      </c>
      <c r="BH210" s="143">
        <f>IF(U210="sníž. přenesená",N210,0)</f>
        <v>0</v>
      </c>
      <c r="BI210" s="143">
        <f>IF(U210="nulová",N210,0)</f>
        <v>0</v>
      </c>
      <c r="BJ210" s="23" t="s">
        <v>90</v>
      </c>
      <c r="BK210" s="143">
        <f>ROUND(L210*K210,2)</f>
        <v>0</v>
      </c>
      <c r="BL210" s="23" t="s">
        <v>253</v>
      </c>
      <c r="BM210" s="23" t="s">
        <v>1175</v>
      </c>
    </row>
    <row r="211" spans="2:51" s="10" customFormat="1" ht="16.5" customHeight="1">
      <c r="B211" s="231"/>
      <c r="C211" s="232"/>
      <c r="D211" s="232"/>
      <c r="E211" s="233" t="s">
        <v>23</v>
      </c>
      <c r="F211" s="234" t="s">
        <v>1176</v>
      </c>
      <c r="G211" s="235"/>
      <c r="H211" s="235"/>
      <c r="I211" s="235"/>
      <c r="J211" s="232"/>
      <c r="K211" s="236">
        <v>78.8</v>
      </c>
      <c r="L211" s="232"/>
      <c r="M211" s="232"/>
      <c r="N211" s="232"/>
      <c r="O211" s="232"/>
      <c r="P211" s="232"/>
      <c r="Q211" s="232"/>
      <c r="R211" s="237"/>
      <c r="T211" s="238"/>
      <c r="U211" s="232"/>
      <c r="V211" s="232"/>
      <c r="W211" s="232"/>
      <c r="X211" s="232"/>
      <c r="Y211" s="232"/>
      <c r="Z211" s="232"/>
      <c r="AA211" s="239"/>
      <c r="AT211" s="240" t="s">
        <v>186</v>
      </c>
      <c r="AU211" s="240" t="s">
        <v>93</v>
      </c>
      <c r="AV211" s="10" t="s">
        <v>93</v>
      </c>
      <c r="AW211" s="10" t="s">
        <v>41</v>
      </c>
      <c r="AX211" s="10" t="s">
        <v>90</v>
      </c>
      <c r="AY211" s="240" t="s">
        <v>179</v>
      </c>
    </row>
    <row r="212" spans="2:63" s="1" customFormat="1" ht="49.9" customHeight="1">
      <c r="B212" s="47"/>
      <c r="C212" s="48"/>
      <c r="D212" s="209" t="s">
        <v>1104</v>
      </c>
      <c r="E212" s="48"/>
      <c r="F212" s="48"/>
      <c r="G212" s="48"/>
      <c r="H212" s="48"/>
      <c r="I212" s="48"/>
      <c r="J212" s="48"/>
      <c r="K212" s="48"/>
      <c r="L212" s="48"/>
      <c r="M212" s="48"/>
      <c r="N212" s="280">
        <f>BK212</f>
        <v>0</v>
      </c>
      <c r="O212" s="281"/>
      <c r="P212" s="281"/>
      <c r="Q212" s="281"/>
      <c r="R212" s="49"/>
      <c r="T212" s="191"/>
      <c r="U212" s="48"/>
      <c r="V212" s="48"/>
      <c r="W212" s="48"/>
      <c r="X212" s="48"/>
      <c r="Y212" s="48"/>
      <c r="Z212" s="48"/>
      <c r="AA212" s="101"/>
      <c r="AT212" s="23" t="s">
        <v>83</v>
      </c>
      <c r="AU212" s="23" t="s">
        <v>84</v>
      </c>
      <c r="AY212" s="23" t="s">
        <v>1105</v>
      </c>
      <c r="BK212" s="143">
        <f>SUM(BK213:BK217)</f>
        <v>0</v>
      </c>
    </row>
    <row r="213" spans="2:63" s="1" customFormat="1" ht="22.3" customHeight="1">
      <c r="B213" s="47"/>
      <c r="C213" s="266" t="s">
        <v>23</v>
      </c>
      <c r="D213" s="266" t="s">
        <v>180</v>
      </c>
      <c r="E213" s="267" t="s">
        <v>23</v>
      </c>
      <c r="F213" s="268" t="s">
        <v>23</v>
      </c>
      <c r="G213" s="268"/>
      <c r="H213" s="268"/>
      <c r="I213" s="268"/>
      <c r="J213" s="269" t="s">
        <v>23</v>
      </c>
      <c r="K213" s="263"/>
      <c r="L213" s="225"/>
      <c r="M213" s="227"/>
      <c r="N213" s="227">
        <f>BK213</f>
        <v>0</v>
      </c>
      <c r="O213" s="227"/>
      <c r="P213" s="227"/>
      <c r="Q213" s="227"/>
      <c r="R213" s="49"/>
      <c r="T213" s="228" t="s">
        <v>23</v>
      </c>
      <c r="U213" s="270" t="s">
        <v>49</v>
      </c>
      <c r="V213" s="48"/>
      <c r="W213" s="48"/>
      <c r="X213" s="48"/>
      <c r="Y213" s="48"/>
      <c r="Z213" s="48"/>
      <c r="AA213" s="101"/>
      <c r="AT213" s="23" t="s">
        <v>1105</v>
      </c>
      <c r="AU213" s="23" t="s">
        <v>90</v>
      </c>
      <c r="AY213" s="23" t="s">
        <v>1105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23" t="s">
        <v>90</v>
      </c>
      <c r="BK213" s="143">
        <f>L213*K213</f>
        <v>0</v>
      </c>
    </row>
    <row r="214" spans="2:63" s="1" customFormat="1" ht="22.3" customHeight="1">
      <c r="B214" s="47"/>
      <c r="C214" s="266" t="s">
        <v>23</v>
      </c>
      <c r="D214" s="266" t="s">
        <v>180</v>
      </c>
      <c r="E214" s="267" t="s">
        <v>23</v>
      </c>
      <c r="F214" s="268" t="s">
        <v>23</v>
      </c>
      <c r="G214" s="268"/>
      <c r="H214" s="268"/>
      <c r="I214" s="268"/>
      <c r="J214" s="269" t="s">
        <v>23</v>
      </c>
      <c r="K214" s="263"/>
      <c r="L214" s="225"/>
      <c r="M214" s="227"/>
      <c r="N214" s="227">
        <f>BK214</f>
        <v>0</v>
      </c>
      <c r="O214" s="227"/>
      <c r="P214" s="227"/>
      <c r="Q214" s="227"/>
      <c r="R214" s="49"/>
      <c r="T214" s="228" t="s">
        <v>23</v>
      </c>
      <c r="U214" s="270" t="s">
        <v>49</v>
      </c>
      <c r="V214" s="48"/>
      <c r="W214" s="48"/>
      <c r="X214" s="48"/>
      <c r="Y214" s="48"/>
      <c r="Z214" s="48"/>
      <c r="AA214" s="101"/>
      <c r="AT214" s="23" t="s">
        <v>1105</v>
      </c>
      <c r="AU214" s="23" t="s">
        <v>90</v>
      </c>
      <c r="AY214" s="23" t="s">
        <v>1105</v>
      </c>
      <c r="BE214" s="143">
        <f>IF(U214="základní",N214,0)</f>
        <v>0</v>
      </c>
      <c r="BF214" s="143">
        <f>IF(U214="snížená",N214,0)</f>
        <v>0</v>
      </c>
      <c r="BG214" s="143">
        <f>IF(U214="zákl. přenesená",N214,0)</f>
        <v>0</v>
      </c>
      <c r="BH214" s="143">
        <f>IF(U214="sníž. přenesená",N214,0)</f>
        <v>0</v>
      </c>
      <c r="BI214" s="143">
        <f>IF(U214="nulová",N214,0)</f>
        <v>0</v>
      </c>
      <c r="BJ214" s="23" t="s">
        <v>90</v>
      </c>
      <c r="BK214" s="143">
        <f>L214*K214</f>
        <v>0</v>
      </c>
    </row>
    <row r="215" spans="2:63" s="1" customFormat="1" ht="22.3" customHeight="1">
      <c r="B215" s="47"/>
      <c r="C215" s="266" t="s">
        <v>23</v>
      </c>
      <c r="D215" s="266" t="s">
        <v>180</v>
      </c>
      <c r="E215" s="267" t="s">
        <v>23</v>
      </c>
      <c r="F215" s="268" t="s">
        <v>23</v>
      </c>
      <c r="G215" s="268"/>
      <c r="H215" s="268"/>
      <c r="I215" s="268"/>
      <c r="J215" s="269" t="s">
        <v>23</v>
      </c>
      <c r="K215" s="263"/>
      <c r="L215" s="225"/>
      <c r="M215" s="227"/>
      <c r="N215" s="227">
        <f>BK215</f>
        <v>0</v>
      </c>
      <c r="O215" s="227"/>
      <c r="P215" s="227"/>
      <c r="Q215" s="227"/>
      <c r="R215" s="49"/>
      <c r="T215" s="228" t="s">
        <v>23</v>
      </c>
      <c r="U215" s="270" t="s">
        <v>49</v>
      </c>
      <c r="V215" s="48"/>
      <c r="W215" s="48"/>
      <c r="X215" s="48"/>
      <c r="Y215" s="48"/>
      <c r="Z215" s="48"/>
      <c r="AA215" s="101"/>
      <c r="AT215" s="23" t="s">
        <v>1105</v>
      </c>
      <c r="AU215" s="23" t="s">
        <v>90</v>
      </c>
      <c r="AY215" s="23" t="s">
        <v>1105</v>
      </c>
      <c r="BE215" s="143">
        <f>IF(U215="základní",N215,0)</f>
        <v>0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23" t="s">
        <v>90</v>
      </c>
      <c r="BK215" s="143">
        <f>L215*K215</f>
        <v>0</v>
      </c>
    </row>
    <row r="216" spans="2:63" s="1" customFormat="1" ht="22.3" customHeight="1">
      <c r="B216" s="47"/>
      <c r="C216" s="266" t="s">
        <v>23</v>
      </c>
      <c r="D216" s="266" t="s">
        <v>180</v>
      </c>
      <c r="E216" s="267" t="s">
        <v>23</v>
      </c>
      <c r="F216" s="268" t="s">
        <v>23</v>
      </c>
      <c r="G216" s="268"/>
      <c r="H216" s="268"/>
      <c r="I216" s="268"/>
      <c r="J216" s="269" t="s">
        <v>23</v>
      </c>
      <c r="K216" s="263"/>
      <c r="L216" s="225"/>
      <c r="M216" s="227"/>
      <c r="N216" s="227">
        <f>BK216</f>
        <v>0</v>
      </c>
      <c r="O216" s="227"/>
      <c r="P216" s="227"/>
      <c r="Q216" s="227"/>
      <c r="R216" s="49"/>
      <c r="T216" s="228" t="s">
        <v>23</v>
      </c>
      <c r="U216" s="270" t="s">
        <v>49</v>
      </c>
      <c r="V216" s="48"/>
      <c r="W216" s="48"/>
      <c r="X216" s="48"/>
      <c r="Y216" s="48"/>
      <c r="Z216" s="48"/>
      <c r="AA216" s="101"/>
      <c r="AT216" s="23" t="s">
        <v>1105</v>
      </c>
      <c r="AU216" s="23" t="s">
        <v>90</v>
      </c>
      <c r="AY216" s="23" t="s">
        <v>1105</v>
      </c>
      <c r="BE216" s="143">
        <f>IF(U216="základní",N216,0)</f>
        <v>0</v>
      </c>
      <c r="BF216" s="143">
        <f>IF(U216="snížená",N216,0)</f>
        <v>0</v>
      </c>
      <c r="BG216" s="143">
        <f>IF(U216="zákl. přenesená",N216,0)</f>
        <v>0</v>
      </c>
      <c r="BH216" s="143">
        <f>IF(U216="sníž. přenesená",N216,0)</f>
        <v>0</v>
      </c>
      <c r="BI216" s="143">
        <f>IF(U216="nulová",N216,0)</f>
        <v>0</v>
      </c>
      <c r="BJ216" s="23" t="s">
        <v>90</v>
      </c>
      <c r="BK216" s="143">
        <f>L216*K216</f>
        <v>0</v>
      </c>
    </row>
    <row r="217" spans="2:63" s="1" customFormat="1" ht="22.3" customHeight="1">
      <c r="B217" s="47"/>
      <c r="C217" s="266" t="s">
        <v>23</v>
      </c>
      <c r="D217" s="266" t="s">
        <v>180</v>
      </c>
      <c r="E217" s="267" t="s">
        <v>23</v>
      </c>
      <c r="F217" s="268" t="s">
        <v>23</v>
      </c>
      <c r="G217" s="268"/>
      <c r="H217" s="268"/>
      <c r="I217" s="268"/>
      <c r="J217" s="269" t="s">
        <v>23</v>
      </c>
      <c r="K217" s="263"/>
      <c r="L217" s="225"/>
      <c r="M217" s="227"/>
      <c r="N217" s="227">
        <f>BK217</f>
        <v>0</v>
      </c>
      <c r="O217" s="227"/>
      <c r="P217" s="227"/>
      <c r="Q217" s="227"/>
      <c r="R217" s="49"/>
      <c r="T217" s="228" t="s">
        <v>23</v>
      </c>
      <c r="U217" s="270" t="s">
        <v>49</v>
      </c>
      <c r="V217" s="73"/>
      <c r="W217" s="73"/>
      <c r="X217" s="73"/>
      <c r="Y217" s="73"/>
      <c r="Z217" s="73"/>
      <c r="AA217" s="75"/>
      <c r="AT217" s="23" t="s">
        <v>1105</v>
      </c>
      <c r="AU217" s="23" t="s">
        <v>90</v>
      </c>
      <c r="AY217" s="23" t="s">
        <v>1105</v>
      </c>
      <c r="BE217" s="143">
        <f>IF(U217="základní",N217,0)</f>
        <v>0</v>
      </c>
      <c r="BF217" s="143">
        <f>IF(U217="snížená",N217,0)</f>
        <v>0</v>
      </c>
      <c r="BG217" s="143">
        <f>IF(U217="zákl. přenesená",N217,0)</f>
        <v>0</v>
      </c>
      <c r="BH217" s="143">
        <f>IF(U217="sníž. přenesená",N217,0)</f>
        <v>0</v>
      </c>
      <c r="BI217" s="143">
        <f>IF(U217="nulová",N217,0)</f>
        <v>0</v>
      </c>
      <c r="BJ217" s="23" t="s">
        <v>90</v>
      </c>
      <c r="BK217" s="143">
        <f>L217*K217</f>
        <v>0</v>
      </c>
    </row>
    <row r="218" spans="2:18" s="1" customFormat="1" ht="6.95" customHeight="1">
      <c r="B218" s="76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8"/>
    </row>
  </sheetData>
  <sheetProtection password="CC35" sheet="1" objects="1" scenarios="1" formatColumns="0" formatRows="0"/>
  <mergeCells count="21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F131:I131"/>
    <mergeCell ref="F132:I132"/>
    <mergeCell ref="F133:I133"/>
    <mergeCell ref="F135:I135"/>
    <mergeCell ref="L135:M135"/>
    <mergeCell ref="N135:Q135"/>
    <mergeCell ref="F136:I136"/>
    <mergeCell ref="F137:I137"/>
    <mergeCell ref="F138:I138"/>
    <mergeCell ref="F140:I140"/>
    <mergeCell ref="L140:M140"/>
    <mergeCell ref="N140:Q140"/>
    <mergeCell ref="F141:I141"/>
    <mergeCell ref="F143:I143"/>
    <mergeCell ref="L143:M143"/>
    <mergeCell ref="N143:Q143"/>
    <mergeCell ref="F146:I146"/>
    <mergeCell ref="L146:M146"/>
    <mergeCell ref="N146:Q146"/>
    <mergeCell ref="F147:I147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F201:I201"/>
    <mergeCell ref="L201:M201"/>
    <mergeCell ref="N201:Q201"/>
    <mergeCell ref="F203:I203"/>
    <mergeCell ref="L203:M203"/>
    <mergeCell ref="N203:Q203"/>
    <mergeCell ref="F205:I205"/>
    <mergeCell ref="L205:M205"/>
    <mergeCell ref="N205:Q205"/>
    <mergeCell ref="F206:I206"/>
    <mergeCell ref="F207:I207"/>
    <mergeCell ref="F208:I208"/>
    <mergeCell ref="F209:I209"/>
    <mergeCell ref="L209:M209"/>
    <mergeCell ref="N209:Q209"/>
    <mergeCell ref="F210:I210"/>
    <mergeCell ref="L210:M210"/>
    <mergeCell ref="N210:Q210"/>
    <mergeCell ref="F211:I211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N126:Q126"/>
    <mergeCell ref="N127:Q127"/>
    <mergeCell ref="N128:Q128"/>
    <mergeCell ref="N134:Q134"/>
    <mergeCell ref="N139:Q139"/>
    <mergeCell ref="N142:Q142"/>
    <mergeCell ref="N144:Q144"/>
    <mergeCell ref="N145:Q145"/>
    <mergeCell ref="N148:Q148"/>
    <mergeCell ref="N202:Q202"/>
    <mergeCell ref="N204:Q204"/>
    <mergeCell ref="N212:Q212"/>
    <mergeCell ref="H1:K1"/>
    <mergeCell ref="S2:AC2"/>
  </mergeCells>
  <dataValidations count="2">
    <dataValidation type="list" allowBlank="1" showInputMessage="1" showErrorMessage="1" error="Povoleny jsou hodnoty K, M." sqref="D213:D218">
      <formula1>"K, M"</formula1>
    </dataValidation>
    <dataValidation type="list" allowBlank="1" showInputMessage="1" showErrorMessage="1" error="Povoleny jsou hodnoty základní, snížená, zákl. přenesená, sníž. přenesená, nulová." sqref="U213:U21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111</v>
      </c>
      <c r="G1" s="16"/>
      <c r="H1" s="155" t="s">
        <v>112</v>
      </c>
      <c r="I1" s="155"/>
      <c r="J1" s="155"/>
      <c r="K1" s="155"/>
      <c r="L1" s="16" t="s">
        <v>113</v>
      </c>
      <c r="M1" s="14"/>
      <c r="N1" s="14"/>
      <c r="O1" s="15" t="s">
        <v>114</v>
      </c>
      <c r="P1" s="14"/>
      <c r="Q1" s="14"/>
      <c r="R1" s="14"/>
      <c r="S1" s="16" t="s">
        <v>115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98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93</v>
      </c>
    </row>
    <row r="4" spans="2:46" ht="36.95" customHeight="1">
      <c r="B4" s="27"/>
      <c r="C4" s="28" t="s">
        <v>116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Vestavba lůžkového výtahu v Domově na zámku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117</v>
      </c>
      <c r="E7" s="48"/>
      <c r="F7" s="37" t="s">
        <v>1177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22</v>
      </c>
      <c r="E8" s="48"/>
      <c r="F8" s="34" t="s">
        <v>23</v>
      </c>
      <c r="G8" s="48"/>
      <c r="H8" s="48"/>
      <c r="I8" s="48"/>
      <c r="J8" s="48"/>
      <c r="K8" s="48"/>
      <c r="L8" s="48"/>
      <c r="M8" s="39" t="s">
        <v>24</v>
      </c>
      <c r="N8" s="48"/>
      <c r="O8" s="34" t="s">
        <v>23</v>
      </c>
      <c r="P8" s="48"/>
      <c r="Q8" s="48"/>
      <c r="R8" s="49"/>
    </row>
    <row r="9" spans="2:18" s="1" customFormat="1" ht="14.4" customHeight="1">
      <c r="B9" s="47"/>
      <c r="C9" s="48"/>
      <c r="D9" s="39" t="s">
        <v>25</v>
      </c>
      <c r="E9" s="48"/>
      <c r="F9" s="34" t="s">
        <v>26</v>
      </c>
      <c r="G9" s="48"/>
      <c r="H9" s="48"/>
      <c r="I9" s="48"/>
      <c r="J9" s="48"/>
      <c r="K9" s="48"/>
      <c r="L9" s="48"/>
      <c r="M9" s="39" t="s">
        <v>27</v>
      </c>
      <c r="N9" s="48"/>
      <c r="O9" s="157" t="str">
        <f>'Rekapitulace stavby'!AN8</f>
        <v>10. 9. 2016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29</v>
      </c>
      <c r="E11" s="48"/>
      <c r="F11" s="48"/>
      <c r="G11" s="48"/>
      <c r="H11" s="48"/>
      <c r="I11" s="48"/>
      <c r="J11" s="48"/>
      <c r="K11" s="48"/>
      <c r="L11" s="48"/>
      <c r="M11" s="39" t="s">
        <v>30</v>
      </c>
      <c r="N11" s="48"/>
      <c r="O11" s="34" t="s">
        <v>31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32</v>
      </c>
      <c r="F12" s="48"/>
      <c r="G12" s="48"/>
      <c r="H12" s="48"/>
      <c r="I12" s="48"/>
      <c r="J12" s="48"/>
      <c r="K12" s="48"/>
      <c r="L12" s="48"/>
      <c r="M12" s="39" t="s">
        <v>33</v>
      </c>
      <c r="N12" s="48"/>
      <c r="O12" s="34" t="s">
        <v>34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35</v>
      </c>
      <c r="E14" s="48"/>
      <c r="F14" s="48"/>
      <c r="G14" s="48"/>
      <c r="H14" s="48"/>
      <c r="I14" s="48"/>
      <c r="J14" s="48"/>
      <c r="K14" s="48"/>
      <c r="L14" s="48"/>
      <c r="M14" s="39" t="s">
        <v>30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33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37</v>
      </c>
      <c r="E17" s="48"/>
      <c r="F17" s="48"/>
      <c r="G17" s="48"/>
      <c r="H17" s="48"/>
      <c r="I17" s="48"/>
      <c r="J17" s="48"/>
      <c r="K17" s="48"/>
      <c r="L17" s="48"/>
      <c r="M17" s="39" t="s">
        <v>30</v>
      </c>
      <c r="N17" s="48"/>
      <c r="O17" s="34" t="s">
        <v>38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39</v>
      </c>
      <c r="F18" s="48"/>
      <c r="G18" s="48"/>
      <c r="H18" s="48"/>
      <c r="I18" s="48"/>
      <c r="J18" s="48"/>
      <c r="K18" s="48"/>
      <c r="L18" s="48"/>
      <c r="M18" s="39" t="s">
        <v>33</v>
      </c>
      <c r="N18" s="48"/>
      <c r="O18" s="34" t="s">
        <v>40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42</v>
      </c>
      <c r="E20" s="48"/>
      <c r="F20" s="48"/>
      <c r="G20" s="48"/>
      <c r="H20" s="48"/>
      <c r="I20" s="48"/>
      <c r="J20" s="48"/>
      <c r="K20" s="48"/>
      <c r="L20" s="48"/>
      <c r="M20" s="39" t="s">
        <v>30</v>
      </c>
      <c r="N20" s="48"/>
      <c r="O20" s="34" t="s">
        <v>23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43</v>
      </c>
      <c r="F21" s="48"/>
      <c r="G21" s="48"/>
      <c r="H21" s="48"/>
      <c r="I21" s="48"/>
      <c r="J21" s="48"/>
      <c r="K21" s="48"/>
      <c r="L21" s="48"/>
      <c r="M21" s="39" t="s">
        <v>33</v>
      </c>
      <c r="N21" s="48"/>
      <c r="O21" s="34" t="s">
        <v>23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44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23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123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124</v>
      </c>
      <c r="E28" s="48"/>
      <c r="F28" s="48"/>
      <c r="G28" s="48"/>
      <c r="H28" s="48"/>
      <c r="I28" s="48"/>
      <c r="J28" s="48"/>
      <c r="K28" s="48"/>
      <c r="L28" s="48"/>
      <c r="M28" s="46">
        <f>N96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47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48</v>
      </c>
      <c r="E32" s="55" t="s">
        <v>49</v>
      </c>
      <c r="F32" s="56">
        <v>0.21</v>
      </c>
      <c r="G32" s="162" t="s">
        <v>50</v>
      </c>
      <c r="H32" s="163">
        <f>ROUND((((SUM(BE96:BE103)+SUM(BE121:BE130))+SUM(BE132:BE136))),2)</f>
        <v>0</v>
      </c>
      <c r="I32" s="48"/>
      <c r="J32" s="48"/>
      <c r="K32" s="48"/>
      <c r="L32" s="48"/>
      <c r="M32" s="163">
        <f>ROUND(((ROUND((SUM(BE96:BE103)+SUM(BE121:BE130)),2)*F32)+SUM(BE132:BE136)*F32),2)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51</v>
      </c>
      <c r="F33" s="56">
        <v>0.15</v>
      </c>
      <c r="G33" s="162" t="s">
        <v>50</v>
      </c>
      <c r="H33" s="163">
        <f>ROUND((((SUM(BF96:BF103)+SUM(BF121:BF130))+SUM(BF132:BF136))),2)</f>
        <v>0</v>
      </c>
      <c r="I33" s="48"/>
      <c r="J33" s="48"/>
      <c r="K33" s="48"/>
      <c r="L33" s="48"/>
      <c r="M33" s="163">
        <f>ROUND(((ROUND((SUM(BF96:BF103)+SUM(BF121:BF130)),2)*F33)+SUM(BF132:BF136)*F33),2)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52</v>
      </c>
      <c r="F34" s="56">
        <v>0.21</v>
      </c>
      <c r="G34" s="162" t="s">
        <v>50</v>
      </c>
      <c r="H34" s="163">
        <f>ROUND((((SUM(BG96:BG103)+SUM(BG121:BG130))+SUM(BG132:BG136))),2)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53</v>
      </c>
      <c r="F35" s="56">
        <v>0.15</v>
      </c>
      <c r="G35" s="162" t="s">
        <v>50</v>
      </c>
      <c r="H35" s="163">
        <f>ROUND((((SUM(BH96:BH103)+SUM(BH121:BH130))+SUM(BH132:BH136))),2)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54</v>
      </c>
      <c r="F36" s="56">
        <v>0</v>
      </c>
      <c r="G36" s="162" t="s">
        <v>50</v>
      </c>
      <c r="H36" s="163">
        <f>ROUND((((SUM(BI96:BI103)+SUM(BI121:BI130))+SUM(BI132:BI136))),2)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55</v>
      </c>
      <c r="E38" s="104"/>
      <c r="F38" s="104"/>
      <c r="G38" s="165" t="s">
        <v>56</v>
      </c>
      <c r="H38" s="166" t="s">
        <v>57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58</v>
      </c>
      <c r="E50" s="68"/>
      <c r="F50" s="68"/>
      <c r="G50" s="68"/>
      <c r="H50" s="69"/>
      <c r="I50" s="48"/>
      <c r="J50" s="67" t="s">
        <v>59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60</v>
      </c>
      <c r="E59" s="73"/>
      <c r="F59" s="73"/>
      <c r="G59" s="74" t="s">
        <v>61</v>
      </c>
      <c r="H59" s="75"/>
      <c r="I59" s="48"/>
      <c r="J59" s="72" t="s">
        <v>60</v>
      </c>
      <c r="K59" s="73"/>
      <c r="L59" s="73"/>
      <c r="M59" s="73"/>
      <c r="N59" s="74" t="s">
        <v>61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62</v>
      </c>
      <c r="E61" s="68"/>
      <c r="F61" s="68"/>
      <c r="G61" s="68"/>
      <c r="H61" s="69"/>
      <c r="I61" s="48"/>
      <c r="J61" s="67" t="s">
        <v>63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60</v>
      </c>
      <c r="E70" s="73"/>
      <c r="F70" s="73"/>
      <c r="G70" s="74" t="s">
        <v>61</v>
      </c>
      <c r="H70" s="75"/>
      <c r="I70" s="48"/>
      <c r="J70" s="72" t="s">
        <v>60</v>
      </c>
      <c r="K70" s="73"/>
      <c r="L70" s="73"/>
      <c r="M70" s="73"/>
      <c r="N70" s="74" t="s">
        <v>61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125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Vestavba lůžkového výtahu v Domově na zámku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117</v>
      </c>
      <c r="D79" s="48"/>
      <c r="E79" s="48"/>
      <c r="F79" s="88" t="str">
        <f>F7</f>
        <v>3 - Vedlejší rozpočtové náklady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25</v>
      </c>
      <c r="D81" s="48"/>
      <c r="E81" s="48"/>
      <c r="F81" s="34" t="str">
        <f>F9</f>
        <v>Lysá nad Labem</v>
      </c>
      <c r="G81" s="48"/>
      <c r="H81" s="48"/>
      <c r="I81" s="48"/>
      <c r="J81" s="48"/>
      <c r="K81" s="39" t="s">
        <v>27</v>
      </c>
      <c r="L81" s="48"/>
      <c r="M81" s="91" t="str">
        <f>IF(O9="","",O9)</f>
        <v>10. 9. 2016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29</v>
      </c>
      <c r="D83" s="48"/>
      <c r="E83" s="48"/>
      <c r="F83" s="34" t="str">
        <f>E12</f>
        <v>Středočeský kraj,Zborovská 11,15011 Praha 5</v>
      </c>
      <c r="G83" s="48"/>
      <c r="H83" s="48"/>
      <c r="I83" s="48"/>
      <c r="J83" s="48"/>
      <c r="K83" s="39" t="s">
        <v>37</v>
      </c>
      <c r="L83" s="48"/>
      <c r="M83" s="34" t="str">
        <f>E18</f>
        <v>AGORA,arch a staveb ateliel s.r.o. Liberec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35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42</v>
      </c>
      <c r="L84" s="48"/>
      <c r="M84" s="34" t="str">
        <f>E21</f>
        <v>Malec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126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127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128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N121</f>
        <v>0</v>
      </c>
      <c r="O88" s="175"/>
      <c r="P88" s="175"/>
      <c r="Q88" s="175"/>
      <c r="R88" s="49"/>
      <c r="T88" s="172"/>
      <c r="U88" s="172"/>
      <c r="AU88" s="23" t="s">
        <v>129</v>
      </c>
    </row>
    <row r="89" spans="2:21" s="6" customFormat="1" ht="24.95" customHeight="1">
      <c r="B89" s="176"/>
      <c r="C89" s="177"/>
      <c r="D89" s="178" t="s">
        <v>1178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N122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1179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N123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1180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N125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1181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N127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1182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N129</f>
        <v>0</v>
      </c>
      <c r="O93" s="183"/>
      <c r="P93" s="183"/>
      <c r="Q93" s="183"/>
      <c r="R93" s="184"/>
      <c r="T93" s="185"/>
      <c r="U93" s="185"/>
    </row>
    <row r="94" spans="2:21" s="6" customFormat="1" ht="21.8" customHeight="1">
      <c r="B94" s="176"/>
      <c r="C94" s="177"/>
      <c r="D94" s="178" t="s">
        <v>155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86">
        <f>N131</f>
        <v>0</v>
      </c>
      <c r="O94" s="177"/>
      <c r="P94" s="177"/>
      <c r="Q94" s="177"/>
      <c r="R94" s="180"/>
      <c r="T94" s="181"/>
      <c r="U94" s="181"/>
    </row>
    <row r="95" spans="2:21" s="1" customFormat="1" ht="21.8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  <c r="T95" s="172"/>
      <c r="U95" s="172"/>
    </row>
    <row r="96" spans="2:21" s="1" customFormat="1" ht="29.25" customHeight="1">
      <c r="B96" s="47"/>
      <c r="C96" s="174" t="s">
        <v>156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175">
        <f>ROUND(N97+N98+N99+N100+N101+N102,2)</f>
        <v>0</v>
      </c>
      <c r="O96" s="187"/>
      <c r="P96" s="187"/>
      <c r="Q96" s="187"/>
      <c r="R96" s="49"/>
      <c r="T96" s="188"/>
      <c r="U96" s="189" t="s">
        <v>48</v>
      </c>
    </row>
    <row r="97" spans="2:65" s="1" customFormat="1" ht="18" customHeight="1">
      <c r="B97" s="47"/>
      <c r="C97" s="48"/>
      <c r="D97" s="144" t="s">
        <v>157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ROUND(N88*T97,2)</f>
        <v>0</v>
      </c>
      <c r="O97" s="139"/>
      <c r="P97" s="139"/>
      <c r="Q97" s="139"/>
      <c r="R97" s="49"/>
      <c r="S97" s="190"/>
      <c r="T97" s="191"/>
      <c r="U97" s="192" t="s">
        <v>49</v>
      </c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3" t="s">
        <v>158</v>
      </c>
      <c r="AZ97" s="190"/>
      <c r="BA97" s="190"/>
      <c r="BB97" s="190"/>
      <c r="BC97" s="190"/>
      <c r="BD97" s="190"/>
      <c r="BE97" s="194">
        <f>IF(U97="základní",N97,0)</f>
        <v>0</v>
      </c>
      <c r="BF97" s="194">
        <f>IF(U97="snížená",N97,0)</f>
        <v>0</v>
      </c>
      <c r="BG97" s="194">
        <f>IF(U97="zákl. přenesená",N97,0)</f>
        <v>0</v>
      </c>
      <c r="BH97" s="194">
        <f>IF(U97="sníž. přenesená",N97,0)</f>
        <v>0</v>
      </c>
      <c r="BI97" s="194">
        <f>IF(U97="nulová",N97,0)</f>
        <v>0</v>
      </c>
      <c r="BJ97" s="193" t="s">
        <v>90</v>
      </c>
      <c r="BK97" s="190"/>
      <c r="BL97" s="190"/>
      <c r="BM97" s="190"/>
    </row>
    <row r="98" spans="2:65" s="1" customFormat="1" ht="18" customHeight="1">
      <c r="B98" s="47"/>
      <c r="C98" s="48"/>
      <c r="D98" s="144" t="s">
        <v>159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90"/>
      <c r="T98" s="191"/>
      <c r="U98" s="192" t="s">
        <v>49</v>
      </c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3" t="s">
        <v>158</v>
      </c>
      <c r="AZ98" s="190"/>
      <c r="BA98" s="190"/>
      <c r="BB98" s="190"/>
      <c r="BC98" s="190"/>
      <c r="BD98" s="190"/>
      <c r="BE98" s="194">
        <f>IF(U98="základní",N98,0)</f>
        <v>0</v>
      </c>
      <c r="BF98" s="194">
        <f>IF(U98="snížená",N98,0)</f>
        <v>0</v>
      </c>
      <c r="BG98" s="194">
        <f>IF(U98="zákl. přenesená",N98,0)</f>
        <v>0</v>
      </c>
      <c r="BH98" s="194">
        <f>IF(U98="sníž. přenesená",N98,0)</f>
        <v>0</v>
      </c>
      <c r="BI98" s="194">
        <f>IF(U98="nulová",N98,0)</f>
        <v>0</v>
      </c>
      <c r="BJ98" s="193" t="s">
        <v>90</v>
      </c>
      <c r="BK98" s="190"/>
      <c r="BL98" s="190"/>
      <c r="BM98" s="190"/>
    </row>
    <row r="99" spans="2:65" s="1" customFormat="1" ht="18" customHeight="1">
      <c r="B99" s="47"/>
      <c r="C99" s="48"/>
      <c r="D99" s="144" t="s">
        <v>160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90"/>
      <c r="T99" s="191"/>
      <c r="U99" s="192" t="s">
        <v>49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3" t="s">
        <v>158</v>
      </c>
      <c r="AZ99" s="190"/>
      <c r="BA99" s="190"/>
      <c r="BB99" s="190"/>
      <c r="BC99" s="190"/>
      <c r="BD99" s="190"/>
      <c r="BE99" s="194">
        <f>IF(U99="základní",N99,0)</f>
        <v>0</v>
      </c>
      <c r="BF99" s="194">
        <f>IF(U99="snížená",N99,0)</f>
        <v>0</v>
      </c>
      <c r="BG99" s="194">
        <f>IF(U99="zákl. přenesená",N99,0)</f>
        <v>0</v>
      </c>
      <c r="BH99" s="194">
        <f>IF(U99="sníž. přenesená",N99,0)</f>
        <v>0</v>
      </c>
      <c r="BI99" s="194">
        <f>IF(U99="nulová",N99,0)</f>
        <v>0</v>
      </c>
      <c r="BJ99" s="193" t="s">
        <v>90</v>
      </c>
      <c r="BK99" s="190"/>
      <c r="BL99" s="190"/>
      <c r="BM99" s="190"/>
    </row>
    <row r="100" spans="2:65" s="1" customFormat="1" ht="18" customHeight="1">
      <c r="B100" s="47"/>
      <c r="C100" s="48"/>
      <c r="D100" s="144" t="s">
        <v>161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90"/>
      <c r="T100" s="191"/>
      <c r="U100" s="192" t="s">
        <v>49</v>
      </c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3" t="s">
        <v>158</v>
      </c>
      <c r="AZ100" s="190"/>
      <c r="BA100" s="190"/>
      <c r="BB100" s="190"/>
      <c r="BC100" s="190"/>
      <c r="BD100" s="190"/>
      <c r="BE100" s="194">
        <f>IF(U100="základní",N100,0)</f>
        <v>0</v>
      </c>
      <c r="BF100" s="194">
        <f>IF(U100="snížená",N100,0)</f>
        <v>0</v>
      </c>
      <c r="BG100" s="194">
        <f>IF(U100="zákl. přenesená",N100,0)</f>
        <v>0</v>
      </c>
      <c r="BH100" s="194">
        <f>IF(U100="sníž. přenesená",N100,0)</f>
        <v>0</v>
      </c>
      <c r="BI100" s="194">
        <f>IF(U100="nulová",N100,0)</f>
        <v>0</v>
      </c>
      <c r="BJ100" s="193" t="s">
        <v>90</v>
      </c>
      <c r="BK100" s="190"/>
      <c r="BL100" s="190"/>
      <c r="BM100" s="190"/>
    </row>
    <row r="101" spans="2:65" s="1" customFormat="1" ht="18" customHeight="1">
      <c r="B101" s="47"/>
      <c r="C101" s="48"/>
      <c r="D101" s="144" t="s">
        <v>162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90"/>
      <c r="T101" s="191"/>
      <c r="U101" s="192" t="s">
        <v>49</v>
      </c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3" t="s">
        <v>158</v>
      </c>
      <c r="AZ101" s="190"/>
      <c r="BA101" s="190"/>
      <c r="BB101" s="190"/>
      <c r="BC101" s="190"/>
      <c r="BD101" s="190"/>
      <c r="BE101" s="194">
        <f>IF(U101="základní",N101,0)</f>
        <v>0</v>
      </c>
      <c r="BF101" s="194">
        <f>IF(U101="snížená",N101,0)</f>
        <v>0</v>
      </c>
      <c r="BG101" s="194">
        <f>IF(U101="zákl. přenesená",N101,0)</f>
        <v>0</v>
      </c>
      <c r="BH101" s="194">
        <f>IF(U101="sníž. přenesená",N101,0)</f>
        <v>0</v>
      </c>
      <c r="BI101" s="194">
        <f>IF(U101="nulová",N101,0)</f>
        <v>0</v>
      </c>
      <c r="BJ101" s="193" t="s">
        <v>90</v>
      </c>
      <c r="BK101" s="190"/>
      <c r="BL101" s="190"/>
      <c r="BM101" s="190"/>
    </row>
    <row r="102" spans="2:65" s="1" customFormat="1" ht="18" customHeight="1">
      <c r="B102" s="47"/>
      <c r="C102" s="48"/>
      <c r="D102" s="137" t="s">
        <v>163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90"/>
      <c r="T102" s="195"/>
      <c r="U102" s="196" t="s">
        <v>49</v>
      </c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3" t="s">
        <v>164</v>
      </c>
      <c r="AZ102" s="190"/>
      <c r="BA102" s="190"/>
      <c r="BB102" s="190"/>
      <c r="BC102" s="190"/>
      <c r="BD102" s="190"/>
      <c r="BE102" s="194">
        <f>IF(U102="základní",N102,0)</f>
        <v>0</v>
      </c>
      <c r="BF102" s="194">
        <f>IF(U102="snížená",N102,0)</f>
        <v>0</v>
      </c>
      <c r="BG102" s="194">
        <f>IF(U102="zákl. přenesená",N102,0)</f>
        <v>0</v>
      </c>
      <c r="BH102" s="194">
        <f>IF(U102="sníž. přenesená",N102,0)</f>
        <v>0</v>
      </c>
      <c r="BI102" s="194">
        <f>IF(U102="nulová",N102,0)</f>
        <v>0</v>
      </c>
      <c r="BJ102" s="193" t="s">
        <v>90</v>
      </c>
      <c r="BK102" s="190"/>
      <c r="BL102" s="190"/>
      <c r="BM102" s="190"/>
    </row>
    <row r="103" spans="2:21" s="1" customFormat="1" ht="13.5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9"/>
      <c r="T103" s="172"/>
      <c r="U103" s="172"/>
    </row>
    <row r="104" spans="2:21" s="1" customFormat="1" ht="29.25" customHeight="1">
      <c r="B104" s="47"/>
      <c r="C104" s="151" t="s">
        <v>110</v>
      </c>
      <c r="D104" s="152"/>
      <c r="E104" s="152"/>
      <c r="F104" s="152"/>
      <c r="G104" s="152"/>
      <c r="H104" s="152"/>
      <c r="I104" s="152"/>
      <c r="J104" s="152"/>
      <c r="K104" s="152"/>
      <c r="L104" s="153">
        <f>ROUND(SUM(N88+N96),2)</f>
        <v>0</v>
      </c>
      <c r="M104" s="153"/>
      <c r="N104" s="153"/>
      <c r="O104" s="153"/>
      <c r="P104" s="153"/>
      <c r="Q104" s="153"/>
      <c r="R104" s="49"/>
      <c r="T104" s="172"/>
      <c r="U104" s="172"/>
    </row>
    <row r="105" spans="2:21" s="1" customFormat="1" ht="6.95" customHeight="1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8"/>
      <c r="T105" s="172"/>
      <c r="U105" s="172"/>
    </row>
    <row r="109" spans="2:18" s="1" customFormat="1" ht="6.95" customHeight="1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1"/>
    </row>
    <row r="110" spans="2:18" s="1" customFormat="1" ht="36.95" customHeight="1">
      <c r="B110" s="47"/>
      <c r="C110" s="28" t="s">
        <v>165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1" customFormat="1" ht="6.9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30" customHeight="1">
      <c r="B112" s="47"/>
      <c r="C112" s="39" t="s">
        <v>19</v>
      </c>
      <c r="D112" s="48"/>
      <c r="E112" s="48"/>
      <c r="F112" s="156" t="str">
        <f>F6</f>
        <v>Vestavba lůžkového výtahu v Domově na zámku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8"/>
      <c r="R112" s="49"/>
    </row>
    <row r="113" spans="2:18" s="1" customFormat="1" ht="36.95" customHeight="1">
      <c r="B113" s="47"/>
      <c r="C113" s="86" t="s">
        <v>117</v>
      </c>
      <c r="D113" s="48"/>
      <c r="E113" s="48"/>
      <c r="F113" s="88" t="str">
        <f>F7</f>
        <v>3 - Vedlejší rozpočtové náklady</v>
      </c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18" customHeight="1">
      <c r="B115" s="47"/>
      <c r="C115" s="39" t="s">
        <v>25</v>
      </c>
      <c r="D115" s="48"/>
      <c r="E115" s="48"/>
      <c r="F115" s="34" t="str">
        <f>F9</f>
        <v>Lysá nad Labem</v>
      </c>
      <c r="G115" s="48"/>
      <c r="H115" s="48"/>
      <c r="I115" s="48"/>
      <c r="J115" s="48"/>
      <c r="K115" s="39" t="s">
        <v>27</v>
      </c>
      <c r="L115" s="48"/>
      <c r="M115" s="91" t="str">
        <f>IF(O9="","",O9)</f>
        <v>10. 9. 2016</v>
      </c>
      <c r="N115" s="91"/>
      <c r="O115" s="91"/>
      <c r="P115" s="91"/>
      <c r="Q115" s="48"/>
      <c r="R115" s="49"/>
    </row>
    <row r="116" spans="2:18" s="1" customFormat="1" ht="6.9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1" customFormat="1" ht="13.5">
      <c r="B117" s="47"/>
      <c r="C117" s="39" t="s">
        <v>29</v>
      </c>
      <c r="D117" s="48"/>
      <c r="E117" s="48"/>
      <c r="F117" s="34" t="str">
        <f>E12</f>
        <v>Středočeský kraj,Zborovská 11,15011 Praha 5</v>
      </c>
      <c r="G117" s="48"/>
      <c r="H117" s="48"/>
      <c r="I117" s="48"/>
      <c r="J117" s="48"/>
      <c r="K117" s="39" t="s">
        <v>37</v>
      </c>
      <c r="L117" s="48"/>
      <c r="M117" s="34" t="str">
        <f>E18</f>
        <v>AGORA,arch a staveb ateliel s.r.o. Liberec</v>
      </c>
      <c r="N117" s="34"/>
      <c r="O117" s="34"/>
      <c r="P117" s="34"/>
      <c r="Q117" s="34"/>
      <c r="R117" s="49"/>
    </row>
    <row r="118" spans="2:18" s="1" customFormat="1" ht="14.4" customHeight="1">
      <c r="B118" s="47"/>
      <c r="C118" s="39" t="s">
        <v>35</v>
      </c>
      <c r="D118" s="48"/>
      <c r="E118" s="48"/>
      <c r="F118" s="34" t="str">
        <f>IF(E15="","",E15)</f>
        <v>Vyplň údaj</v>
      </c>
      <c r="G118" s="48"/>
      <c r="H118" s="48"/>
      <c r="I118" s="48"/>
      <c r="J118" s="48"/>
      <c r="K118" s="39" t="s">
        <v>42</v>
      </c>
      <c r="L118" s="48"/>
      <c r="M118" s="34" t="str">
        <f>E21</f>
        <v>Malec</v>
      </c>
      <c r="N118" s="34"/>
      <c r="O118" s="34"/>
      <c r="P118" s="34"/>
      <c r="Q118" s="34"/>
      <c r="R118" s="49"/>
    </row>
    <row r="119" spans="2:18" s="1" customFormat="1" ht="10.3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2:27" s="8" customFormat="1" ht="29.25" customHeight="1">
      <c r="B120" s="197"/>
      <c r="C120" s="198" t="s">
        <v>166</v>
      </c>
      <c r="D120" s="199" t="s">
        <v>167</v>
      </c>
      <c r="E120" s="199" t="s">
        <v>66</v>
      </c>
      <c r="F120" s="199" t="s">
        <v>168</v>
      </c>
      <c r="G120" s="199"/>
      <c r="H120" s="199"/>
      <c r="I120" s="199"/>
      <c r="J120" s="199" t="s">
        <v>169</v>
      </c>
      <c r="K120" s="199" t="s">
        <v>170</v>
      </c>
      <c r="L120" s="199" t="s">
        <v>171</v>
      </c>
      <c r="M120" s="199"/>
      <c r="N120" s="199" t="s">
        <v>127</v>
      </c>
      <c r="O120" s="199"/>
      <c r="P120" s="199"/>
      <c r="Q120" s="200"/>
      <c r="R120" s="201"/>
      <c r="T120" s="107" t="s">
        <v>172</v>
      </c>
      <c r="U120" s="108" t="s">
        <v>48</v>
      </c>
      <c r="V120" s="108" t="s">
        <v>173</v>
      </c>
      <c r="W120" s="108" t="s">
        <v>174</v>
      </c>
      <c r="X120" s="108" t="s">
        <v>175</v>
      </c>
      <c r="Y120" s="108" t="s">
        <v>176</v>
      </c>
      <c r="Z120" s="108" t="s">
        <v>177</v>
      </c>
      <c r="AA120" s="109" t="s">
        <v>178</v>
      </c>
    </row>
    <row r="121" spans="2:63" s="1" customFormat="1" ht="29.25" customHeight="1">
      <c r="B121" s="47"/>
      <c r="C121" s="111" t="s">
        <v>123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202">
        <f>BK121</f>
        <v>0</v>
      </c>
      <c r="O121" s="203"/>
      <c r="P121" s="203"/>
      <c r="Q121" s="203"/>
      <c r="R121" s="49"/>
      <c r="T121" s="110"/>
      <c r="U121" s="68"/>
      <c r="V121" s="68"/>
      <c r="W121" s="204">
        <f>W122+W131</f>
        <v>0</v>
      </c>
      <c r="X121" s="68"/>
      <c r="Y121" s="204">
        <f>Y122+Y131</f>
        <v>0</v>
      </c>
      <c r="Z121" s="68"/>
      <c r="AA121" s="205">
        <f>AA122+AA131</f>
        <v>0</v>
      </c>
      <c r="AT121" s="23" t="s">
        <v>83</v>
      </c>
      <c r="AU121" s="23" t="s">
        <v>129</v>
      </c>
      <c r="BK121" s="206">
        <f>BK122+BK131</f>
        <v>0</v>
      </c>
    </row>
    <row r="122" spans="2:63" s="9" customFormat="1" ht="37.4" customHeight="1">
      <c r="B122" s="207"/>
      <c r="C122" s="208"/>
      <c r="D122" s="209" t="s">
        <v>1178</v>
      </c>
      <c r="E122" s="209"/>
      <c r="F122" s="209"/>
      <c r="G122" s="209"/>
      <c r="H122" s="209"/>
      <c r="I122" s="209"/>
      <c r="J122" s="209"/>
      <c r="K122" s="209"/>
      <c r="L122" s="209"/>
      <c r="M122" s="209"/>
      <c r="N122" s="186">
        <f>BK122</f>
        <v>0</v>
      </c>
      <c r="O122" s="179"/>
      <c r="P122" s="179"/>
      <c r="Q122" s="179"/>
      <c r="R122" s="210"/>
      <c r="T122" s="211"/>
      <c r="U122" s="208"/>
      <c r="V122" s="208"/>
      <c r="W122" s="212">
        <f>W123+W125+W127+W129</f>
        <v>0</v>
      </c>
      <c r="X122" s="208"/>
      <c r="Y122" s="212">
        <f>Y123+Y125+Y127+Y129</f>
        <v>0</v>
      </c>
      <c r="Z122" s="208"/>
      <c r="AA122" s="213">
        <f>AA123+AA125+AA127+AA129</f>
        <v>0</v>
      </c>
      <c r="AR122" s="214" t="s">
        <v>199</v>
      </c>
      <c r="AT122" s="215" t="s">
        <v>83</v>
      </c>
      <c r="AU122" s="215" t="s">
        <v>84</v>
      </c>
      <c r="AY122" s="214" t="s">
        <v>179</v>
      </c>
      <c r="BK122" s="216">
        <f>BK123+BK125+BK127+BK129</f>
        <v>0</v>
      </c>
    </row>
    <row r="123" spans="2:63" s="9" customFormat="1" ht="19.9" customHeight="1">
      <c r="B123" s="207"/>
      <c r="C123" s="208"/>
      <c r="D123" s="217" t="s">
        <v>1179</v>
      </c>
      <c r="E123" s="217"/>
      <c r="F123" s="217"/>
      <c r="G123" s="217"/>
      <c r="H123" s="217"/>
      <c r="I123" s="217"/>
      <c r="J123" s="217"/>
      <c r="K123" s="217"/>
      <c r="L123" s="217"/>
      <c r="M123" s="217"/>
      <c r="N123" s="218">
        <f>BK123</f>
        <v>0</v>
      </c>
      <c r="O123" s="219"/>
      <c r="P123" s="219"/>
      <c r="Q123" s="219"/>
      <c r="R123" s="210"/>
      <c r="T123" s="211"/>
      <c r="U123" s="208"/>
      <c r="V123" s="208"/>
      <c r="W123" s="212">
        <f>W124</f>
        <v>0</v>
      </c>
      <c r="X123" s="208"/>
      <c r="Y123" s="212">
        <f>Y124</f>
        <v>0</v>
      </c>
      <c r="Z123" s="208"/>
      <c r="AA123" s="213">
        <f>AA124</f>
        <v>0</v>
      </c>
      <c r="AR123" s="214" t="s">
        <v>199</v>
      </c>
      <c r="AT123" s="215" t="s">
        <v>83</v>
      </c>
      <c r="AU123" s="215" t="s">
        <v>90</v>
      </c>
      <c r="AY123" s="214" t="s">
        <v>179</v>
      </c>
      <c r="BK123" s="216">
        <f>BK124</f>
        <v>0</v>
      </c>
    </row>
    <row r="124" spans="2:65" s="1" customFormat="1" ht="25.5" customHeight="1">
      <c r="B124" s="47"/>
      <c r="C124" s="220" t="s">
        <v>90</v>
      </c>
      <c r="D124" s="220" t="s">
        <v>180</v>
      </c>
      <c r="E124" s="221" t="s">
        <v>1183</v>
      </c>
      <c r="F124" s="222" t="s">
        <v>1184</v>
      </c>
      <c r="G124" s="222"/>
      <c r="H124" s="222"/>
      <c r="I124" s="222"/>
      <c r="J124" s="223" t="s">
        <v>1185</v>
      </c>
      <c r="K124" s="224">
        <v>1</v>
      </c>
      <c r="L124" s="225">
        <v>0</v>
      </c>
      <c r="M124" s="226"/>
      <c r="N124" s="227">
        <f>ROUND(L124*K124,2)</f>
        <v>0</v>
      </c>
      <c r="O124" s="227"/>
      <c r="P124" s="227"/>
      <c r="Q124" s="227"/>
      <c r="R124" s="49"/>
      <c r="T124" s="228" t="s">
        <v>23</v>
      </c>
      <c r="U124" s="57" t="s">
        <v>49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1186</v>
      </c>
      <c r="AT124" s="23" t="s">
        <v>180</v>
      </c>
      <c r="AU124" s="23" t="s">
        <v>93</v>
      </c>
      <c r="AY124" s="23" t="s">
        <v>179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90</v>
      </c>
      <c r="BK124" s="143">
        <f>ROUND(L124*K124,2)</f>
        <v>0</v>
      </c>
      <c r="BL124" s="23" t="s">
        <v>1186</v>
      </c>
      <c r="BM124" s="23" t="s">
        <v>1187</v>
      </c>
    </row>
    <row r="125" spans="2:63" s="9" customFormat="1" ht="29.85" customHeight="1">
      <c r="B125" s="207"/>
      <c r="C125" s="208"/>
      <c r="D125" s="217" t="s">
        <v>1180</v>
      </c>
      <c r="E125" s="217"/>
      <c r="F125" s="217"/>
      <c r="G125" s="217"/>
      <c r="H125" s="217"/>
      <c r="I125" s="217"/>
      <c r="J125" s="217"/>
      <c r="K125" s="217"/>
      <c r="L125" s="217"/>
      <c r="M125" s="217"/>
      <c r="N125" s="251">
        <f>BK125</f>
        <v>0</v>
      </c>
      <c r="O125" s="252"/>
      <c r="P125" s="252"/>
      <c r="Q125" s="252"/>
      <c r="R125" s="210"/>
      <c r="T125" s="211"/>
      <c r="U125" s="208"/>
      <c r="V125" s="208"/>
      <c r="W125" s="212">
        <f>W126</f>
        <v>0</v>
      </c>
      <c r="X125" s="208"/>
      <c r="Y125" s="212">
        <f>Y126</f>
        <v>0</v>
      </c>
      <c r="Z125" s="208"/>
      <c r="AA125" s="213">
        <f>AA126</f>
        <v>0</v>
      </c>
      <c r="AR125" s="214" t="s">
        <v>199</v>
      </c>
      <c r="AT125" s="215" t="s">
        <v>83</v>
      </c>
      <c r="AU125" s="215" t="s">
        <v>90</v>
      </c>
      <c r="AY125" s="214" t="s">
        <v>179</v>
      </c>
      <c r="BK125" s="216">
        <f>BK126</f>
        <v>0</v>
      </c>
    </row>
    <row r="126" spans="2:65" s="1" customFormat="1" ht="16.5" customHeight="1">
      <c r="B126" s="47"/>
      <c r="C126" s="220" t="s">
        <v>93</v>
      </c>
      <c r="D126" s="220" t="s">
        <v>180</v>
      </c>
      <c r="E126" s="221" t="s">
        <v>1188</v>
      </c>
      <c r="F126" s="222" t="s">
        <v>157</v>
      </c>
      <c r="G126" s="222"/>
      <c r="H126" s="222"/>
      <c r="I126" s="222"/>
      <c r="J126" s="223" t="s">
        <v>470</v>
      </c>
      <c r="K126" s="263">
        <v>0</v>
      </c>
      <c r="L126" s="225">
        <v>0</v>
      </c>
      <c r="M126" s="226"/>
      <c r="N126" s="227">
        <f>ROUND(L126*K126,2)</f>
        <v>0</v>
      </c>
      <c r="O126" s="227"/>
      <c r="P126" s="227"/>
      <c r="Q126" s="227"/>
      <c r="R126" s="49"/>
      <c r="T126" s="228" t="s">
        <v>23</v>
      </c>
      <c r="U126" s="57" t="s">
        <v>49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1186</v>
      </c>
      <c r="AT126" s="23" t="s">
        <v>180</v>
      </c>
      <c r="AU126" s="23" t="s">
        <v>93</v>
      </c>
      <c r="AY126" s="23" t="s">
        <v>179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90</v>
      </c>
      <c r="BK126" s="143">
        <f>ROUND(L126*K126,2)</f>
        <v>0</v>
      </c>
      <c r="BL126" s="23" t="s">
        <v>1186</v>
      </c>
      <c r="BM126" s="23" t="s">
        <v>1189</v>
      </c>
    </row>
    <row r="127" spans="2:63" s="9" customFormat="1" ht="29.85" customHeight="1">
      <c r="B127" s="207"/>
      <c r="C127" s="208"/>
      <c r="D127" s="217" t="s">
        <v>1181</v>
      </c>
      <c r="E127" s="217"/>
      <c r="F127" s="217"/>
      <c r="G127" s="217"/>
      <c r="H127" s="217"/>
      <c r="I127" s="217"/>
      <c r="J127" s="217"/>
      <c r="K127" s="217"/>
      <c r="L127" s="217"/>
      <c r="M127" s="217"/>
      <c r="N127" s="251">
        <f>BK127</f>
        <v>0</v>
      </c>
      <c r="O127" s="252"/>
      <c r="P127" s="252"/>
      <c r="Q127" s="252"/>
      <c r="R127" s="210"/>
      <c r="T127" s="211"/>
      <c r="U127" s="208"/>
      <c r="V127" s="208"/>
      <c r="W127" s="212">
        <f>W128</f>
        <v>0</v>
      </c>
      <c r="X127" s="208"/>
      <c r="Y127" s="212">
        <f>Y128</f>
        <v>0</v>
      </c>
      <c r="Z127" s="208"/>
      <c r="AA127" s="213">
        <f>AA128</f>
        <v>0</v>
      </c>
      <c r="AR127" s="214" t="s">
        <v>199</v>
      </c>
      <c r="AT127" s="215" t="s">
        <v>83</v>
      </c>
      <c r="AU127" s="215" t="s">
        <v>90</v>
      </c>
      <c r="AY127" s="214" t="s">
        <v>179</v>
      </c>
      <c r="BK127" s="216">
        <f>BK128</f>
        <v>0</v>
      </c>
    </row>
    <row r="128" spans="2:65" s="1" customFormat="1" ht="16.5" customHeight="1">
      <c r="B128" s="47"/>
      <c r="C128" s="220" t="s">
        <v>96</v>
      </c>
      <c r="D128" s="220" t="s">
        <v>180</v>
      </c>
      <c r="E128" s="221" t="s">
        <v>1190</v>
      </c>
      <c r="F128" s="222" t="s">
        <v>160</v>
      </c>
      <c r="G128" s="222"/>
      <c r="H128" s="222"/>
      <c r="I128" s="222"/>
      <c r="J128" s="223" t="s">
        <v>470</v>
      </c>
      <c r="K128" s="263">
        <v>0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23</v>
      </c>
      <c r="U128" s="57" t="s">
        <v>49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1186</v>
      </c>
      <c r="AT128" s="23" t="s">
        <v>180</v>
      </c>
      <c r="AU128" s="23" t="s">
        <v>93</v>
      </c>
      <c r="AY128" s="23" t="s">
        <v>179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90</v>
      </c>
      <c r="BK128" s="143">
        <f>ROUND(L128*K128,2)</f>
        <v>0</v>
      </c>
      <c r="BL128" s="23" t="s">
        <v>1186</v>
      </c>
      <c r="BM128" s="23" t="s">
        <v>1191</v>
      </c>
    </row>
    <row r="129" spans="2:63" s="9" customFormat="1" ht="29.85" customHeight="1">
      <c r="B129" s="207"/>
      <c r="C129" s="208"/>
      <c r="D129" s="217" t="s">
        <v>1182</v>
      </c>
      <c r="E129" s="217"/>
      <c r="F129" s="217"/>
      <c r="G129" s="217"/>
      <c r="H129" s="217"/>
      <c r="I129" s="217"/>
      <c r="J129" s="217"/>
      <c r="K129" s="217"/>
      <c r="L129" s="217"/>
      <c r="M129" s="217"/>
      <c r="N129" s="251">
        <f>BK129</f>
        <v>0</v>
      </c>
      <c r="O129" s="252"/>
      <c r="P129" s="252"/>
      <c r="Q129" s="252"/>
      <c r="R129" s="210"/>
      <c r="T129" s="211"/>
      <c r="U129" s="208"/>
      <c r="V129" s="208"/>
      <c r="W129" s="212">
        <f>W130</f>
        <v>0</v>
      </c>
      <c r="X129" s="208"/>
      <c r="Y129" s="212">
        <f>Y130</f>
        <v>0</v>
      </c>
      <c r="Z129" s="208"/>
      <c r="AA129" s="213">
        <f>AA130</f>
        <v>0</v>
      </c>
      <c r="AR129" s="214" t="s">
        <v>199</v>
      </c>
      <c r="AT129" s="215" t="s">
        <v>83</v>
      </c>
      <c r="AU129" s="215" t="s">
        <v>90</v>
      </c>
      <c r="AY129" s="214" t="s">
        <v>179</v>
      </c>
      <c r="BK129" s="216">
        <f>BK130</f>
        <v>0</v>
      </c>
    </row>
    <row r="130" spans="2:65" s="1" customFormat="1" ht="16.5" customHeight="1">
      <c r="B130" s="47"/>
      <c r="C130" s="220" t="s">
        <v>99</v>
      </c>
      <c r="D130" s="220" t="s">
        <v>180</v>
      </c>
      <c r="E130" s="221" t="s">
        <v>1192</v>
      </c>
      <c r="F130" s="222" t="s">
        <v>161</v>
      </c>
      <c r="G130" s="222"/>
      <c r="H130" s="222"/>
      <c r="I130" s="222"/>
      <c r="J130" s="223" t="s">
        <v>470</v>
      </c>
      <c r="K130" s="263">
        <v>0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23</v>
      </c>
      <c r="U130" s="57" t="s">
        <v>49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1186</v>
      </c>
      <c r="AT130" s="23" t="s">
        <v>180</v>
      </c>
      <c r="AU130" s="23" t="s">
        <v>93</v>
      </c>
      <c r="AY130" s="23" t="s">
        <v>179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90</v>
      </c>
      <c r="BK130" s="143">
        <f>ROUND(L130*K130,2)</f>
        <v>0</v>
      </c>
      <c r="BL130" s="23" t="s">
        <v>1186</v>
      </c>
      <c r="BM130" s="23" t="s">
        <v>1193</v>
      </c>
    </row>
    <row r="131" spans="2:63" s="1" customFormat="1" ht="49.9" customHeight="1">
      <c r="B131" s="47"/>
      <c r="C131" s="48"/>
      <c r="D131" s="209" t="s">
        <v>1104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264">
        <f>BK131</f>
        <v>0</v>
      </c>
      <c r="O131" s="265"/>
      <c r="P131" s="265"/>
      <c r="Q131" s="265"/>
      <c r="R131" s="49"/>
      <c r="T131" s="191"/>
      <c r="U131" s="48"/>
      <c r="V131" s="48"/>
      <c r="W131" s="48"/>
      <c r="X131" s="48"/>
      <c r="Y131" s="48"/>
      <c r="Z131" s="48"/>
      <c r="AA131" s="101"/>
      <c r="AT131" s="23" t="s">
        <v>83</v>
      </c>
      <c r="AU131" s="23" t="s">
        <v>84</v>
      </c>
      <c r="AY131" s="23" t="s">
        <v>1105</v>
      </c>
      <c r="BK131" s="143">
        <f>SUM(BK132:BK136)</f>
        <v>0</v>
      </c>
    </row>
    <row r="132" spans="2:63" s="1" customFormat="1" ht="22.3" customHeight="1">
      <c r="B132" s="47"/>
      <c r="C132" s="266" t="s">
        <v>23</v>
      </c>
      <c r="D132" s="266" t="s">
        <v>180</v>
      </c>
      <c r="E132" s="267" t="s">
        <v>23</v>
      </c>
      <c r="F132" s="268" t="s">
        <v>23</v>
      </c>
      <c r="G132" s="268"/>
      <c r="H132" s="268"/>
      <c r="I132" s="268"/>
      <c r="J132" s="269" t="s">
        <v>23</v>
      </c>
      <c r="K132" s="263"/>
      <c r="L132" s="225"/>
      <c r="M132" s="227"/>
      <c r="N132" s="227">
        <f>BK132</f>
        <v>0</v>
      </c>
      <c r="O132" s="227"/>
      <c r="P132" s="227"/>
      <c r="Q132" s="227"/>
      <c r="R132" s="49"/>
      <c r="T132" s="228" t="s">
        <v>23</v>
      </c>
      <c r="U132" s="270" t="s">
        <v>49</v>
      </c>
      <c r="V132" s="48"/>
      <c r="W132" s="48"/>
      <c r="X132" s="48"/>
      <c r="Y132" s="48"/>
      <c r="Z132" s="48"/>
      <c r="AA132" s="101"/>
      <c r="AT132" s="23" t="s">
        <v>1105</v>
      </c>
      <c r="AU132" s="23" t="s">
        <v>90</v>
      </c>
      <c r="AY132" s="23" t="s">
        <v>1105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90</v>
      </c>
      <c r="BK132" s="143">
        <f>L132*K132</f>
        <v>0</v>
      </c>
    </row>
    <row r="133" spans="2:63" s="1" customFormat="1" ht="22.3" customHeight="1">
      <c r="B133" s="47"/>
      <c r="C133" s="266" t="s">
        <v>23</v>
      </c>
      <c r="D133" s="266" t="s">
        <v>180</v>
      </c>
      <c r="E133" s="267" t="s">
        <v>23</v>
      </c>
      <c r="F133" s="268" t="s">
        <v>23</v>
      </c>
      <c r="G133" s="268"/>
      <c r="H133" s="268"/>
      <c r="I133" s="268"/>
      <c r="J133" s="269" t="s">
        <v>23</v>
      </c>
      <c r="K133" s="263"/>
      <c r="L133" s="225"/>
      <c r="M133" s="227"/>
      <c r="N133" s="227">
        <f>BK133</f>
        <v>0</v>
      </c>
      <c r="O133" s="227"/>
      <c r="P133" s="227"/>
      <c r="Q133" s="227"/>
      <c r="R133" s="49"/>
      <c r="T133" s="228" t="s">
        <v>23</v>
      </c>
      <c r="U133" s="270" t="s">
        <v>49</v>
      </c>
      <c r="V133" s="48"/>
      <c r="W133" s="48"/>
      <c r="X133" s="48"/>
      <c r="Y133" s="48"/>
      <c r="Z133" s="48"/>
      <c r="AA133" s="101"/>
      <c r="AT133" s="23" t="s">
        <v>1105</v>
      </c>
      <c r="AU133" s="23" t="s">
        <v>90</v>
      </c>
      <c r="AY133" s="23" t="s">
        <v>1105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90</v>
      </c>
      <c r="BK133" s="143">
        <f>L133*K133</f>
        <v>0</v>
      </c>
    </row>
    <row r="134" spans="2:63" s="1" customFormat="1" ht="22.3" customHeight="1">
      <c r="B134" s="47"/>
      <c r="C134" s="266" t="s">
        <v>23</v>
      </c>
      <c r="D134" s="266" t="s">
        <v>180</v>
      </c>
      <c r="E134" s="267" t="s">
        <v>23</v>
      </c>
      <c r="F134" s="268" t="s">
        <v>23</v>
      </c>
      <c r="G134" s="268"/>
      <c r="H134" s="268"/>
      <c r="I134" s="268"/>
      <c r="J134" s="269" t="s">
        <v>23</v>
      </c>
      <c r="K134" s="263"/>
      <c r="L134" s="225"/>
      <c r="M134" s="227"/>
      <c r="N134" s="227">
        <f>BK134</f>
        <v>0</v>
      </c>
      <c r="O134" s="227"/>
      <c r="P134" s="227"/>
      <c r="Q134" s="227"/>
      <c r="R134" s="49"/>
      <c r="T134" s="228" t="s">
        <v>23</v>
      </c>
      <c r="U134" s="270" t="s">
        <v>49</v>
      </c>
      <c r="V134" s="48"/>
      <c r="W134" s="48"/>
      <c r="X134" s="48"/>
      <c r="Y134" s="48"/>
      <c r="Z134" s="48"/>
      <c r="AA134" s="101"/>
      <c r="AT134" s="23" t="s">
        <v>1105</v>
      </c>
      <c r="AU134" s="23" t="s">
        <v>90</v>
      </c>
      <c r="AY134" s="23" t="s">
        <v>1105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90</v>
      </c>
      <c r="BK134" s="143">
        <f>L134*K134</f>
        <v>0</v>
      </c>
    </row>
    <row r="135" spans="2:63" s="1" customFormat="1" ht="22.3" customHeight="1">
      <c r="B135" s="47"/>
      <c r="C135" s="266" t="s">
        <v>23</v>
      </c>
      <c r="D135" s="266" t="s">
        <v>180</v>
      </c>
      <c r="E135" s="267" t="s">
        <v>23</v>
      </c>
      <c r="F135" s="268" t="s">
        <v>23</v>
      </c>
      <c r="G135" s="268"/>
      <c r="H135" s="268"/>
      <c r="I135" s="268"/>
      <c r="J135" s="269" t="s">
        <v>23</v>
      </c>
      <c r="K135" s="263"/>
      <c r="L135" s="225"/>
      <c r="M135" s="227"/>
      <c r="N135" s="227">
        <f>BK135</f>
        <v>0</v>
      </c>
      <c r="O135" s="227"/>
      <c r="P135" s="227"/>
      <c r="Q135" s="227"/>
      <c r="R135" s="49"/>
      <c r="T135" s="228" t="s">
        <v>23</v>
      </c>
      <c r="U135" s="270" t="s">
        <v>49</v>
      </c>
      <c r="V135" s="48"/>
      <c r="W135" s="48"/>
      <c r="X135" s="48"/>
      <c r="Y135" s="48"/>
      <c r="Z135" s="48"/>
      <c r="AA135" s="101"/>
      <c r="AT135" s="23" t="s">
        <v>1105</v>
      </c>
      <c r="AU135" s="23" t="s">
        <v>90</v>
      </c>
      <c r="AY135" s="23" t="s">
        <v>1105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90</v>
      </c>
      <c r="BK135" s="143">
        <f>L135*K135</f>
        <v>0</v>
      </c>
    </row>
    <row r="136" spans="2:63" s="1" customFormat="1" ht="22.3" customHeight="1">
      <c r="B136" s="47"/>
      <c r="C136" s="266" t="s">
        <v>23</v>
      </c>
      <c r="D136" s="266" t="s">
        <v>180</v>
      </c>
      <c r="E136" s="267" t="s">
        <v>23</v>
      </c>
      <c r="F136" s="268" t="s">
        <v>23</v>
      </c>
      <c r="G136" s="268"/>
      <c r="H136" s="268"/>
      <c r="I136" s="268"/>
      <c r="J136" s="269" t="s">
        <v>23</v>
      </c>
      <c r="K136" s="263"/>
      <c r="L136" s="225"/>
      <c r="M136" s="227"/>
      <c r="N136" s="227">
        <f>BK136</f>
        <v>0</v>
      </c>
      <c r="O136" s="227"/>
      <c r="P136" s="227"/>
      <c r="Q136" s="227"/>
      <c r="R136" s="49"/>
      <c r="T136" s="228" t="s">
        <v>23</v>
      </c>
      <c r="U136" s="270" t="s">
        <v>49</v>
      </c>
      <c r="V136" s="73"/>
      <c r="W136" s="73"/>
      <c r="X136" s="73"/>
      <c r="Y136" s="73"/>
      <c r="Z136" s="73"/>
      <c r="AA136" s="75"/>
      <c r="AT136" s="23" t="s">
        <v>1105</v>
      </c>
      <c r="AU136" s="23" t="s">
        <v>90</v>
      </c>
      <c r="AY136" s="23" t="s">
        <v>1105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90</v>
      </c>
      <c r="BK136" s="143">
        <f>L136*K136</f>
        <v>0</v>
      </c>
    </row>
    <row r="137" spans="2:18" s="1" customFormat="1" ht="6.95" customHeight="1">
      <c r="B137" s="76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8"/>
    </row>
  </sheetData>
  <sheetProtection password="CC35" sheet="1" objects="1" scenarios="1" formatColumns="0" formatRows="0"/>
  <mergeCells count="10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6:I126"/>
    <mergeCell ref="L126:M126"/>
    <mergeCell ref="N126:Q126"/>
    <mergeCell ref="F128:I128"/>
    <mergeCell ref="L128:M128"/>
    <mergeCell ref="N128:Q128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N121:Q121"/>
    <mergeCell ref="N122:Q122"/>
    <mergeCell ref="N123:Q123"/>
    <mergeCell ref="N125:Q125"/>
    <mergeCell ref="N127:Q127"/>
    <mergeCell ref="N129:Q129"/>
    <mergeCell ref="N131:Q131"/>
    <mergeCell ref="H1:K1"/>
    <mergeCell ref="S2:AC2"/>
  </mergeCells>
  <dataValidations count="2">
    <dataValidation type="list" allowBlank="1" showInputMessage="1" showErrorMessage="1" error="Povoleny jsou hodnoty K, M." sqref="D132:D137">
      <formula1>"K, M"</formula1>
    </dataValidation>
    <dataValidation type="list" allowBlank="1" showInputMessage="1" showErrorMessage="1" error="Povoleny jsou hodnoty základní, snížená, zákl. přenesená, sníž. přenesená, nulová." sqref="U132:U13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111</v>
      </c>
      <c r="G1" s="16"/>
      <c r="H1" s="155" t="s">
        <v>112</v>
      </c>
      <c r="I1" s="155"/>
      <c r="J1" s="155"/>
      <c r="K1" s="155"/>
      <c r="L1" s="16" t="s">
        <v>113</v>
      </c>
      <c r="M1" s="14"/>
      <c r="N1" s="14"/>
      <c r="O1" s="15" t="s">
        <v>114</v>
      </c>
      <c r="P1" s="14"/>
      <c r="Q1" s="14"/>
      <c r="R1" s="14"/>
      <c r="S1" s="16" t="s">
        <v>115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101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93</v>
      </c>
    </row>
    <row r="4" spans="2:46" ht="36.95" customHeight="1">
      <c r="B4" s="27"/>
      <c r="C4" s="28" t="s">
        <v>116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Vestavba lůžkového výtahu v Domově na zámku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117</v>
      </c>
      <c r="E7" s="48"/>
      <c r="F7" s="37" t="s">
        <v>1194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22</v>
      </c>
      <c r="E8" s="48"/>
      <c r="F8" s="34" t="s">
        <v>23</v>
      </c>
      <c r="G8" s="48"/>
      <c r="H8" s="48"/>
      <c r="I8" s="48"/>
      <c r="J8" s="48"/>
      <c r="K8" s="48"/>
      <c r="L8" s="48"/>
      <c r="M8" s="39" t="s">
        <v>24</v>
      </c>
      <c r="N8" s="48"/>
      <c r="O8" s="34" t="s">
        <v>23</v>
      </c>
      <c r="P8" s="48"/>
      <c r="Q8" s="48"/>
      <c r="R8" s="49"/>
    </row>
    <row r="9" spans="2:18" s="1" customFormat="1" ht="14.4" customHeight="1">
      <c r="B9" s="47"/>
      <c r="C9" s="48"/>
      <c r="D9" s="39" t="s">
        <v>25</v>
      </c>
      <c r="E9" s="48"/>
      <c r="F9" s="34" t="s">
        <v>26</v>
      </c>
      <c r="G9" s="48"/>
      <c r="H9" s="48"/>
      <c r="I9" s="48"/>
      <c r="J9" s="48"/>
      <c r="K9" s="48"/>
      <c r="L9" s="48"/>
      <c r="M9" s="39" t="s">
        <v>27</v>
      </c>
      <c r="N9" s="48"/>
      <c r="O9" s="157" t="str">
        <f>'Rekapitulace stavby'!AN8</f>
        <v>10. 9. 2016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29</v>
      </c>
      <c r="E11" s="48"/>
      <c r="F11" s="48"/>
      <c r="G11" s="48"/>
      <c r="H11" s="48"/>
      <c r="I11" s="48"/>
      <c r="J11" s="48"/>
      <c r="K11" s="48"/>
      <c r="L11" s="48"/>
      <c r="M11" s="39" t="s">
        <v>30</v>
      </c>
      <c r="N11" s="48"/>
      <c r="O11" s="34" t="s">
        <v>31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32</v>
      </c>
      <c r="F12" s="48"/>
      <c r="G12" s="48"/>
      <c r="H12" s="48"/>
      <c r="I12" s="48"/>
      <c r="J12" s="48"/>
      <c r="K12" s="48"/>
      <c r="L12" s="48"/>
      <c r="M12" s="39" t="s">
        <v>33</v>
      </c>
      <c r="N12" s="48"/>
      <c r="O12" s="34" t="s">
        <v>34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35</v>
      </c>
      <c r="E14" s="48"/>
      <c r="F14" s="48"/>
      <c r="G14" s="48"/>
      <c r="H14" s="48"/>
      <c r="I14" s="48"/>
      <c r="J14" s="48"/>
      <c r="K14" s="48"/>
      <c r="L14" s="48"/>
      <c r="M14" s="39" t="s">
        <v>30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33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37</v>
      </c>
      <c r="E17" s="48"/>
      <c r="F17" s="48"/>
      <c r="G17" s="48"/>
      <c r="H17" s="48"/>
      <c r="I17" s="48"/>
      <c r="J17" s="48"/>
      <c r="K17" s="48"/>
      <c r="L17" s="48"/>
      <c r="M17" s="39" t="s">
        <v>30</v>
      </c>
      <c r="N17" s="48"/>
      <c r="O17" s="34" t="s">
        <v>38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39</v>
      </c>
      <c r="F18" s="48"/>
      <c r="G18" s="48"/>
      <c r="H18" s="48"/>
      <c r="I18" s="48"/>
      <c r="J18" s="48"/>
      <c r="K18" s="48"/>
      <c r="L18" s="48"/>
      <c r="M18" s="39" t="s">
        <v>33</v>
      </c>
      <c r="N18" s="48"/>
      <c r="O18" s="34" t="s">
        <v>40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42</v>
      </c>
      <c r="E20" s="48"/>
      <c r="F20" s="48"/>
      <c r="G20" s="48"/>
      <c r="H20" s="48"/>
      <c r="I20" s="48"/>
      <c r="J20" s="48"/>
      <c r="K20" s="48"/>
      <c r="L20" s="48"/>
      <c r="M20" s="39" t="s">
        <v>30</v>
      </c>
      <c r="N20" s="48"/>
      <c r="O20" s="34" t="s">
        <v>23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43</v>
      </c>
      <c r="F21" s="48"/>
      <c r="G21" s="48"/>
      <c r="H21" s="48"/>
      <c r="I21" s="48"/>
      <c r="J21" s="48"/>
      <c r="K21" s="48"/>
      <c r="L21" s="48"/>
      <c r="M21" s="39" t="s">
        <v>33</v>
      </c>
      <c r="N21" s="48"/>
      <c r="O21" s="34" t="s">
        <v>23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44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23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123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124</v>
      </c>
      <c r="E28" s="48"/>
      <c r="F28" s="48"/>
      <c r="G28" s="48"/>
      <c r="H28" s="48"/>
      <c r="I28" s="48"/>
      <c r="J28" s="48"/>
      <c r="K28" s="48"/>
      <c r="L28" s="48"/>
      <c r="M28" s="46">
        <f>N93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47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48</v>
      </c>
      <c r="E32" s="55" t="s">
        <v>49</v>
      </c>
      <c r="F32" s="56">
        <v>0.21</v>
      </c>
      <c r="G32" s="162" t="s">
        <v>50</v>
      </c>
      <c r="H32" s="163">
        <f>ROUND((((SUM(BE93:BE100)+SUM(BE118:BE121))+SUM(BE123:BE127))),2)</f>
        <v>0</v>
      </c>
      <c r="I32" s="48"/>
      <c r="J32" s="48"/>
      <c r="K32" s="48"/>
      <c r="L32" s="48"/>
      <c r="M32" s="163">
        <f>ROUND(((ROUND((SUM(BE93:BE100)+SUM(BE118:BE121)),2)*F32)+SUM(BE123:BE127)*F32),2)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51</v>
      </c>
      <c r="F33" s="56">
        <v>0.15</v>
      </c>
      <c r="G33" s="162" t="s">
        <v>50</v>
      </c>
      <c r="H33" s="163">
        <f>ROUND((((SUM(BF93:BF100)+SUM(BF118:BF121))+SUM(BF123:BF127))),2)</f>
        <v>0</v>
      </c>
      <c r="I33" s="48"/>
      <c r="J33" s="48"/>
      <c r="K33" s="48"/>
      <c r="L33" s="48"/>
      <c r="M33" s="163">
        <f>ROUND(((ROUND((SUM(BF93:BF100)+SUM(BF118:BF121)),2)*F33)+SUM(BF123:BF127)*F33),2)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52</v>
      </c>
      <c r="F34" s="56">
        <v>0.21</v>
      </c>
      <c r="G34" s="162" t="s">
        <v>50</v>
      </c>
      <c r="H34" s="163">
        <f>ROUND((((SUM(BG93:BG100)+SUM(BG118:BG121))+SUM(BG123:BG127))),2)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53</v>
      </c>
      <c r="F35" s="56">
        <v>0.15</v>
      </c>
      <c r="G35" s="162" t="s">
        <v>50</v>
      </c>
      <c r="H35" s="163">
        <f>ROUND((((SUM(BH93:BH100)+SUM(BH118:BH121))+SUM(BH123:BH127))),2)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54</v>
      </c>
      <c r="F36" s="56">
        <v>0</v>
      </c>
      <c r="G36" s="162" t="s">
        <v>50</v>
      </c>
      <c r="H36" s="163">
        <f>ROUND((((SUM(BI93:BI100)+SUM(BI118:BI121))+SUM(BI123:BI127))),2)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55</v>
      </c>
      <c r="E38" s="104"/>
      <c r="F38" s="104"/>
      <c r="G38" s="165" t="s">
        <v>56</v>
      </c>
      <c r="H38" s="166" t="s">
        <v>57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58</v>
      </c>
      <c r="E50" s="68"/>
      <c r="F50" s="68"/>
      <c r="G50" s="68"/>
      <c r="H50" s="69"/>
      <c r="I50" s="48"/>
      <c r="J50" s="67" t="s">
        <v>59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60</v>
      </c>
      <c r="E59" s="73"/>
      <c r="F59" s="73"/>
      <c r="G59" s="74" t="s">
        <v>61</v>
      </c>
      <c r="H59" s="75"/>
      <c r="I59" s="48"/>
      <c r="J59" s="72" t="s">
        <v>60</v>
      </c>
      <c r="K59" s="73"/>
      <c r="L59" s="73"/>
      <c r="M59" s="73"/>
      <c r="N59" s="74" t="s">
        <v>61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62</v>
      </c>
      <c r="E61" s="68"/>
      <c r="F61" s="68"/>
      <c r="G61" s="68"/>
      <c r="H61" s="69"/>
      <c r="I61" s="48"/>
      <c r="J61" s="67" t="s">
        <v>63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60</v>
      </c>
      <c r="E70" s="73"/>
      <c r="F70" s="73"/>
      <c r="G70" s="74" t="s">
        <v>61</v>
      </c>
      <c r="H70" s="75"/>
      <c r="I70" s="48"/>
      <c r="J70" s="72" t="s">
        <v>60</v>
      </c>
      <c r="K70" s="73"/>
      <c r="L70" s="73"/>
      <c r="M70" s="73"/>
      <c r="N70" s="74" t="s">
        <v>61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125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Vestavba lůžkového výtahu v Domově na zámku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117</v>
      </c>
      <c r="D79" s="48"/>
      <c r="E79" s="48"/>
      <c r="F79" s="88" t="str">
        <f>F7</f>
        <v>4 - Ostatní náklady -REZERVA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25</v>
      </c>
      <c r="D81" s="48"/>
      <c r="E81" s="48"/>
      <c r="F81" s="34" t="str">
        <f>F9</f>
        <v>Lysá nad Labem</v>
      </c>
      <c r="G81" s="48"/>
      <c r="H81" s="48"/>
      <c r="I81" s="48"/>
      <c r="J81" s="48"/>
      <c r="K81" s="39" t="s">
        <v>27</v>
      </c>
      <c r="L81" s="48"/>
      <c r="M81" s="91" t="str">
        <f>IF(O9="","",O9)</f>
        <v>10. 9. 2016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29</v>
      </c>
      <c r="D83" s="48"/>
      <c r="E83" s="48"/>
      <c r="F83" s="34" t="str">
        <f>E12</f>
        <v>Středočeský kraj,Zborovská 11,15011 Praha 5</v>
      </c>
      <c r="G83" s="48"/>
      <c r="H83" s="48"/>
      <c r="I83" s="48"/>
      <c r="J83" s="48"/>
      <c r="K83" s="39" t="s">
        <v>37</v>
      </c>
      <c r="L83" s="48"/>
      <c r="M83" s="34" t="str">
        <f>E18</f>
        <v>AGORA,arch a staveb ateliel s.r.o. Liberec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35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42</v>
      </c>
      <c r="L84" s="48"/>
      <c r="M84" s="34" t="str">
        <f>E21</f>
        <v>Malec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126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127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128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N118</f>
        <v>0</v>
      </c>
      <c r="O88" s="175"/>
      <c r="P88" s="175"/>
      <c r="Q88" s="175"/>
      <c r="R88" s="49"/>
      <c r="T88" s="172"/>
      <c r="U88" s="172"/>
      <c r="AU88" s="23" t="s">
        <v>129</v>
      </c>
    </row>
    <row r="89" spans="2:21" s="6" customFormat="1" ht="24.95" customHeight="1">
      <c r="B89" s="176"/>
      <c r="C89" s="177"/>
      <c r="D89" s="178" t="s">
        <v>1178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N119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1195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N120</f>
        <v>0</v>
      </c>
      <c r="O90" s="183"/>
      <c r="P90" s="183"/>
      <c r="Q90" s="183"/>
      <c r="R90" s="184"/>
      <c r="T90" s="185"/>
      <c r="U90" s="185"/>
    </row>
    <row r="91" spans="2:21" s="6" customFormat="1" ht="21.8" customHeight="1">
      <c r="B91" s="176"/>
      <c r="C91" s="177"/>
      <c r="D91" s="178" t="s">
        <v>155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86">
        <f>N122</f>
        <v>0</v>
      </c>
      <c r="O91" s="177"/>
      <c r="P91" s="177"/>
      <c r="Q91" s="177"/>
      <c r="R91" s="180"/>
      <c r="T91" s="181"/>
      <c r="U91" s="181"/>
    </row>
    <row r="92" spans="2:21" s="1" customFormat="1" ht="21.8" customHeight="1"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9"/>
      <c r="T92" s="172"/>
      <c r="U92" s="172"/>
    </row>
    <row r="93" spans="2:21" s="1" customFormat="1" ht="29.25" customHeight="1">
      <c r="B93" s="47"/>
      <c r="C93" s="174" t="s">
        <v>156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175">
        <f>ROUND(N94+N95+N96+N97+N98+N99,2)</f>
        <v>0</v>
      </c>
      <c r="O93" s="187"/>
      <c r="P93" s="187"/>
      <c r="Q93" s="187"/>
      <c r="R93" s="49"/>
      <c r="T93" s="188"/>
      <c r="U93" s="189" t="s">
        <v>48</v>
      </c>
    </row>
    <row r="94" spans="2:65" s="1" customFormat="1" ht="18" customHeight="1">
      <c r="B94" s="47"/>
      <c r="C94" s="48"/>
      <c r="D94" s="144" t="s">
        <v>157</v>
      </c>
      <c r="E94" s="137"/>
      <c r="F94" s="137"/>
      <c r="G94" s="137"/>
      <c r="H94" s="137"/>
      <c r="I94" s="48"/>
      <c r="J94" s="48"/>
      <c r="K94" s="48"/>
      <c r="L94" s="48"/>
      <c r="M94" s="48"/>
      <c r="N94" s="138">
        <f>ROUND(N88*T94,2)</f>
        <v>0</v>
      </c>
      <c r="O94" s="139"/>
      <c r="P94" s="139"/>
      <c r="Q94" s="139"/>
      <c r="R94" s="49"/>
      <c r="S94" s="190"/>
      <c r="T94" s="191"/>
      <c r="U94" s="192" t="s">
        <v>49</v>
      </c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3" t="s">
        <v>158</v>
      </c>
      <c r="AZ94" s="190"/>
      <c r="BA94" s="190"/>
      <c r="BB94" s="190"/>
      <c r="BC94" s="190"/>
      <c r="BD94" s="190"/>
      <c r="BE94" s="194">
        <f>IF(U94="základní",N94,0)</f>
        <v>0</v>
      </c>
      <c r="BF94" s="194">
        <f>IF(U94="snížená",N94,0)</f>
        <v>0</v>
      </c>
      <c r="BG94" s="194">
        <f>IF(U94="zákl. přenesená",N94,0)</f>
        <v>0</v>
      </c>
      <c r="BH94" s="194">
        <f>IF(U94="sníž. přenesená",N94,0)</f>
        <v>0</v>
      </c>
      <c r="BI94" s="194">
        <f>IF(U94="nulová",N94,0)</f>
        <v>0</v>
      </c>
      <c r="BJ94" s="193" t="s">
        <v>90</v>
      </c>
      <c r="BK94" s="190"/>
      <c r="BL94" s="190"/>
      <c r="BM94" s="190"/>
    </row>
    <row r="95" spans="2:65" s="1" customFormat="1" ht="18" customHeight="1">
      <c r="B95" s="47"/>
      <c r="C95" s="48"/>
      <c r="D95" s="144" t="s">
        <v>159</v>
      </c>
      <c r="E95" s="137"/>
      <c r="F95" s="137"/>
      <c r="G95" s="137"/>
      <c r="H95" s="137"/>
      <c r="I95" s="48"/>
      <c r="J95" s="48"/>
      <c r="K95" s="48"/>
      <c r="L95" s="48"/>
      <c r="M95" s="48"/>
      <c r="N95" s="138">
        <f>ROUND(N88*T95,2)</f>
        <v>0</v>
      </c>
      <c r="O95" s="139"/>
      <c r="P95" s="139"/>
      <c r="Q95" s="139"/>
      <c r="R95" s="49"/>
      <c r="S95" s="190"/>
      <c r="T95" s="191"/>
      <c r="U95" s="192" t="s">
        <v>49</v>
      </c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3" t="s">
        <v>158</v>
      </c>
      <c r="AZ95" s="190"/>
      <c r="BA95" s="190"/>
      <c r="BB95" s="190"/>
      <c r="BC95" s="190"/>
      <c r="BD95" s="190"/>
      <c r="BE95" s="194">
        <f>IF(U95="základní",N95,0)</f>
        <v>0</v>
      </c>
      <c r="BF95" s="194">
        <f>IF(U95="snížená",N95,0)</f>
        <v>0</v>
      </c>
      <c r="BG95" s="194">
        <f>IF(U95="zákl. přenesená",N95,0)</f>
        <v>0</v>
      </c>
      <c r="BH95" s="194">
        <f>IF(U95="sníž. přenesená",N95,0)</f>
        <v>0</v>
      </c>
      <c r="BI95" s="194">
        <f>IF(U95="nulová",N95,0)</f>
        <v>0</v>
      </c>
      <c r="BJ95" s="193" t="s">
        <v>90</v>
      </c>
      <c r="BK95" s="190"/>
      <c r="BL95" s="190"/>
      <c r="BM95" s="190"/>
    </row>
    <row r="96" spans="2:65" s="1" customFormat="1" ht="18" customHeight="1">
      <c r="B96" s="47"/>
      <c r="C96" s="48"/>
      <c r="D96" s="144" t="s">
        <v>160</v>
      </c>
      <c r="E96" s="137"/>
      <c r="F96" s="137"/>
      <c r="G96" s="137"/>
      <c r="H96" s="137"/>
      <c r="I96" s="48"/>
      <c r="J96" s="48"/>
      <c r="K96" s="48"/>
      <c r="L96" s="48"/>
      <c r="M96" s="48"/>
      <c r="N96" s="138">
        <f>ROUND(N88*T96,2)</f>
        <v>0</v>
      </c>
      <c r="O96" s="139"/>
      <c r="P96" s="139"/>
      <c r="Q96" s="139"/>
      <c r="R96" s="49"/>
      <c r="S96" s="190"/>
      <c r="T96" s="191"/>
      <c r="U96" s="192" t="s">
        <v>49</v>
      </c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3" t="s">
        <v>158</v>
      </c>
      <c r="AZ96" s="190"/>
      <c r="BA96" s="190"/>
      <c r="BB96" s="190"/>
      <c r="BC96" s="190"/>
      <c r="BD96" s="190"/>
      <c r="BE96" s="194">
        <f>IF(U96="základní",N96,0)</f>
        <v>0</v>
      </c>
      <c r="BF96" s="194">
        <f>IF(U96="snížená",N96,0)</f>
        <v>0</v>
      </c>
      <c r="BG96" s="194">
        <f>IF(U96="zákl. přenesená",N96,0)</f>
        <v>0</v>
      </c>
      <c r="BH96" s="194">
        <f>IF(U96="sníž. přenesená",N96,0)</f>
        <v>0</v>
      </c>
      <c r="BI96" s="194">
        <f>IF(U96="nulová",N96,0)</f>
        <v>0</v>
      </c>
      <c r="BJ96" s="193" t="s">
        <v>90</v>
      </c>
      <c r="BK96" s="190"/>
      <c r="BL96" s="190"/>
      <c r="BM96" s="190"/>
    </row>
    <row r="97" spans="2:65" s="1" customFormat="1" ht="18" customHeight="1">
      <c r="B97" s="47"/>
      <c r="C97" s="48"/>
      <c r="D97" s="144" t="s">
        <v>161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ROUND(N88*T97,2)</f>
        <v>0</v>
      </c>
      <c r="O97" s="139"/>
      <c r="P97" s="139"/>
      <c r="Q97" s="139"/>
      <c r="R97" s="49"/>
      <c r="S97" s="190"/>
      <c r="T97" s="191"/>
      <c r="U97" s="192" t="s">
        <v>49</v>
      </c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3" t="s">
        <v>158</v>
      </c>
      <c r="AZ97" s="190"/>
      <c r="BA97" s="190"/>
      <c r="BB97" s="190"/>
      <c r="BC97" s="190"/>
      <c r="BD97" s="190"/>
      <c r="BE97" s="194">
        <f>IF(U97="základní",N97,0)</f>
        <v>0</v>
      </c>
      <c r="BF97" s="194">
        <f>IF(U97="snížená",N97,0)</f>
        <v>0</v>
      </c>
      <c r="BG97" s="194">
        <f>IF(U97="zákl. přenesená",N97,0)</f>
        <v>0</v>
      </c>
      <c r="BH97" s="194">
        <f>IF(U97="sníž. přenesená",N97,0)</f>
        <v>0</v>
      </c>
      <c r="BI97" s="194">
        <f>IF(U97="nulová",N97,0)</f>
        <v>0</v>
      </c>
      <c r="BJ97" s="193" t="s">
        <v>90</v>
      </c>
      <c r="BK97" s="190"/>
      <c r="BL97" s="190"/>
      <c r="BM97" s="190"/>
    </row>
    <row r="98" spans="2:65" s="1" customFormat="1" ht="18" customHeight="1">
      <c r="B98" s="47"/>
      <c r="C98" s="48"/>
      <c r="D98" s="144" t="s">
        <v>162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90"/>
      <c r="T98" s="191"/>
      <c r="U98" s="192" t="s">
        <v>49</v>
      </c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3" t="s">
        <v>158</v>
      </c>
      <c r="AZ98" s="190"/>
      <c r="BA98" s="190"/>
      <c r="BB98" s="190"/>
      <c r="BC98" s="190"/>
      <c r="BD98" s="190"/>
      <c r="BE98" s="194">
        <f>IF(U98="základní",N98,0)</f>
        <v>0</v>
      </c>
      <c r="BF98" s="194">
        <f>IF(U98="snížená",N98,0)</f>
        <v>0</v>
      </c>
      <c r="BG98" s="194">
        <f>IF(U98="zákl. přenesená",N98,0)</f>
        <v>0</v>
      </c>
      <c r="BH98" s="194">
        <f>IF(U98="sníž. přenesená",N98,0)</f>
        <v>0</v>
      </c>
      <c r="BI98" s="194">
        <f>IF(U98="nulová",N98,0)</f>
        <v>0</v>
      </c>
      <c r="BJ98" s="193" t="s">
        <v>90</v>
      </c>
      <c r="BK98" s="190"/>
      <c r="BL98" s="190"/>
      <c r="BM98" s="190"/>
    </row>
    <row r="99" spans="2:65" s="1" customFormat="1" ht="18" customHeight="1">
      <c r="B99" s="47"/>
      <c r="C99" s="48"/>
      <c r="D99" s="137" t="s">
        <v>163</v>
      </c>
      <c r="E99" s="48"/>
      <c r="F99" s="48"/>
      <c r="G99" s="48"/>
      <c r="H99" s="48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90"/>
      <c r="T99" s="195"/>
      <c r="U99" s="196" t="s">
        <v>49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3" t="s">
        <v>164</v>
      </c>
      <c r="AZ99" s="190"/>
      <c r="BA99" s="190"/>
      <c r="BB99" s="190"/>
      <c r="BC99" s="190"/>
      <c r="BD99" s="190"/>
      <c r="BE99" s="194">
        <f>IF(U99="základní",N99,0)</f>
        <v>0</v>
      </c>
      <c r="BF99" s="194">
        <f>IF(U99="snížená",N99,0)</f>
        <v>0</v>
      </c>
      <c r="BG99" s="194">
        <f>IF(U99="zákl. přenesená",N99,0)</f>
        <v>0</v>
      </c>
      <c r="BH99" s="194">
        <f>IF(U99="sníž. přenesená",N99,0)</f>
        <v>0</v>
      </c>
      <c r="BI99" s="194">
        <f>IF(U99="nulová",N99,0)</f>
        <v>0</v>
      </c>
      <c r="BJ99" s="193" t="s">
        <v>90</v>
      </c>
      <c r="BK99" s="190"/>
      <c r="BL99" s="190"/>
      <c r="BM99" s="190"/>
    </row>
    <row r="100" spans="2:21" s="1" customFormat="1" ht="13.5"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9"/>
      <c r="T100" s="172"/>
      <c r="U100" s="172"/>
    </row>
    <row r="101" spans="2:21" s="1" customFormat="1" ht="29.25" customHeight="1">
      <c r="B101" s="47"/>
      <c r="C101" s="151" t="s">
        <v>110</v>
      </c>
      <c r="D101" s="152"/>
      <c r="E101" s="152"/>
      <c r="F101" s="152"/>
      <c r="G101" s="152"/>
      <c r="H101" s="152"/>
      <c r="I101" s="152"/>
      <c r="J101" s="152"/>
      <c r="K101" s="152"/>
      <c r="L101" s="153">
        <f>ROUND(SUM(N88+N93),2)</f>
        <v>0</v>
      </c>
      <c r="M101" s="153"/>
      <c r="N101" s="153"/>
      <c r="O101" s="153"/>
      <c r="P101" s="153"/>
      <c r="Q101" s="153"/>
      <c r="R101" s="49"/>
      <c r="T101" s="172"/>
      <c r="U101" s="172"/>
    </row>
    <row r="102" spans="2:21" s="1" customFormat="1" ht="6.95" customHeight="1">
      <c r="B102" s="76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8"/>
      <c r="T102" s="172"/>
      <c r="U102" s="172"/>
    </row>
    <row r="106" spans="2:18" s="1" customFormat="1" ht="6.95" customHeight="1">
      <c r="B106" s="79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1"/>
    </row>
    <row r="107" spans="2:18" s="1" customFormat="1" ht="36.95" customHeight="1">
      <c r="B107" s="47"/>
      <c r="C107" s="28" t="s">
        <v>165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</row>
    <row r="108" spans="2:18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pans="2:18" s="1" customFormat="1" ht="30" customHeight="1">
      <c r="B109" s="47"/>
      <c r="C109" s="39" t="s">
        <v>19</v>
      </c>
      <c r="D109" s="48"/>
      <c r="E109" s="48"/>
      <c r="F109" s="156" t="str">
        <f>F6</f>
        <v>Vestavba lůžkového výtahu v Domově na zámku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48"/>
      <c r="R109" s="49"/>
    </row>
    <row r="110" spans="2:18" s="1" customFormat="1" ht="36.95" customHeight="1">
      <c r="B110" s="47"/>
      <c r="C110" s="86" t="s">
        <v>117</v>
      </c>
      <c r="D110" s="48"/>
      <c r="E110" s="48"/>
      <c r="F110" s="88" t="str">
        <f>F7</f>
        <v>4 - Ostatní náklady -REZERVA</v>
      </c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1" customFormat="1" ht="6.9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18" customHeight="1">
      <c r="B112" s="47"/>
      <c r="C112" s="39" t="s">
        <v>25</v>
      </c>
      <c r="D112" s="48"/>
      <c r="E112" s="48"/>
      <c r="F112" s="34" t="str">
        <f>F9</f>
        <v>Lysá nad Labem</v>
      </c>
      <c r="G112" s="48"/>
      <c r="H112" s="48"/>
      <c r="I112" s="48"/>
      <c r="J112" s="48"/>
      <c r="K112" s="39" t="s">
        <v>27</v>
      </c>
      <c r="L112" s="48"/>
      <c r="M112" s="91" t="str">
        <f>IF(O9="","",O9)</f>
        <v>10. 9. 2016</v>
      </c>
      <c r="N112" s="91"/>
      <c r="O112" s="91"/>
      <c r="P112" s="91"/>
      <c r="Q112" s="48"/>
      <c r="R112" s="49"/>
    </row>
    <row r="113" spans="2:18" s="1" customFormat="1" ht="6.95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1" customFormat="1" ht="13.5">
      <c r="B114" s="47"/>
      <c r="C114" s="39" t="s">
        <v>29</v>
      </c>
      <c r="D114" s="48"/>
      <c r="E114" s="48"/>
      <c r="F114" s="34" t="str">
        <f>E12</f>
        <v>Středočeský kraj,Zborovská 11,15011 Praha 5</v>
      </c>
      <c r="G114" s="48"/>
      <c r="H114" s="48"/>
      <c r="I114" s="48"/>
      <c r="J114" s="48"/>
      <c r="K114" s="39" t="s">
        <v>37</v>
      </c>
      <c r="L114" s="48"/>
      <c r="M114" s="34" t="str">
        <f>E18</f>
        <v>AGORA,arch a staveb ateliel s.r.o. Liberec</v>
      </c>
      <c r="N114" s="34"/>
      <c r="O114" s="34"/>
      <c r="P114" s="34"/>
      <c r="Q114" s="34"/>
      <c r="R114" s="49"/>
    </row>
    <row r="115" spans="2:18" s="1" customFormat="1" ht="14.4" customHeight="1">
      <c r="B115" s="47"/>
      <c r="C115" s="39" t="s">
        <v>35</v>
      </c>
      <c r="D115" s="48"/>
      <c r="E115" s="48"/>
      <c r="F115" s="34" t="str">
        <f>IF(E15="","",E15)</f>
        <v>Vyplň údaj</v>
      </c>
      <c r="G115" s="48"/>
      <c r="H115" s="48"/>
      <c r="I115" s="48"/>
      <c r="J115" s="48"/>
      <c r="K115" s="39" t="s">
        <v>42</v>
      </c>
      <c r="L115" s="48"/>
      <c r="M115" s="34" t="str">
        <f>E21</f>
        <v>Malec</v>
      </c>
      <c r="N115" s="34"/>
      <c r="O115" s="34"/>
      <c r="P115" s="34"/>
      <c r="Q115" s="34"/>
      <c r="R115" s="49"/>
    </row>
    <row r="116" spans="2:18" s="1" customFormat="1" ht="10.3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27" s="8" customFormat="1" ht="29.25" customHeight="1">
      <c r="B117" s="197"/>
      <c r="C117" s="198" t="s">
        <v>166</v>
      </c>
      <c r="D117" s="199" t="s">
        <v>167</v>
      </c>
      <c r="E117" s="199" t="s">
        <v>66</v>
      </c>
      <c r="F117" s="199" t="s">
        <v>168</v>
      </c>
      <c r="G117" s="199"/>
      <c r="H117" s="199"/>
      <c r="I117" s="199"/>
      <c r="J117" s="199" t="s">
        <v>169</v>
      </c>
      <c r="K117" s="199" t="s">
        <v>170</v>
      </c>
      <c r="L117" s="199" t="s">
        <v>171</v>
      </c>
      <c r="M117" s="199"/>
      <c r="N117" s="199" t="s">
        <v>127</v>
      </c>
      <c r="O117" s="199"/>
      <c r="P117" s="199"/>
      <c r="Q117" s="200"/>
      <c r="R117" s="201"/>
      <c r="T117" s="107" t="s">
        <v>172</v>
      </c>
      <c r="U117" s="108" t="s">
        <v>48</v>
      </c>
      <c r="V117" s="108" t="s">
        <v>173</v>
      </c>
      <c r="W117" s="108" t="s">
        <v>174</v>
      </c>
      <c r="X117" s="108" t="s">
        <v>175</v>
      </c>
      <c r="Y117" s="108" t="s">
        <v>176</v>
      </c>
      <c r="Z117" s="108" t="s">
        <v>177</v>
      </c>
      <c r="AA117" s="109" t="s">
        <v>178</v>
      </c>
    </row>
    <row r="118" spans="2:63" s="1" customFormat="1" ht="29.25" customHeight="1">
      <c r="B118" s="47"/>
      <c r="C118" s="111" t="s">
        <v>123</v>
      </c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202">
        <f>BK118</f>
        <v>0</v>
      </c>
      <c r="O118" s="203"/>
      <c r="P118" s="203"/>
      <c r="Q118" s="203"/>
      <c r="R118" s="49"/>
      <c r="T118" s="110"/>
      <c r="U118" s="68"/>
      <c r="V118" s="68"/>
      <c r="W118" s="204">
        <f>W119+W122</f>
        <v>0</v>
      </c>
      <c r="X118" s="68"/>
      <c r="Y118" s="204">
        <f>Y119+Y122</f>
        <v>0</v>
      </c>
      <c r="Z118" s="68"/>
      <c r="AA118" s="205">
        <f>AA119+AA122</f>
        <v>0</v>
      </c>
      <c r="AT118" s="23" t="s">
        <v>83</v>
      </c>
      <c r="AU118" s="23" t="s">
        <v>129</v>
      </c>
      <c r="BK118" s="206">
        <f>BK119+BK122</f>
        <v>0</v>
      </c>
    </row>
    <row r="119" spans="2:63" s="9" customFormat="1" ht="37.4" customHeight="1">
      <c r="B119" s="207"/>
      <c r="C119" s="208"/>
      <c r="D119" s="209" t="s">
        <v>1178</v>
      </c>
      <c r="E119" s="209"/>
      <c r="F119" s="209"/>
      <c r="G119" s="209"/>
      <c r="H119" s="209"/>
      <c r="I119" s="209"/>
      <c r="J119" s="209"/>
      <c r="K119" s="209"/>
      <c r="L119" s="209"/>
      <c r="M119" s="209"/>
      <c r="N119" s="186">
        <f>BK119</f>
        <v>0</v>
      </c>
      <c r="O119" s="179"/>
      <c r="P119" s="179"/>
      <c r="Q119" s="179"/>
      <c r="R119" s="210"/>
      <c r="T119" s="211"/>
      <c r="U119" s="208"/>
      <c r="V119" s="208"/>
      <c r="W119" s="212">
        <f>W120</f>
        <v>0</v>
      </c>
      <c r="X119" s="208"/>
      <c r="Y119" s="212">
        <f>Y120</f>
        <v>0</v>
      </c>
      <c r="Z119" s="208"/>
      <c r="AA119" s="213">
        <f>AA120</f>
        <v>0</v>
      </c>
      <c r="AR119" s="214" t="s">
        <v>199</v>
      </c>
      <c r="AT119" s="215" t="s">
        <v>83</v>
      </c>
      <c r="AU119" s="215" t="s">
        <v>84</v>
      </c>
      <c r="AY119" s="214" t="s">
        <v>179</v>
      </c>
      <c r="BK119" s="216">
        <f>BK120</f>
        <v>0</v>
      </c>
    </row>
    <row r="120" spans="2:63" s="9" customFormat="1" ht="19.9" customHeight="1">
      <c r="B120" s="207"/>
      <c r="C120" s="208"/>
      <c r="D120" s="217" t="s">
        <v>1195</v>
      </c>
      <c r="E120" s="217"/>
      <c r="F120" s="217"/>
      <c r="G120" s="217"/>
      <c r="H120" s="217"/>
      <c r="I120" s="217"/>
      <c r="J120" s="217"/>
      <c r="K120" s="217"/>
      <c r="L120" s="217"/>
      <c r="M120" s="217"/>
      <c r="N120" s="218">
        <f>BK120</f>
        <v>0</v>
      </c>
      <c r="O120" s="219"/>
      <c r="P120" s="219"/>
      <c r="Q120" s="219"/>
      <c r="R120" s="210"/>
      <c r="T120" s="211"/>
      <c r="U120" s="208"/>
      <c r="V120" s="208"/>
      <c r="W120" s="212">
        <f>W121</f>
        <v>0</v>
      </c>
      <c r="X120" s="208"/>
      <c r="Y120" s="212">
        <f>Y121</f>
        <v>0</v>
      </c>
      <c r="Z120" s="208"/>
      <c r="AA120" s="213">
        <f>AA121</f>
        <v>0</v>
      </c>
      <c r="AR120" s="214" t="s">
        <v>199</v>
      </c>
      <c r="AT120" s="215" t="s">
        <v>83</v>
      </c>
      <c r="AU120" s="215" t="s">
        <v>90</v>
      </c>
      <c r="AY120" s="214" t="s">
        <v>179</v>
      </c>
      <c r="BK120" s="216">
        <f>BK121</f>
        <v>0</v>
      </c>
    </row>
    <row r="121" spans="2:65" s="1" customFormat="1" ht="16.5" customHeight="1">
      <c r="B121" s="47"/>
      <c r="C121" s="220" t="s">
        <v>90</v>
      </c>
      <c r="D121" s="220" t="s">
        <v>180</v>
      </c>
      <c r="E121" s="221" t="s">
        <v>1196</v>
      </c>
      <c r="F121" s="222" t="s">
        <v>1197</v>
      </c>
      <c r="G121" s="222"/>
      <c r="H121" s="222"/>
      <c r="I121" s="222"/>
      <c r="J121" s="223" t="s">
        <v>1185</v>
      </c>
      <c r="K121" s="224">
        <v>1</v>
      </c>
      <c r="L121" s="225">
        <v>0</v>
      </c>
      <c r="M121" s="226"/>
      <c r="N121" s="227">
        <f>ROUND(L121*K121,2)</f>
        <v>0</v>
      </c>
      <c r="O121" s="227"/>
      <c r="P121" s="227"/>
      <c r="Q121" s="227"/>
      <c r="R121" s="49"/>
      <c r="T121" s="228" t="s">
        <v>23</v>
      </c>
      <c r="U121" s="57" t="s">
        <v>49</v>
      </c>
      <c r="V121" s="48"/>
      <c r="W121" s="229">
        <f>V121*K121</f>
        <v>0</v>
      </c>
      <c r="X121" s="229">
        <v>0</v>
      </c>
      <c r="Y121" s="229">
        <f>X121*K121</f>
        <v>0</v>
      </c>
      <c r="Z121" s="229">
        <v>0</v>
      </c>
      <c r="AA121" s="230">
        <f>Z121*K121</f>
        <v>0</v>
      </c>
      <c r="AR121" s="23" t="s">
        <v>1186</v>
      </c>
      <c r="AT121" s="23" t="s">
        <v>180</v>
      </c>
      <c r="AU121" s="23" t="s">
        <v>93</v>
      </c>
      <c r="AY121" s="23" t="s">
        <v>179</v>
      </c>
      <c r="BE121" s="143">
        <f>IF(U121="základní",N121,0)</f>
        <v>0</v>
      </c>
      <c r="BF121" s="143">
        <f>IF(U121="snížená",N121,0)</f>
        <v>0</v>
      </c>
      <c r="BG121" s="143">
        <f>IF(U121="zákl. přenesená",N121,0)</f>
        <v>0</v>
      </c>
      <c r="BH121" s="143">
        <f>IF(U121="sníž. přenesená",N121,0)</f>
        <v>0</v>
      </c>
      <c r="BI121" s="143">
        <f>IF(U121="nulová",N121,0)</f>
        <v>0</v>
      </c>
      <c r="BJ121" s="23" t="s">
        <v>90</v>
      </c>
      <c r="BK121" s="143">
        <f>ROUND(L121*K121,2)</f>
        <v>0</v>
      </c>
      <c r="BL121" s="23" t="s">
        <v>1186</v>
      </c>
      <c r="BM121" s="23" t="s">
        <v>1198</v>
      </c>
    </row>
    <row r="122" spans="2:63" s="1" customFormat="1" ht="49.9" customHeight="1">
      <c r="B122" s="47"/>
      <c r="C122" s="48"/>
      <c r="D122" s="209" t="s">
        <v>1104</v>
      </c>
      <c r="E122" s="48"/>
      <c r="F122" s="48"/>
      <c r="G122" s="48"/>
      <c r="H122" s="48"/>
      <c r="I122" s="48"/>
      <c r="J122" s="48"/>
      <c r="K122" s="48"/>
      <c r="L122" s="48"/>
      <c r="M122" s="48"/>
      <c r="N122" s="264">
        <f>BK122</f>
        <v>0</v>
      </c>
      <c r="O122" s="265"/>
      <c r="P122" s="265"/>
      <c r="Q122" s="265"/>
      <c r="R122" s="49"/>
      <c r="T122" s="191"/>
      <c r="U122" s="48"/>
      <c r="V122" s="48"/>
      <c r="W122" s="48"/>
      <c r="X122" s="48"/>
      <c r="Y122" s="48"/>
      <c r="Z122" s="48"/>
      <c r="AA122" s="101"/>
      <c r="AT122" s="23" t="s">
        <v>83</v>
      </c>
      <c r="AU122" s="23" t="s">
        <v>84</v>
      </c>
      <c r="AY122" s="23" t="s">
        <v>1105</v>
      </c>
      <c r="BK122" s="143">
        <f>SUM(BK123:BK127)</f>
        <v>0</v>
      </c>
    </row>
    <row r="123" spans="2:63" s="1" customFormat="1" ht="22.3" customHeight="1">
      <c r="B123" s="47"/>
      <c r="C123" s="266" t="s">
        <v>23</v>
      </c>
      <c r="D123" s="266" t="s">
        <v>180</v>
      </c>
      <c r="E123" s="267" t="s">
        <v>23</v>
      </c>
      <c r="F123" s="268" t="s">
        <v>23</v>
      </c>
      <c r="G123" s="268"/>
      <c r="H123" s="268"/>
      <c r="I123" s="268"/>
      <c r="J123" s="269" t="s">
        <v>23</v>
      </c>
      <c r="K123" s="263"/>
      <c r="L123" s="225"/>
      <c r="M123" s="227"/>
      <c r="N123" s="227">
        <f>BK123</f>
        <v>0</v>
      </c>
      <c r="O123" s="227"/>
      <c r="P123" s="227"/>
      <c r="Q123" s="227"/>
      <c r="R123" s="49"/>
      <c r="T123" s="228" t="s">
        <v>23</v>
      </c>
      <c r="U123" s="270" t="s">
        <v>49</v>
      </c>
      <c r="V123" s="48"/>
      <c r="W123" s="48"/>
      <c r="X123" s="48"/>
      <c r="Y123" s="48"/>
      <c r="Z123" s="48"/>
      <c r="AA123" s="101"/>
      <c r="AT123" s="23" t="s">
        <v>1105</v>
      </c>
      <c r="AU123" s="23" t="s">
        <v>90</v>
      </c>
      <c r="AY123" s="23" t="s">
        <v>1105</v>
      </c>
      <c r="BE123" s="143">
        <f>IF(U123="základní",N123,0)</f>
        <v>0</v>
      </c>
      <c r="BF123" s="143">
        <f>IF(U123="snížená",N123,0)</f>
        <v>0</v>
      </c>
      <c r="BG123" s="143">
        <f>IF(U123="zákl. přenesená",N123,0)</f>
        <v>0</v>
      </c>
      <c r="BH123" s="143">
        <f>IF(U123="sníž. přenesená",N123,0)</f>
        <v>0</v>
      </c>
      <c r="BI123" s="143">
        <f>IF(U123="nulová",N123,0)</f>
        <v>0</v>
      </c>
      <c r="BJ123" s="23" t="s">
        <v>90</v>
      </c>
      <c r="BK123" s="143">
        <f>L123*K123</f>
        <v>0</v>
      </c>
    </row>
    <row r="124" spans="2:63" s="1" customFormat="1" ht="22.3" customHeight="1">
      <c r="B124" s="47"/>
      <c r="C124" s="266" t="s">
        <v>23</v>
      </c>
      <c r="D124" s="266" t="s">
        <v>180</v>
      </c>
      <c r="E124" s="267" t="s">
        <v>23</v>
      </c>
      <c r="F124" s="268" t="s">
        <v>23</v>
      </c>
      <c r="G124" s="268"/>
      <c r="H124" s="268"/>
      <c r="I124" s="268"/>
      <c r="J124" s="269" t="s">
        <v>23</v>
      </c>
      <c r="K124" s="263"/>
      <c r="L124" s="225"/>
      <c r="M124" s="227"/>
      <c r="N124" s="227">
        <f>BK124</f>
        <v>0</v>
      </c>
      <c r="O124" s="227"/>
      <c r="P124" s="227"/>
      <c r="Q124" s="227"/>
      <c r="R124" s="49"/>
      <c r="T124" s="228" t="s">
        <v>23</v>
      </c>
      <c r="U124" s="270" t="s">
        <v>49</v>
      </c>
      <c r="V124" s="48"/>
      <c r="W124" s="48"/>
      <c r="X124" s="48"/>
      <c r="Y124" s="48"/>
      <c r="Z124" s="48"/>
      <c r="AA124" s="101"/>
      <c r="AT124" s="23" t="s">
        <v>1105</v>
      </c>
      <c r="AU124" s="23" t="s">
        <v>90</v>
      </c>
      <c r="AY124" s="23" t="s">
        <v>1105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90</v>
      </c>
      <c r="BK124" s="143">
        <f>L124*K124</f>
        <v>0</v>
      </c>
    </row>
    <row r="125" spans="2:63" s="1" customFormat="1" ht="22.3" customHeight="1">
      <c r="B125" s="47"/>
      <c r="C125" s="266" t="s">
        <v>23</v>
      </c>
      <c r="D125" s="266" t="s">
        <v>180</v>
      </c>
      <c r="E125" s="267" t="s">
        <v>23</v>
      </c>
      <c r="F125" s="268" t="s">
        <v>23</v>
      </c>
      <c r="G125" s="268"/>
      <c r="H125" s="268"/>
      <c r="I125" s="268"/>
      <c r="J125" s="269" t="s">
        <v>23</v>
      </c>
      <c r="K125" s="263"/>
      <c r="L125" s="225"/>
      <c r="M125" s="227"/>
      <c r="N125" s="227">
        <f>BK125</f>
        <v>0</v>
      </c>
      <c r="O125" s="227"/>
      <c r="P125" s="227"/>
      <c r="Q125" s="227"/>
      <c r="R125" s="49"/>
      <c r="T125" s="228" t="s">
        <v>23</v>
      </c>
      <c r="U125" s="270" t="s">
        <v>49</v>
      </c>
      <c r="V125" s="48"/>
      <c r="W125" s="48"/>
      <c r="X125" s="48"/>
      <c r="Y125" s="48"/>
      <c r="Z125" s="48"/>
      <c r="AA125" s="101"/>
      <c r="AT125" s="23" t="s">
        <v>1105</v>
      </c>
      <c r="AU125" s="23" t="s">
        <v>90</v>
      </c>
      <c r="AY125" s="23" t="s">
        <v>1105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90</v>
      </c>
      <c r="BK125" s="143">
        <f>L125*K125</f>
        <v>0</v>
      </c>
    </row>
    <row r="126" spans="2:63" s="1" customFormat="1" ht="22.3" customHeight="1">
      <c r="B126" s="47"/>
      <c r="C126" s="266" t="s">
        <v>23</v>
      </c>
      <c r="D126" s="266" t="s">
        <v>180</v>
      </c>
      <c r="E126" s="267" t="s">
        <v>23</v>
      </c>
      <c r="F126" s="268" t="s">
        <v>23</v>
      </c>
      <c r="G126" s="268"/>
      <c r="H126" s="268"/>
      <c r="I126" s="268"/>
      <c r="J126" s="269" t="s">
        <v>23</v>
      </c>
      <c r="K126" s="263"/>
      <c r="L126" s="225"/>
      <c r="M126" s="227"/>
      <c r="N126" s="227">
        <f>BK126</f>
        <v>0</v>
      </c>
      <c r="O126" s="227"/>
      <c r="P126" s="227"/>
      <c r="Q126" s="227"/>
      <c r="R126" s="49"/>
      <c r="T126" s="228" t="s">
        <v>23</v>
      </c>
      <c r="U126" s="270" t="s">
        <v>49</v>
      </c>
      <c r="V126" s="48"/>
      <c r="W126" s="48"/>
      <c r="X126" s="48"/>
      <c r="Y126" s="48"/>
      <c r="Z126" s="48"/>
      <c r="AA126" s="101"/>
      <c r="AT126" s="23" t="s">
        <v>1105</v>
      </c>
      <c r="AU126" s="23" t="s">
        <v>90</v>
      </c>
      <c r="AY126" s="23" t="s">
        <v>1105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90</v>
      </c>
      <c r="BK126" s="143">
        <f>L126*K126</f>
        <v>0</v>
      </c>
    </row>
    <row r="127" spans="2:63" s="1" customFormat="1" ht="22.3" customHeight="1">
      <c r="B127" s="47"/>
      <c r="C127" s="266" t="s">
        <v>23</v>
      </c>
      <c r="D127" s="266" t="s">
        <v>180</v>
      </c>
      <c r="E127" s="267" t="s">
        <v>23</v>
      </c>
      <c r="F127" s="268" t="s">
        <v>23</v>
      </c>
      <c r="G127" s="268"/>
      <c r="H127" s="268"/>
      <c r="I127" s="268"/>
      <c r="J127" s="269" t="s">
        <v>23</v>
      </c>
      <c r="K127" s="263"/>
      <c r="L127" s="225"/>
      <c r="M127" s="227"/>
      <c r="N127" s="227">
        <f>BK127</f>
        <v>0</v>
      </c>
      <c r="O127" s="227"/>
      <c r="P127" s="227"/>
      <c r="Q127" s="227"/>
      <c r="R127" s="49"/>
      <c r="T127" s="228" t="s">
        <v>23</v>
      </c>
      <c r="U127" s="270" t="s">
        <v>49</v>
      </c>
      <c r="V127" s="73"/>
      <c r="W127" s="73"/>
      <c r="X127" s="73"/>
      <c r="Y127" s="73"/>
      <c r="Z127" s="73"/>
      <c r="AA127" s="75"/>
      <c r="AT127" s="23" t="s">
        <v>1105</v>
      </c>
      <c r="AU127" s="23" t="s">
        <v>90</v>
      </c>
      <c r="AY127" s="23" t="s">
        <v>1105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90</v>
      </c>
      <c r="BK127" s="143">
        <f>L127*K127</f>
        <v>0</v>
      </c>
    </row>
    <row r="128" spans="2:18" s="1" customFormat="1" ht="6.95" customHeight="1">
      <c r="B128" s="76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8"/>
    </row>
  </sheetData>
  <sheetProtection password="CC35" sheet="1" objects="1" scenarios="1" formatColumns="0" formatRows="0"/>
  <mergeCells count="8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N118:Q118"/>
    <mergeCell ref="N119:Q119"/>
    <mergeCell ref="N120:Q120"/>
    <mergeCell ref="N122:Q122"/>
    <mergeCell ref="H1:K1"/>
    <mergeCell ref="S2:AC2"/>
  </mergeCells>
  <dataValidations count="2">
    <dataValidation type="list" allowBlank="1" showInputMessage="1" showErrorMessage="1" error="Povoleny jsou hodnoty K, M." sqref="D123:D128">
      <formula1>"K, M"</formula1>
    </dataValidation>
    <dataValidation type="list" allowBlank="1" showInputMessage="1" showErrorMessage="1" error="Povoleny jsou hodnoty základní, snížená, zákl. přenesená, sníž. přenesená, nulová." sqref="U123:U12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Malec</dc:creator>
  <cp:keywords/>
  <dc:description/>
  <cp:lastModifiedBy>Malec</cp:lastModifiedBy>
  <dcterms:created xsi:type="dcterms:W3CDTF">2018-01-08T09:44:01Z</dcterms:created>
  <dcterms:modified xsi:type="dcterms:W3CDTF">2018-01-08T09:44:05Z</dcterms:modified>
  <cp:category/>
  <cp:version/>
  <cp:contentType/>
  <cp:contentStatus/>
</cp:coreProperties>
</file>