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 windowHeight="1185" activeTab="0"/>
  </bookViews>
  <sheets>
    <sheet name="Rekapitulace stavby" sheetId="1" r:id="rId1"/>
    <sheet name="001 - Příprava staveniště" sheetId="2" r:id="rId2"/>
    <sheet name="101 - Extravilán" sheetId="3" r:id="rId3"/>
    <sheet name="102 - Intravilín" sheetId="4" r:id="rId4"/>
    <sheet name="901 - Dopravně inženýrské..." sheetId="5" r:id="rId5"/>
    <sheet name="Pokyny pro vyplnění" sheetId="6" r:id="rId6"/>
  </sheets>
  <definedNames>
    <definedName name="_xlnm._FilterDatabase" localSheetId="1" hidden="1">'001 - Příprava staveniště'!$C$84:$K$84</definedName>
    <definedName name="_xlnm._FilterDatabase" localSheetId="2" hidden="1">'101 - Extravilán'!$C$89:$K$89</definedName>
    <definedName name="_xlnm._FilterDatabase" localSheetId="3" hidden="1">'102 - Intravilín'!$C$90:$K$90</definedName>
    <definedName name="_xlnm._FilterDatabase" localSheetId="4" hidden="1">'901 - Dopravně inženýrské...'!$C$83:$K$83</definedName>
    <definedName name="_xlnm.Print_Titles" localSheetId="1">'001 - Příprava staveniště'!$84:$84</definedName>
    <definedName name="_xlnm.Print_Titles" localSheetId="2">'101 - Extravilán'!$89:$89</definedName>
    <definedName name="_xlnm.Print_Titles" localSheetId="3">'102 - Intravilín'!$90:$90</definedName>
    <definedName name="_xlnm.Print_Titles" localSheetId="4">'901 - Dopravně inženýrské...'!$83:$83</definedName>
    <definedName name="_xlnm.Print_Titles" localSheetId="0">'Rekapitulace stavby'!$49:$49</definedName>
    <definedName name="_xlnm.Print_Area" localSheetId="1">'001 - Příprava staveniště'!$C$4:$J$38,'001 - Příprava staveniště'!$C$44:$J$64,'001 - Příprava staveniště'!$C$70:$K$107</definedName>
    <definedName name="_xlnm.Print_Area" localSheetId="2">'101 - Extravilán'!$C$4:$J$38,'101 - Extravilán'!$C$44:$J$69,'101 - Extravilán'!$C$75:$K$363</definedName>
    <definedName name="_xlnm.Print_Area" localSheetId="3">'102 - Intravilín'!$C$4:$J$38,'102 - Intravilín'!$C$44:$J$70,'102 - Intravilín'!$C$76:$K$386</definedName>
    <definedName name="_xlnm.Print_Area" localSheetId="4">'901 - Dopravně inženýrské...'!$C$4:$J$38,'901 - Dopravně inženýrské...'!$C$44:$J$63,'901 - Dopravně inženýrské...'!$C$69:$K$89</definedName>
    <definedName name="_xlnm.Print_Area" localSheetId="5">'Pokyny pro vyplnění'!$B$2:$K$69,'Pokyny pro vyplnění'!$B$72:$K$116,'Pokyny pro vyplnění'!$B$119:$K$188,'Pokyny pro vyplnění'!$B$192:$K$212</definedName>
    <definedName name="_xlnm.Print_Area" localSheetId="0">'Rekapitulace stavby'!$D$4:$AO$33,'Rekapitulace stavby'!$C$39:$AQ$59</definedName>
  </definedNames>
  <calcPr fullCalcOnLoad="1"/>
</workbook>
</file>

<file path=xl/sharedStrings.xml><?xml version="1.0" encoding="utf-8"?>
<sst xmlns="http://schemas.openxmlformats.org/spreadsheetml/2006/main" count="6124" uniqueCount="951">
  <si>
    <t>Export VZ</t>
  </si>
  <si>
    <t>List obsahuje:</t>
  </si>
  <si>
    <t>3.0</t>
  </si>
  <si>
    <t>ZAMOK</t>
  </si>
  <si>
    <t>False</t>
  </si>
  <si>
    <t>{e3b69003-d949-48b2-a166-f5cbc186ead8}</t>
  </si>
  <si>
    <t>0,01</t>
  </si>
  <si>
    <t>21</t>
  </si>
  <si>
    <t>15</t>
  </si>
  <si>
    <t>REKAPITULACE STAVBY</t>
  </si>
  <si>
    <t>v ---  níže se nacházejí doplnkové a pomocné údaje k sestavám  --- v</t>
  </si>
  <si>
    <t>Návod na vyplnění</t>
  </si>
  <si>
    <t>0,001</t>
  </si>
  <si>
    <t>Kód:</t>
  </si>
  <si>
    <t>15-2-261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</si>
  <si>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</si>
  <si>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</si>
  <si>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III/245 Štolmíř</t>
  </si>
  <si>
    <t>0,1</t>
  </si>
  <si>
    <t>KSO:</t>
  </si>
  <si>
    <t>822 23 7</t>
  </si>
  <si>
    <t>CC-CZ:</t>
  </si>
  <si>
    <t/>
  </si>
  <si>
    <t>1</t>
  </si>
  <si>
    <t>Místo:</t>
  </si>
  <si>
    <t>Štolmíř</t>
  </si>
  <si>
    <t>Datum:</t>
  </si>
  <si>
    <t>15. 1. 2016</t>
  </si>
  <si>
    <t>10</t>
  </si>
  <si>
    <t>100</t>
  </si>
  <si>
    <t>Zadavatel:</t>
  </si>
  <si>
    <t>IČ:</t>
  </si>
  <si>
    <t>00066001</t>
  </si>
  <si>
    <t>Krajská správa a údržba silnic Středočeského kraje</t>
  </si>
  <si>
    <t>DIČ:</t>
  </si>
  <si>
    <t>CZ00066001</t>
  </si>
  <si>
    <t>Uchazeč:</t>
  </si>
  <si>
    <t>Vyplň údaj</t>
  </si>
  <si>
    <t>Projektant:</t>
  </si>
  <si>
    <t>47307218</t>
  </si>
  <si>
    <t>AF-CITYPLAN S.R.O.</t>
  </si>
  <si>
    <t>CZ47307218</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</si>
  <si>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</si>
  <si>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</si>
  <si>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</si>
  <si>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</si>
  <si>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</si>
  <si>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</si>
  <si>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</si>
  <si>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</si>
  <si>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</si>
  <si>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</si>
  <si>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</si>
  <si>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</si>
  <si>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</si>
  <si>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</si>
  <si>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</si>
  <si>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</si>
  <si>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</si>
  <si>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</si>
  <si>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</si>
  <si>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</si>
  <si>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</si>
  <si>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</si>
  <si>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</si>
  <si>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</si>
  <si>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</si>
  <si>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</si>
  <si>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</si>
  <si>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</si>
  <si>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</si>
  <si>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</si>
  <si>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</si>
  <si>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</si>
  <si>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</si>
  <si>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</si>
  <si>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</si>
  <si>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</si>
  <si>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</si>
  <si>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</si>
  <si>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</si>
  <si>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</si>
  <si>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000</t>
  </si>
  <si>
    <t>Objekty přípravy staveniště</t>
  </si>
  <si>
    <t>STA</t>
  </si>
  <si>
    <t>{622504ea-722d-4f88-8d0b-7c18155d66a8}</t>
  </si>
  <si>
    <t>2</t>
  </si>
  <si>
    <t>001</t>
  </si>
  <si>
    <t>Příprava staveniště</t>
  </si>
  <si>
    <t>Soupis</t>
  </si>
  <si>
    <t>{b857a0cc-8fec-49a8-bda7-540285bcaddf}</t>
  </si>
  <si>
    <t>Objekty pozemních komunikací</t>
  </si>
  <si>
    <t>{03eee827-bccf-4b28-a0bf-bdf362162d7d}</t>
  </si>
  <si>
    <t>101</t>
  </si>
  <si>
    <t>Extravilán</t>
  </si>
  <si>
    <t>{dc37ef40-79c7-4cf8-aaa5-431452d86297}</t>
  </si>
  <si>
    <t>102</t>
  </si>
  <si>
    <t>Intravilín</t>
  </si>
  <si>
    <t>{1681c32f-553d-4812-a8e8-bd5e7a8d6fbd}</t>
  </si>
  <si>
    <t>900</t>
  </si>
  <si>
    <t>Volná řada objektů</t>
  </si>
  <si>
    <t>{e2ea2ea9-7be3-49ac-8976-90f28a7885af}</t>
  </si>
  <si>
    <t>901</t>
  </si>
  <si>
    <t>Dopravně inženýrské opatření</t>
  </si>
  <si>
    <t>{3946a6d3-c44e-4ec0-b54c-a1cd736f6dfd}</t>
  </si>
  <si>
    <t>Zpět na list:</t>
  </si>
  <si>
    <t>KRYCÍ LIST SOUPISU</t>
  </si>
  <si>
    <t>Objekt:</t>
  </si>
  <si>
    <t>000 - Objekty přípravy staveniště</t>
  </si>
  <si>
    <t>Soupis:</t>
  </si>
  <si>
    <t>001 - Příprava staveniště</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</si>
  <si>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</si>
  <si>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</si>
  <si>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</si>
  <si>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</si>
  <si>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</si>
  <si>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</si>
  <si>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</si>
  <si>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</si>
  <si>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</si>
  <si>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</si>
  <si>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</si>
  <si>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</si>
  <si>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</si>
  <si>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</si>
  <si>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</si>
  <si>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</si>
  <si>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</si>
  <si>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</si>
  <si>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</si>
  <si>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</si>
  <si>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</si>
  <si>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</si>
  <si>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</si>
  <si>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</si>
  <si>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</si>
  <si>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</si>
  <si>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</si>
  <si>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</si>
  <si>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</si>
  <si>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</si>
  <si>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Geodetické práce před výstavbou</t>
  </si>
  <si>
    <t>KPL</t>
  </si>
  <si>
    <t>CS ÚRS 2015 01</t>
  </si>
  <si>
    <t>1024</t>
  </si>
  <si>
    <t>2112620878</t>
  </si>
  <si>
    <t>PP</t>
  </si>
  <si>
    <t>Průzkumné, geodetické a projektové práce geodetické práce před výstavbou</t>
  </si>
  <si>
    <t>P</t>
  </si>
  <si>
    <t>Poznámka k položce:
Vytyčení stavby, včetně IS.</t>
  </si>
  <si>
    <t>VV</t>
  </si>
  <si>
    <t>012303000</t>
  </si>
  <si>
    <t>Geodetické práce po výstavbě</t>
  </si>
  <si>
    <t>CS ÚRS 2013 01</t>
  </si>
  <si>
    <t>1840618491</t>
  </si>
  <si>
    <t>Poznámka k položce:
Geodetické zaměření skutečného provedení stavby</t>
  </si>
  <si>
    <t>3</t>
  </si>
  <si>
    <t>013254000</t>
  </si>
  <si>
    <t>Dokumentace skutečného provedení stavby</t>
  </si>
  <si>
    <t>Kč</t>
  </si>
  <si>
    <t>998618034</t>
  </si>
  <si>
    <t>Průzkumné, geodetické a projektové práce projektové práce dokumentace stavby (výkresová a textová) skutečného provedení stavby</t>
  </si>
  <si>
    <t>Poznámka k položce:
Dokumentace skutečného provedení stavby</t>
  </si>
  <si>
    <t>VRN3</t>
  </si>
  <si>
    <t>Zařízení staveniště</t>
  </si>
  <si>
    <t>4</t>
  </si>
  <si>
    <t>030001000</t>
  </si>
  <si>
    <t>-37995665</t>
  </si>
  <si>
    <t>Základní rozdělení průvodních činností a nákladů zařízení staveniště</t>
  </si>
  <si>
    <t>034503000</t>
  </si>
  <si>
    <t>Informační tabule na staveništi</t>
  </si>
  <si>
    <t>1184397284</t>
  </si>
  <si>
    <t>Zařízení staveniště zabezpečení staveniště informační tabule</t>
  </si>
  <si>
    <t>6</t>
  </si>
  <si>
    <t>039002000</t>
  </si>
  <si>
    <t>Zrušení zařízení staveniště</t>
  </si>
  <si>
    <t>-1467644151</t>
  </si>
  <si>
    <t>Hlavní tituly průvodních činností a nákladů zařízení staveniště zrušení zařízení staveniště</t>
  </si>
  <si>
    <t>7</t>
  </si>
  <si>
    <t>039203000</t>
  </si>
  <si>
    <t>Úprava terénu po zrušení zařízení staveniště</t>
  </si>
  <si>
    <t>-393842219</t>
  </si>
  <si>
    <t>Zařízení staveniště zrušení zařízení staveniště úprava terénu</t>
  </si>
  <si>
    <t>100 - Objekty pozemních komunikací</t>
  </si>
  <si>
    <t>101 - Extravilán</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</si>
  <si>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</si>
  <si>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</si>
  <si>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</si>
  <si>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</si>
  <si>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</si>
  <si>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</si>
  <si>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</si>
  <si>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</si>
  <si>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</si>
  <si>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</si>
  <si>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</si>
  <si>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113106211</t>
  </si>
  <si>
    <t>Rozebrání dlažeb vozovek pl přes 50 do 200 m2 z velkých kostek do lože z kameniva</t>
  </si>
  <si>
    <t>m2</t>
  </si>
  <si>
    <t>-1844534412</t>
  </si>
  <si>
    <t>Rozebrání dlažeb a dílců komunikací pro pěší, vozovek a ploch s přemístěním hmot na skládku na vzdálenost do 3 m nebo s naložením na dopravní prostředek vozovek a ploch, s jakoukoliv výplní spár v ploše jednotlivě přes 50 m2 do 200 m2 z velkých kostek kladených do lože z kameniva</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</si>
  <si>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</si>
  <si>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</si>
  <si>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134 "plocha dlažby v podjezdu; odměřeno digitálne ze situace C.3.2</t>
  </si>
  <si>
    <t>113107121</t>
  </si>
  <si>
    <t>Odstranění podkladu pl do 50 m2 z kameniva drceného tl 100 mm</t>
  </si>
  <si>
    <t>1122033258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</si>
  <si>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</si>
  <si>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7,8+22,9+17,7 "nezpevněné vjezdy na soukromé pozemky</t>
  </si>
  <si>
    <t>113107123</t>
  </si>
  <si>
    <t>Odstranění podkladu pl do 50 m2 z kameniva drceného tl 300 mm</t>
  </si>
  <si>
    <t>-1238450555</t>
  </si>
  <si>
    <t>Odstranění podkladů nebo krytů s přemístěním hmot na skládku na vzdálenost do 3 m nebo s naložením na dopravní prostředek v ploše jednotlivě do 50 m2 z kameniva hrubého drceného, o tl. vrstvy přes 200 do 300 mm</t>
  </si>
  <si>
    <t>20*1 "sanace skladba 1</t>
  </si>
  <si>
    <t>20*1 "sanace skladba 2</t>
  </si>
  <si>
    <t>Součet</t>
  </si>
  <si>
    <t>113107164</t>
  </si>
  <si>
    <t>Odstranění podkladu pl přes 50 do 200 m2 z kameniva drceného tl 400 mm</t>
  </si>
  <si>
    <t>-1515828785</t>
  </si>
  <si>
    <t>Odstranění podkladů nebo krytů s přemístěním hmot na skládku na vzdálenost do 20 m nebo s naložením na dopravní prostředek v ploše jednotlivě přes 50 m2 do 200 m2 z kameniva hrubého drceného, o tl. vrstvy přes 300 do 400 mm</t>
  </si>
  <si>
    <t>134 "plocha dlažby v podjezdu; odměřeno digitálne ze situace C.3.2; tl. 350mm</t>
  </si>
  <si>
    <t>113154335</t>
  </si>
  <si>
    <t>Frézování živičného krytu tl 200 mm pruh š 2 m pl do 10000 m2 bez překážek v trase</t>
  </si>
  <si>
    <t>1492942566</t>
  </si>
  <si>
    <t>Frézování živičného podkladu nebo krytu s naložením na dopravní prostředek plochy přes 1 000 do 10 000 m2 bez překážek v trase pruhu šířky přes 1 m do 2 m, tloušťky vrstvy 200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</si>
  <si>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</si>
  <si>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352 "tl. 135mm</t>
  </si>
  <si>
    <t>2032 "tl. 150mm</t>
  </si>
  <si>
    <t>122202201</t>
  </si>
  <si>
    <t>Odkopávky a prokopávky nezapažené pro silnice objemu do 100 m3 v hornině tř. 3</t>
  </si>
  <si>
    <t>m3</t>
  </si>
  <si>
    <t>1960352772</t>
  </si>
  <si>
    <t>Odkopávky a prokopávky nezapažené pro silnice s přemístěním výkopku v příčných profilech na vzdálenost do 15 m nebo s naložením na dopravní prostředek v hornině tř. 3 do 100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</si>
  <si>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</si>
  <si>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20*1,9*0,5 "skladba 1; sanace aktivní zóny; položka bude čerpána se souhlasem TDI a zástupce investora</t>
  </si>
  <si>
    <t>20*1,9*0,5 "skladba 2; sanace aktivní zóny; položka bude čerpána se souhlasem TDI a zástupce investora</t>
  </si>
  <si>
    <t>122202209</t>
  </si>
  <si>
    <t>Příplatek k odkopávkám a prokopávkám pro silnice v hornině tř. 3 za lepivost</t>
  </si>
  <si>
    <t>-671495129</t>
  </si>
  <si>
    <t>Odkopávky a prokopávky nezapažené pro silnice s přemístěním výkopku v příčných profilech na vzdálenost do 15 m nebo s naložením na dopravní prostředek v hornině tř. 3 Příplatek k cenám za lepivost horniny tř. 3</t>
  </si>
  <si>
    <t>38 "sanace aktivní zóny; položka bude čerpána se souhlasem TDI a zástupce investora</t>
  </si>
  <si>
    <t>8</t>
  </si>
  <si>
    <t>162601102</t>
  </si>
  <si>
    <t>Vodorovné přemístění do 5000 m výkopku/sypaniny z horniny tř. 1 až 4</t>
  </si>
  <si>
    <t>CS ÚRS 2015 02</t>
  </si>
  <si>
    <t>1223423295</t>
  </si>
  <si>
    <t>Vodorovné přemístění výkopku nebo sypaniny po suchu na obvyklém dopravním prostředku, bez naložení výkopku, avšak se složením bez rozhrnutí z horniny tř. 1 až 4 na vzdálenost přes 4 000 do 5 000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</si>
  <si>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</si>
  <si>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</si>
  <si>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167101102</t>
  </si>
  <si>
    <t>Nakládání výkopku z hornin tř. 1 až 4 přes 100 m3</t>
  </si>
  <si>
    <t>-1689156518</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</si>
  <si>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</si>
  <si>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</si>
  <si>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t>
  </si>
  <si>
    <t>Uložení sypaniny na skládky</t>
  </si>
  <si>
    <t>1545963130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</si>
  <si>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</si>
  <si>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249,30 "čištění krajnice a příkopů</t>
  </si>
  <si>
    <t>11</t>
  </si>
  <si>
    <t>171201211</t>
  </si>
  <si>
    <t>Poplatek za uložení odpadu ze sypaniny na skládce (skládkovné)</t>
  </si>
  <si>
    <t>t</t>
  </si>
  <si>
    <t>541981960</t>
  </si>
  <si>
    <t>Uložení sypaniny poplatek za uložení sypaniny na skládce (skládkovné)</t>
  </si>
  <si>
    <t>38*2 "sanace aktviní zóny, uvažováno 2000kg/m3;  položka bude čerpána se souhlasem TDI a zástupce investora</t>
  </si>
  <si>
    <t>498,6 "čištění krajnic a příkopů</t>
  </si>
  <si>
    <t>12</t>
  </si>
  <si>
    <t>181951102</t>
  </si>
  <si>
    <t>Úprava pláně v hornině tř. 1 až 4 se zhutněním</t>
  </si>
  <si>
    <t>CS ÚRS 2014 02</t>
  </si>
  <si>
    <t>-2120529569</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</si>
  <si>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</si>
  <si>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</si>
  <si>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2*1,9*20 "sanace</t>
  </si>
  <si>
    <t>174,41 "skladba 4</t>
  </si>
  <si>
    <t>10,08 "kamenný sjezd km 0,790</t>
  </si>
  <si>
    <t>Zakládání</t>
  </si>
  <si>
    <t>13</t>
  </si>
  <si>
    <t>274321118</t>
  </si>
  <si>
    <t>Základové pasy, prahy, věnce a ostruhy ze ŽB C 30/37</t>
  </si>
  <si>
    <t>1586855094</t>
  </si>
  <si>
    <t>Základové konstrukce z betonu železového pásy, prahy, věnce a ostruhy ve výkopu nebo na hlavách pilot C 30/37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</si>
  <si>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</si>
  <si>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0,8*0,25*4,1 "betonový práh C30/37-XF4</t>
  </si>
  <si>
    <t>Vodorovné konstrukce</t>
  </si>
  <si>
    <t>14</t>
  </si>
  <si>
    <t>451313111</t>
  </si>
  <si>
    <t>Podklad pod dlažbu z betonu prostého tř. B7,5 tl nad 150 do 200 mm</t>
  </si>
  <si>
    <t>255052205</t>
  </si>
  <si>
    <t>Podklad pod dlažbu z betonu prostého tl. přes 150 do 200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</si>
  <si>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</si>
  <si>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4,2*2,4 "kamenný sjezd km 0,790</t>
  </si>
  <si>
    <t>Komunikace pozemní</t>
  </si>
  <si>
    <t>564851111</t>
  </si>
  <si>
    <t>Podklad ze štěrkodrtě ŠD tl 150 mm</t>
  </si>
  <si>
    <t>-1798833586</t>
  </si>
  <si>
    <t>Podklad ze štěrkodrti ŠD s rozprostřením a zhutněním, po zhutnění tl. 150 mm</t>
  </si>
  <si>
    <t>174,41*2 "skladba 4; ŠD-A 0/32 tl. 150mm</t>
  </si>
  <si>
    <t>16</t>
  </si>
  <si>
    <t>564871111</t>
  </si>
  <si>
    <t>Podklad ze štěrkodrtě ŠD tl 250 mm</t>
  </si>
  <si>
    <t>-502640890</t>
  </si>
  <si>
    <t>Podklad ze štěrkodrti ŠD s rozprostřením a zhutněním, po zhutnění tl. 250 mm</t>
  </si>
  <si>
    <t>20*1,9 "sanace skladba 1</t>
  </si>
  <si>
    <t>20*1,9 "sanace skladba 2</t>
  </si>
  <si>
    <t>Mezisoučet</t>
  </si>
  <si>
    <t>20*1,9*2 "skladba 1; sanace aktivní zóny; tl. 500mm; položka bude čerpána se souhlasem TDI a zástupce investora</t>
  </si>
  <si>
    <t>20*1,9*2 "skladba 2; sanace aktivní zóny; tl. 500mm; položka bude čerpána se souhlasem TDI a zástupce investora</t>
  </si>
  <si>
    <t>17</t>
  </si>
  <si>
    <t>564931412</t>
  </si>
  <si>
    <t>Podklad z asfaltového recyklátu tl 100 mm</t>
  </si>
  <si>
    <t>488927047</t>
  </si>
  <si>
    <t>Podklad nebo podsyp z asfaltového recyklátu s rozprostřením a zhutněním, po zhutnění tl. 100 mm</t>
  </si>
  <si>
    <t>7,8+22,9+17,7 "sjezdy z R-materiálu</t>
  </si>
  <si>
    <t>18</t>
  </si>
  <si>
    <t>565136111</t>
  </si>
  <si>
    <t>Asfaltový beton vrstva podkladní ACP 22 (obalované kamenivo OKH) tl 50 mm š do 3 m</t>
  </si>
  <si>
    <t>-1174404018</t>
  </si>
  <si>
    <t>Asfaltový beton vrstva podkladní ACP 22 (obalované kamenivo hrubozrnné - OKH) s rozprostřením a zhutněním v pruhu šířky do 3 m, po zhutnění tl. 50 mm</t>
  </si>
  <si>
    <t xml:space="preserve">Poznámka k souboru cen:
1. ČSN EN 13108-1 připouští pro ACP 22 pouze tl. 60 až 100 mm. </t>
  </si>
  <si>
    <t>362,25 "skladba 2; VMT 22</t>
  </si>
  <si>
    <t>19</t>
  </si>
  <si>
    <t>565146111</t>
  </si>
  <si>
    <t>Asfaltový beton vrstva podkladní ACP 22 (obalované kamenivo OKH) tl 60 mm š do 3 m</t>
  </si>
  <si>
    <t>1027844985</t>
  </si>
  <si>
    <t>Asfaltový beton vrstva podkladní ACP 22 (obalované kamenivo hrubozrnné - OKH) s rozprostřením a zhutněním v pruhu šířky do 3 m, po zhutnění tl. 60 mm</t>
  </si>
  <si>
    <t>2129,93 "skladba 1; ACP 22S</t>
  </si>
  <si>
    <t>171,15 "skladba 4; ACP 22S</t>
  </si>
  <si>
    <t>20</t>
  </si>
  <si>
    <t>569931132</t>
  </si>
  <si>
    <t>Zpevnění krajnic asfaltovým recyklátem tl 100 mm</t>
  </si>
  <si>
    <t>1054202205</t>
  </si>
  <si>
    <t>Zpevnění krajnic nebo komunikací pro pěší s rozprostřením a zhutněním, po zhutnění asfaltovým recyklátem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</si>
  <si>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</si>
  <si>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420*2*0,5 "odměřeno digitálně z přílohy C.3</t>
  </si>
  <si>
    <t>573111112</t>
  </si>
  <si>
    <t>Postřik živičný infiltrační s posypem z asfaltu množství 1 kg/m2</t>
  </si>
  <si>
    <t>78289850</t>
  </si>
  <si>
    <t>Postřik živičný infiltrační z asfaltu silničního s posypem kamenivem, v množství 1,00 kg/m2</t>
  </si>
  <si>
    <t>2129,93 "skladba 1; PI-E 0,8kg/m2</t>
  </si>
  <si>
    <t>362,25 "skladba 2; PI-E 0,8kg/m2</t>
  </si>
  <si>
    <t>171,15 "skladba 4; PI-E 0,8kg/m2</t>
  </si>
  <si>
    <t>38 "sanace skladba 1; PI-E 0,8kg/m2</t>
  </si>
  <si>
    <t>38 "sanace skladba 2; PI-E 0,8kg/m2</t>
  </si>
  <si>
    <t>22</t>
  </si>
  <si>
    <t>573231111</t>
  </si>
  <si>
    <t>Postřik živičný spojovací ze silniční emulze v množství do 0,7 kg/m2</t>
  </si>
  <si>
    <t>1572165828</t>
  </si>
  <si>
    <t>Postřik živičný spojovací bez posypu kamenivem ze silniční emulze, v množství od 0,50 do 0,80 kg/m2</t>
  </si>
  <si>
    <t>odměřeno digitálně z příloh C.3</t>
  </si>
  <si>
    <t>2089,36+2129,93 "skladba 1; PS-EP 0,3kg/m2</t>
  </si>
  <si>
    <t>355,35+362,25 "skladba 2; PS-EP 0,3kg/m2</t>
  </si>
  <si>
    <t>167,89+171,15 "skladba 4; PS-EP 0,3kg/m2</t>
  </si>
  <si>
    <t>20 "sanace skladba 1; PS-EP 0,5kg/m2</t>
  </si>
  <si>
    <t>20 "sanace skladba 2; PS-EP 0,5kg/m2</t>
  </si>
  <si>
    <t>23</t>
  </si>
  <si>
    <t>577134111</t>
  </si>
  <si>
    <t>Asfaltový beton vrstva obrusná ACO 11 (ABS) tř. I tl 40 mm š do 3 m z nemodifikovaného asfaltu</t>
  </si>
  <si>
    <t>-1223756059</t>
  </si>
  <si>
    <t xml:space="preserve">Poznámka k souboru cen:
1. ČSN EN 13108-1 připouští pro ACO 11 pouze tl. 35 až 50 mm. </t>
  </si>
  <si>
    <t>2028,5 "skladba 1; ACO 11+</t>
  </si>
  <si>
    <t>345 "skladba 2; ACO 11+</t>
  </si>
  <si>
    <t>163 "skadba 4; ACO 11+</t>
  </si>
  <si>
    <t>24</t>
  </si>
  <si>
    <t>M</t>
  </si>
  <si>
    <t>245511000</t>
  </si>
  <si>
    <t xml:space="preserve">přísada pro výrobu asfaltových povrchů </t>
  </si>
  <si>
    <t>1780271804</t>
  </si>
  <si>
    <t>předobalený gumový granulát, který obsahuje 30 – 35% podílu recyklované gumy. Tato směs je sestavena s recyklované gumy, která je zbavena nečistot a jiných součástí (kov, textil apod.) Tato směs je ve speciálním zařízení granulometricky upravena a následně předobalena asfaltovým pojivem 70/100.
Běžné dávkování pro směsi typu ACO a SMA při běžném dopravním zatížení činí 10 – 12% hm. Granulátu z celkového množství asfaltového pojiva v asfaltové směsi.</t>
  </si>
  <si>
    <t>Poznámka k položce:
Dávkování pro směsi typu ACO a SMA při běžném dopravním zatížení činí 10 – 12% hm. Granulátu z celkového množství asfaltového pojiva v asfaltové směsi.</t>
  </si>
  <si>
    <t>263,111*0,0072 "výpočet dle specifikace výrobce</t>
  </si>
  <si>
    <t>25</t>
  </si>
  <si>
    <t>577145132</t>
  </si>
  <si>
    <t>Asfaltový beton vrstva ložní ACL 16 (ABH) tl 50 mm š do 3 m z modifikovaného asfaltu</t>
  </si>
  <si>
    <t>1635760138</t>
  </si>
  <si>
    <t>Asfaltový beton vrstva ložní ACL 16 (ABH) s rozprostřením a zhutněním z modifikovaného asfaltu v pruhu šířky do 3 m, po zhutnění tl. 50 mm</t>
  </si>
  <si>
    <t xml:space="preserve">Poznámka k souboru cen:
1. ČSN EN 13108-1 připouští pro ACL 16 pouze tl. 50 až 70 mm. </t>
  </si>
  <si>
    <t>2089,36 "skladba 1; ACL 16S</t>
  </si>
  <si>
    <t>355,35 "skladba 2; ACL 16S</t>
  </si>
  <si>
    <t>167,89 "skladba 4; ACL 16S</t>
  </si>
  <si>
    <t>26</t>
  </si>
  <si>
    <t>594511111</t>
  </si>
  <si>
    <t>Dlažba z lomového kamene s provedením lože z betonu</t>
  </si>
  <si>
    <t>1652579236</t>
  </si>
  <si>
    <t>Dlažba nebo přídlažba z lomového kamene lomařsky upraveného rigolového v ploše vodorovné nebo ve sklonu tl. do 250 mm, bez vyplnění spár, s provedením lože tl. 50 mm z betonu</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</si>
  <si>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</si>
  <si>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27</t>
  </si>
  <si>
    <t>599632111</t>
  </si>
  <si>
    <t>Vyplnění spár dlažby z lomového kamene MC se zatřením</t>
  </si>
  <si>
    <t>1575035884</t>
  </si>
  <si>
    <t>Vyplnění spár dlažby (přídlažby) z lomového kamene v jakémkoliv sklonu plochy a jakékoliv tloušťky cementovou maltou se zatřením</t>
  </si>
  <si>
    <t xml:space="preserve">Poznámka k souboru cen:
1. Ceny lze použít i pro vyplnění spár dlažby (přídlažby) silničních příkopů a kuželů. </t>
  </si>
  <si>
    <t>Ostatní konstrukce a práce, bourání</t>
  </si>
  <si>
    <t>28</t>
  </si>
  <si>
    <t>912211111</t>
  </si>
  <si>
    <t>Montáž směrového sloupku silničního plastového prosté uložení bez betonového základu</t>
  </si>
  <si>
    <t>kus</t>
  </si>
  <si>
    <t>-294423804</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</si>
  <si>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</si>
  <si>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</si>
  <si>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32 "bílé; Z11a, Z11b</t>
  </si>
  <si>
    <t xml:space="preserve">8 "červené; Z11c, Z11d </t>
  </si>
  <si>
    <t>29</t>
  </si>
  <si>
    <t>404451500</t>
  </si>
  <si>
    <t>sloupek silniční plastový s retroreflexní fólií směrový 1200 mm</t>
  </si>
  <si>
    <t>804011056</t>
  </si>
  <si>
    <t>výrobky a tabule orientační pro návěstí a zabezpečovací zařízení silniční značky dopravní svislé sloupky směrové sloupky plastové s retroreflexní fólií směrový silniční "M" 1200 mm</t>
  </si>
  <si>
    <t>30</t>
  </si>
  <si>
    <t>914511111</t>
  </si>
  <si>
    <t>Montáž sloupku dopravních značek délky do 3,5 m s betonovým základem</t>
  </si>
  <si>
    <t>918397093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</si>
  <si>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</si>
  <si>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2 "Z11a,b; Z11c,d</t>
  </si>
  <si>
    <t>12 "Z3</t>
  </si>
  <si>
    <t>31</t>
  </si>
  <si>
    <t>404440000</t>
  </si>
  <si>
    <t>značka dopravní svislá výstražná FeZn A1 - A30, P1,P4 700 mm</t>
  </si>
  <si>
    <t>-1485664735</t>
  </si>
  <si>
    <t>výrobky a tabule orientační pro návěstí a zabezpečovací zařízení silniční značky dopravní svislé FeZn  plech FeZn AL     plech Al NK, 3M   povrchová úprava reflexní fólií tř.1 trojúhelníkové značky A1 - A30, P1,P4 rozměr 700 mm FeZn</t>
  </si>
  <si>
    <t>32</t>
  </si>
  <si>
    <t>404452250</t>
  </si>
  <si>
    <t>sloupek Zn 60 - 350</t>
  </si>
  <si>
    <t>1385705016</t>
  </si>
  <si>
    <t>výrobky a tabule orientační pro návěstí a zabezpečovací zařízení silniční značky dopravní svislé sloupky Zn 60 - 350</t>
  </si>
  <si>
    <t>8 "6xZ3; 2xA1</t>
  </si>
  <si>
    <t>33</t>
  </si>
  <si>
    <t>404452530</t>
  </si>
  <si>
    <t>víčko plastové na sloupek 60</t>
  </si>
  <si>
    <t>-1692637198</t>
  </si>
  <si>
    <t>výrobky a tabule orientační pro návěstí a zabezpečovací zařízení silniční značky dopravní svislé víčka plastová na sloupek 60</t>
  </si>
  <si>
    <t>34</t>
  </si>
  <si>
    <t>404452560</t>
  </si>
  <si>
    <t>upínací svorka na sloupek US 60</t>
  </si>
  <si>
    <t>-1050645003</t>
  </si>
  <si>
    <t>35</t>
  </si>
  <si>
    <t>404442300</t>
  </si>
  <si>
    <t>značka svislá FeZn NK 500 x 500 mm</t>
  </si>
  <si>
    <t>1401192738</t>
  </si>
  <si>
    <t>výrobky a tabule orientační pro návěstí a zabezpečovací zařízení silniční značky dopravní svislé FeZn  plech FeZn AL     plech Al NK, 3M   povrchová úprava reflexní fólií tř.1 čtvercové značky P2, P3, P8, IP1-7,IP10,E1,E2,E6,E9,E10,E12,IJ4 500 x 500 mm FeZn</t>
  </si>
  <si>
    <t>12 "Z3 - samostatné</t>
  </si>
  <si>
    <t>36</t>
  </si>
  <si>
    <t>915111111</t>
  </si>
  <si>
    <t>Vodorovné dopravní značení šířky 125 mm bílou barvou dělící čáry souvislé</t>
  </si>
  <si>
    <t>m</t>
  </si>
  <si>
    <t>-871684714</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</si>
  <si>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</si>
  <si>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</si>
  <si>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842 "V4</t>
  </si>
  <si>
    <t>37</t>
  </si>
  <si>
    <t>915211111</t>
  </si>
  <si>
    <t>Vodorovné dopravní značení bílým plastem dělící čáry souvislé šířky 125 mm</t>
  </si>
  <si>
    <t>91608319</t>
  </si>
  <si>
    <t>Vodorovné dopravní značení stříkaným plastem dělící čára šířky 125 mm souvislá bílá základní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</si>
  <si>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</si>
  <si>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38</t>
  </si>
  <si>
    <t>919122122</t>
  </si>
  <si>
    <t>Těsnění spár zálivkou za tepla pro komůrky š 15 mm hl 30 mm s těsnicím profilem</t>
  </si>
  <si>
    <t>-1045232402</t>
  </si>
  <si>
    <t xml:space="preserve">Poznámka k souboru cen:
1. V cenách jsou započteny i náklady na vyčištění spár před těsněním a zalitím a náklady na     impregnaci, těsnění a zalití spár včetně dodání hmot. </t>
  </si>
  <si>
    <t>5,6+5,8</t>
  </si>
  <si>
    <t>39</t>
  </si>
  <si>
    <t>919721202</t>
  </si>
  <si>
    <t>Geomříž pro vyztužení asfaltového povrchu z PP s geotextilií</t>
  </si>
  <si>
    <t>1329410748</t>
  </si>
  <si>
    <t>Geomříž pro vyztužení asfaltového povrchu z polypropylénu s geotextilií</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</si>
  <si>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</si>
  <si>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20*1,9 "skladba 1</t>
  </si>
  <si>
    <t>20*1,9 "skladba 2</t>
  </si>
  <si>
    <t>40</t>
  </si>
  <si>
    <t>919726122</t>
  </si>
  <si>
    <t>Geotextilie pro ochranu, separaci a filtraci netkaná měrná hmotnost do 300 g/m2</t>
  </si>
  <si>
    <t>1486826350</t>
  </si>
  <si>
    <t>Geotextilie netkaná pro ochranu, separaci nebo filtraci měrná hmotnost přes 200 do 300 g/m2</t>
  </si>
  <si>
    <t xml:space="preserve">Poznámka k souboru cen:
1. V cenách jsou započteny i náklady na položení a dodání geotextilie včetně přesahů. </t>
  </si>
  <si>
    <t>20*1,9 "sanace skladba 1; separační geotextilie</t>
  </si>
  <si>
    <t>20*1,9 "sanace skladba 2; separační geotextilie</t>
  </si>
  <si>
    <t>174,41 "skladba 4; separační geotextilie</t>
  </si>
  <si>
    <t>41</t>
  </si>
  <si>
    <t>919735113</t>
  </si>
  <si>
    <t>Řezání stávajícího živičného krytu hl do 150 mm</t>
  </si>
  <si>
    <t>-583312005</t>
  </si>
  <si>
    <t>Řezání stávajícího živičného krytu nebo podkladu hloubky přes 100 do 150 mm</t>
  </si>
  <si>
    <t xml:space="preserve">Poznámka k souboru cen:
1. V cenách jsou započteny i náklady na spotřebu vody. </t>
  </si>
  <si>
    <t>5,6+5,8 "v místě napojení na stávající stav</t>
  </si>
  <si>
    <t>42</t>
  </si>
  <si>
    <t>938902151</t>
  </si>
  <si>
    <t>Čistění příkopů strojně příkopovou frézou š dna do 400 mm</t>
  </si>
  <si>
    <t>-1597897168</t>
  </si>
  <si>
    <t>Čištění příkopů komunikací strojně příkopovou frézou při šířce dna do 400 mm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</si>
  <si>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z příkopů, která     se oceňuje cenami souboru cen 997 22-15 Vodorovná doprava suti. </t>
  </si>
  <si>
    <t>(116+223+122+80+80)*0,70 "70% strojně</t>
  </si>
  <si>
    <t>43</t>
  </si>
  <si>
    <t>938902202</t>
  </si>
  <si>
    <t>Čištění příkopů ručně š dna do 400 mm objem nánosu do 0,30 m3/m</t>
  </si>
  <si>
    <t>-1110697012</t>
  </si>
  <si>
    <t>Čištění příkopů komunikací ručně při šířce dna do 400 mm a objemu nánosu přes 0,15 do 0,30 m3/m</t>
  </si>
  <si>
    <t>(116+223+122+80+80)*0,30 "30% ručně</t>
  </si>
  <si>
    <t>44</t>
  </si>
  <si>
    <t>938908411</t>
  </si>
  <si>
    <t>Čištění vozovek splachováním vodou</t>
  </si>
  <si>
    <t>-1851022587</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</si>
  <si>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</si>
  <si>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t>
  </si>
  <si>
    <t>odměřeno digitálně z přílohy C.3.2</t>
  </si>
  <si>
    <t>2129,93 "skladba 1</t>
  </si>
  <si>
    <t>362,25 "skladba 2</t>
  </si>
  <si>
    <t>45</t>
  </si>
  <si>
    <t>938909611</t>
  </si>
  <si>
    <t>Odstranění nánosu na krajnicích tl do 100 mm</t>
  </si>
  <si>
    <t>577969983</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</si>
  <si>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</si>
  <si>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z krajnic, která     se oceňuje cenami souboru cen 997 22-15 Vodorovná doprava suti. </t>
  </si>
  <si>
    <t>420*2*0,5 "odměřeno digitálně ze přílohy C.3</t>
  </si>
  <si>
    <t>99</t>
  </si>
  <si>
    <t>Přesun hmot</t>
  </si>
  <si>
    <t>46</t>
  </si>
  <si>
    <t>997221561</t>
  </si>
  <si>
    <t>Vodorovná doprava suti z kusových materiálů do 1 km</t>
  </si>
  <si>
    <t>CS ÚRS 2012 02</t>
  </si>
  <si>
    <t>-2064319796</t>
  </si>
  <si>
    <t>134*0,1*2,4 "kamenná dlažba; uvažováno 2400kg/m3</t>
  </si>
  <si>
    <t>47</t>
  </si>
  <si>
    <t>997221569</t>
  </si>
  <si>
    <t>Příplatek ZKD 1 km u vodorovné dopravy suti z kusových materiálů</t>
  </si>
  <si>
    <t>-1606063798</t>
  </si>
  <si>
    <t>32,16*19 "skládka uvažována ve vzdálenosti 20km</t>
  </si>
  <si>
    <t>48</t>
  </si>
  <si>
    <t>997221845</t>
  </si>
  <si>
    <t>Poplatek za uložení odpadu z asfaltových povrchů na skládce (skládkovné)</t>
  </si>
  <si>
    <t>1472219111</t>
  </si>
  <si>
    <t>352*0,135+2032*0,15 "fréza</t>
  </si>
  <si>
    <t>-420*0,10 "nezpevněná krajnice</t>
  </si>
  <si>
    <t>-48,4*0,1 "nezpevněné sjezdy</t>
  </si>
  <si>
    <t>305,48*2,2 "uvažováno 2200kg/m3</t>
  </si>
  <si>
    <t>49</t>
  </si>
  <si>
    <t>997221855</t>
  </si>
  <si>
    <t>Poplatek za uložení odpadu z kameniva na skládce (skládkovné)</t>
  </si>
  <si>
    <t>-955430259</t>
  </si>
  <si>
    <t>20*0,3+20*0,26 "sanace</t>
  </si>
  <si>
    <t>134*0,35 "dlažba</t>
  </si>
  <si>
    <t>48,4*0,1 "sjezdy</t>
  </si>
  <si>
    <t>62,94*2,2</t>
  </si>
  <si>
    <t>997</t>
  </si>
  <si>
    <t>Přesun sutě</t>
  </si>
  <si>
    <t>50</t>
  </si>
  <si>
    <t>997006512</t>
  </si>
  <si>
    <t>Vodorovné doprava suti s naložením a složením na skládku do 1 km</t>
  </si>
  <si>
    <t>-744712031</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</si>
  <si>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</si>
  <si>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</si>
  <si>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podkladní vrstvy; uvažováno 2200kg/m3</t>
  </si>
  <si>
    <t>305,48 "fréza</t>
  </si>
  <si>
    <t>368,42*2,2</t>
  </si>
  <si>
    <t>51</t>
  </si>
  <si>
    <t>997006519</t>
  </si>
  <si>
    <t>Příplatek k vodorovnému přemístění suti na skládku ZKD 1 km přes 1 km</t>
  </si>
  <si>
    <t>341486423</t>
  </si>
  <si>
    <t>Vodorovná doprava suti na skládku s naložením na dopravní prostředek a složením Příplatek k ceně za každý další i započatý 1 km</t>
  </si>
  <si>
    <t>810,524*19 "skládka uvažována 20km</t>
  </si>
  <si>
    <t>52</t>
  </si>
  <si>
    <t>997221551</t>
  </si>
  <si>
    <t>Vodorovná doprava suti ze sypkých materiálů do 1 km</t>
  </si>
  <si>
    <t>-1618954541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</si>
  <si>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</si>
  <si>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</si>
  <si>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(186,3+434,7)*0,3 "čištění příkopů</t>
  </si>
  <si>
    <t>420*0,15 "krajnice</t>
  </si>
  <si>
    <t>249,3*2 "uvažováno 2000kg/m3</t>
  </si>
  <si>
    <t>53</t>
  </si>
  <si>
    <t>997221559</t>
  </si>
  <si>
    <t>Příplatek ZKD 1 km u vodorovné dopravy suti ze sypkých materiálů</t>
  </si>
  <si>
    <t>-1809536159</t>
  </si>
  <si>
    <t>Vodorovná doprava suti bez naložení, ale se složením a s hrubým urovnáním Příplatek k ceně za každý další i započatý 1 km přes 1 km</t>
  </si>
  <si>
    <t>498,6*19 "uvažováno vzdálenost 20km</t>
  </si>
  <si>
    <t>102 - Intravilín</t>
  </si>
  <si>
    <t xml:space="preserve">    8 - Trubní vedení</t>
  </si>
  <si>
    <t>113106123</t>
  </si>
  <si>
    <t>Rozebrání dlažeb komunikací pro pěší ze zámkových dlaždic</t>
  </si>
  <si>
    <t>-891177670</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</si>
  <si>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</si>
  <si>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10+2,25+6+7,6 "přeskládání sjezdů</t>
  </si>
  <si>
    <t>113107223</t>
  </si>
  <si>
    <t>Odstranění podkladu pl přes 200 m2 z kameniva drceného tl 300 mm</t>
  </si>
  <si>
    <t>465512948</t>
  </si>
  <si>
    <t>175*1,9 "sanace skladba 3</t>
  </si>
  <si>
    <t>113107221</t>
  </si>
  <si>
    <t>Odstranění podkladu pl přes 200 m2 z kameniva drceného tl 100 mm</t>
  </si>
  <si>
    <t>918698000</t>
  </si>
  <si>
    <t>304 "nezpevněné vjezdy na soukromé pozemky; odměřeno digitálně z příloh C.3</t>
  </si>
  <si>
    <t>5185 "skladba 3</t>
  </si>
  <si>
    <t>682 "skladba 2</t>
  </si>
  <si>
    <t>113154365</t>
  </si>
  <si>
    <t>Frézování živičného krytu tl 200 mm pruh š 2 m pl do 10000 m2 s překážkami v trase</t>
  </si>
  <si>
    <t>917009543</t>
  </si>
  <si>
    <t>5185 "tl. 90</t>
  </si>
  <si>
    <t>682 "tl. 135mm</t>
  </si>
  <si>
    <t>113202111</t>
  </si>
  <si>
    <t>Vytrhání obrub krajníků obrubníků stojatých</t>
  </si>
  <si>
    <t>795651440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</si>
  <si>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</si>
  <si>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54+41,7+19,9+39,1+33,4+45,9+63,4+79,2+8+6,2 "výšková úprava obrub</t>
  </si>
  <si>
    <t>-1391937841</t>
  </si>
  <si>
    <t>175*1,9*0,5 "sanace aktivní zóny; položka bude čerpána se souhlasem TDI a zástupce investora</t>
  </si>
  <si>
    <t>642060000</t>
  </si>
  <si>
    <t>166,25 "sanace aktivní zóny; položka bude čerpána se souhlasem TDI a zástupce investora</t>
  </si>
  <si>
    <t>591482732</t>
  </si>
  <si>
    <t>300251989</t>
  </si>
  <si>
    <t>755481977</t>
  </si>
  <si>
    <t>271,2 "čištení krajnic a příkopů</t>
  </si>
  <si>
    <t>-766404157</t>
  </si>
  <si>
    <t>166,25*2 "uvažováno 2000kg/m3; sanace aktivní zóny; položka bude čerpána se souhlasem TDI a zástupce investora</t>
  </si>
  <si>
    <t>542,4 "čištění krajnic a příkoů</t>
  </si>
  <si>
    <t>-1669310122</t>
  </si>
  <si>
    <t>175*1,9 "sanace</t>
  </si>
  <si>
    <t>15,5 "odláždění vtoků UV</t>
  </si>
  <si>
    <t>-341282436</t>
  </si>
  <si>
    <t>3,2+5+1,05+0,65+5,6 "odláždění vtoků UV</t>
  </si>
  <si>
    <t>451315116</t>
  </si>
  <si>
    <t>Podkladní nebo výplňová vrstva z betonu C 20/25 tl do 100 mm</t>
  </si>
  <si>
    <t>-714112766</t>
  </si>
  <si>
    <t>Podkladní a výplňové vrstvy z betonu prostého tloušťky do 100 mm, z betonu C 20/25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</si>
  <si>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</si>
  <si>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4,9+16,4 "sjezd; výšková úprava</t>
  </si>
  <si>
    <t>181956778</t>
  </si>
  <si>
    <t>175*1,9 "sanace skladba 3; ŠD-A 0/32 tl. 250mm</t>
  </si>
  <si>
    <t>175*1,9*2 "tl. 500mm; sanace aktivní zóny; položka bude čerpána se souhlasem TDI a zástupce investora</t>
  </si>
  <si>
    <t>-118195370</t>
  </si>
  <si>
    <t>304,3 "sjezdy z R-materiálu; odměřeno digitálně z přílohy C.3</t>
  </si>
  <si>
    <t>-2063884078</t>
  </si>
  <si>
    <t>708,23 "skladba 2; VMT 22S</t>
  </si>
  <si>
    <t>5479,85 "skladba 3; ACP 22S</t>
  </si>
  <si>
    <t>1333737433</t>
  </si>
  <si>
    <t>580*2*0,5 "odměřeno digitálně z přílohy C.3</t>
  </si>
  <si>
    <t>1191586486</t>
  </si>
  <si>
    <t>708,23 "skladba 2; PI-E 0,8kg/m2</t>
  </si>
  <si>
    <t>5479,85 "skladba 3; PI-E 0,8kg/m2</t>
  </si>
  <si>
    <t>332,5 "sanace skladba 3; PI-E 0,8kg/m2</t>
  </si>
  <si>
    <t>-1283473655</t>
  </si>
  <si>
    <t>694,74+708,23 "skladba 2; PS-EP 0,3kg/m2</t>
  </si>
  <si>
    <t>5375,47+5479,85 "skladba 3; PS-EP 0,3kg/m2</t>
  </si>
  <si>
    <t>332,5 "sanace skladba 3; PS-EP 0,5kg/m2</t>
  </si>
  <si>
    <t>1190722120</t>
  </si>
  <si>
    <t>674,5 "skladba 2; ACO 11+</t>
  </si>
  <si>
    <t>5218,9 "skladba 3; ACO 11+</t>
  </si>
  <si>
    <t>1296288757</t>
  </si>
  <si>
    <t>611,322*0,0072 "výpočet dle specifikace výrobce</t>
  </si>
  <si>
    <t>557887774</t>
  </si>
  <si>
    <t>694,74 "skladba 2; ACL 16S</t>
  </si>
  <si>
    <t>5375,47 "skladba 3; ACL 16S</t>
  </si>
  <si>
    <t>-450850576</t>
  </si>
  <si>
    <t>596211210</t>
  </si>
  <si>
    <t>Kladení zámkové dlažby komunikací pro pěší tl 80 mm skupiny A pl do 50 m2</t>
  </si>
  <si>
    <t>1580034352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</si>
  <si>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</si>
  <si>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</si>
  <si>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10+2,25+6+7,6 "přeskládání sjezdů; použita stávající dlažba</t>
  </si>
  <si>
    <t>-1840888775</t>
  </si>
  <si>
    <t>15,5</t>
  </si>
  <si>
    <t>Trubní vedení</t>
  </si>
  <si>
    <t>899231111</t>
  </si>
  <si>
    <t>Výšková úprava uličního vstupu nebo vpusti do 200 mm zvýšením mříže</t>
  </si>
  <si>
    <t>1189677775</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</si>
  <si>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</si>
  <si>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899331111</t>
  </si>
  <si>
    <t>Výšková úprava uličního vstupu nebo vpusti do 200 mm zvýšením poklopu</t>
  </si>
  <si>
    <t>2085386136</t>
  </si>
  <si>
    <t>899431111</t>
  </si>
  <si>
    <t>Výšková úprava uličního vstupu nebo vpusti do 200 mm zvýšením krycího hrnce, šoupěte nebo hydrantu</t>
  </si>
  <si>
    <t>-1427410165</t>
  </si>
  <si>
    <t>Výšková úprava uličního vstupu nebo vpusti do 200 mm zvýšením krycího hrnce, šoupěte nebo hydrantu bez úpravy armatur</t>
  </si>
  <si>
    <t>887545204</t>
  </si>
  <si>
    <t>614643431</t>
  </si>
  <si>
    <t>-857447600</t>
  </si>
  <si>
    <t>5 "E2d</t>
  </si>
  <si>
    <t>1 "E2b</t>
  </si>
  <si>
    <t>2 "P4</t>
  </si>
  <si>
    <t>1 "P2</t>
  </si>
  <si>
    <t>-1453670142</t>
  </si>
  <si>
    <t>-521165469</t>
  </si>
  <si>
    <t>-488739911</t>
  </si>
  <si>
    <t>3 "1xP2; 2xP4</t>
  </si>
  <si>
    <t>1416760379</t>
  </si>
  <si>
    <t>-405786746</t>
  </si>
  <si>
    <t>481052153</t>
  </si>
  <si>
    <t>1730 "V4</t>
  </si>
  <si>
    <t>915111115</t>
  </si>
  <si>
    <t>Vodorovné dopravní značení šířky 125 mm žlutou barvou dělící čáry souvislé</t>
  </si>
  <si>
    <t>999561371</t>
  </si>
  <si>
    <t>Vodorovné dopravní značení stříkané barvou dělící čára šířky 125 mm souvislá žlutá základní</t>
  </si>
  <si>
    <t>46*2 "V11a</t>
  </si>
  <si>
    <t>915121111</t>
  </si>
  <si>
    <t>Vodorovné dopravní značení šířky 250 mm bílou barvou vodící čáry</t>
  </si>
  <si>
    <t>-101318691</t>
  </si>
  <si>
    <t>Vodorovné dopravní značení stříkané barvou vodící čára bílá šířky 250 mm základní</t>
  </si>
  <si>
    <t>130 "V2b 1,5/1,5/0,250</t>
  </si>
  <si>
    <t>10 "V4 0,5/0,5/0,250</t>
  </si>
  <si>
    <t>-84341579</t>
  </si>
  <si>
    <t>915211116</t>
  </si>
  <si>
    <t>Vodorovné dopravní značení retroreflexním žlutým plastem dělící čáry souvislé šířky 125 mm</t>
  </si>
  <si>
    <t>17541300</t>
  </si>
  <si>
    <t>Vodorovné dopravní značení stříkaným plastem dělící čára šířky 125 mm souvislá žlutá retroreflexní</t>
  </si>
  <si>
    <t>915221111</t>
  </si>
  <si>
    <t>Vodorovné dopravní značení bílým plastem vodící čáry šířky 250 mm</t>
  </si>
  <si>
    <t>1511741693</t>
  </si>
  <si>
    <t>Vodorovné dopravní značení stříkaným plastem vodící čára bílá šířky 250 mm základní</t>
  </si>
  <si>
    <t>916131213</t>
  </si>
  <si>
    <t>Osazení silničního obrubníku betonového stojatého s boční opěrou do lože z betonu prostého</t>
  </si>
  <si>
    <t>335772563</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</si>
  <si>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</si>
  <si>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</si>
  <si>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522897572</t>
  </si>
  <si>
    <t>odměřeno digitálně z přílohy C.3</t>
  </si>
  <si>
    <t>181,05</t>
  </si>
  <si>
    <t>-773840037</t>
  </si>
  <si>
    <t>175*1,9 "skladba 3</t>
  </si>
  <si>
    <t>2019421890</t>
  </si>
  <si>
    <t>175*1,9 "sanace skladba 3; separační geotextilie</t>
  </si>
  <si>
    <t>-364690437</t>
  </si>
  <si>
    <t>-1664333165</t>
  </si>
  <si>
    <t>(303+93+26+30+29+13+60+60)*0,70 "70% strojně</t>
  </si>
  <si>
    <t>-230664015</t>
  </si>
  <si>
    <t>(303+93+26+30+29+13+60+60)*0,30 "30% ručně</t>
  </si>
  <si>
    <t>-1981708693</t>
  </si>
  <si>
    <t>708,23 "skladba 2</t>
  </si>
  <si>
    <t>5479,85 "skladba 3</t>
  </si>
  <si>
    <t>1381927488</t>
  </si>
  <si>
    <t>580*2*0,5 "odměřeno digitálně ze přílohy C.3</t>
  </si>
  <si>
    <t>979021113</t>
  </si>
  <si>
    <t>Očištění vybouraných obrubníků a krajníků silničních při překopech inženýrských sítí</t>
  </si>
  <si>
    <t>33819383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</si>
  <si>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</si>
  <si>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</si>
  <si>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54</t>
  </si>
  <si>
    <t>-1150535696</t>
  </si>
  <si>
    <t>5185*0,09+682*0,135 "fréza</t>
  </si>
  <si>
    <t>-304,3*0,1 "nezpevněné vjezdy</t>
  </si>
  <si>
    <t>-580*0,1 "nezpevněná krajnice</t>
  </si>
  <si>
    <t>470,290*2,2 "uvažováno 2200kg/m3</t>
  </si>
  <si>
    <t>55</t>
  </si>
  <si>
    <t>583232537</t>
  </si>
  <si>
    <t>175*1,9*0,3 "sanace</t>
  </si>
  <si>
    <t>175*1,9*0,5 "aktivní zóna; čerpání se souhlasem TDI a zástupcem investora</t>
  </si>
  <si>
    <t>304,3*0,1 "sjezdy</t>
  </si>
  <si>
    <t>5185*0,04+682*0,015 "odstranění podkladu</t>
  </si>
  <si>
    <t>514,06*2,2 "uvažováno 2200kg/m3</t>
  </si>
  <si>
    <t>56</t>
  </si>
  <si>
    <t>1248603454</t>
  </si>
  <si>
    <t>470,290 "fréza</t>
  </si>
  <si>
    <t>984,35*2,2 "uvažováno 2200kg/m3</t>
  </si>
  <si>
    <t>57</t>
  </si>
  <si>
    <t>2101881419</t>
  </si>
  <si>
    <t>2165,57*19 "skládka uvažována 20km</t>
  </si>
  <si>
    <t>58</t>
  </si>
  <si>
    <t>-1573093652</t>
  </si>
  <si>
    <t>(429,8+184,2)*0,3 "čištění příkopů</t>
  </si>
  <si>
    <t>580*0,15 "krajnice</t>
  </si>
  <si>
    <t>271,2*2 "uvažováno 2000kg/m3</t>
  </si>
  <si>
    <t>59</t>
  </si>
  <si>
    <t>85492415</t>
  </si>
  <si>
    <t>542,4*19 "uvažováno vzdálenost 20km</t>
  </si>
  <si>
    <t>900 - Volná řada objektů</t>
  </si>
  <si>
    <t>901 - Dopravně inženýrské opatření</t>
  </si>
  <si>
    <t xml:space="preserve">    0 - Vedlejší rozpočtové náklady</t>
  </si>
  <si>
    <t>072002000</t>
  </si>
  <si>
    <t>Silniční provoz - DIO</t>
  </si>
  <si>
    <t>-101194837</t>
  </si>
  <si>
    <t xml:space="preserve">Položka zahrnuje dopravně inženýrská opatření v průběhu celé stavby (dle schváleného plánu ZOV a vyjádření DI PČR), zahrnuje pronájem dopravního znační - tzn. osazení, přesuny a odvoz provizorního dopravního značení. Zahrnuje dočasné dopravní značení (svislé i vodorovné včetně odstranění), dopravní zařízení (např. dopravní kužely, světelné výstražné zařízení atd.) oplocení a všechny související práce po dobu trvání stavby Součástí položky je i údržba a péče o dopravně inženýrská opatření v průběhu celé stavby. Součástí položky je vyřízení DIR včetně jeho projednání.
</t>
  </si>
  <si>
    <t xml:space="preserve">Poznámka k položce:
Položka zahrnuje dopravně inženýrská opatření v průběhu celé stavby. Součástí položky je vyřízení DIR včetně jeho projednání.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</si>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</sst>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13">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sz val="10"/>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1"/>
      <color indexed="8"/>
      <name val="Calibri"/>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18"/>
      <name val="Trebuchet MS"/>
      <family val="2"/>
    </font>
    <font>
      <sz val="8"/>
      <color indexed="2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b/>
      <sz val="10"/>
      <color indexed="56"/>
      <name val="Trebuchet MS"/>
      <family val="2"/>
    </font>
    <font>
      <sz val="10"/>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b/>
      <sz val="10"/>
      <color rgb="FF00336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1" applyNumberFormat="0" applyFill="0" applyAlignment="0" applyProtection="0"/>
    <xf numFmtId="170" fontId="65" fillId="0" borderId="0" applyFont="0" applyFill="0" applyBorder="0" applyAlignment="0" applyProtection="0"/>
    <xf numFmtId="168" fontId="65" fillId="0" borderId="0" applyFont="0" applyFill="0" applyBorder="0" applyAlignment="0" applyProtection="0"/>
    <xf numFmtId="0" fontId="68"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4" fillId="0" borderId="0" applyAlignment="0">
      <protection locked="0"/>
    </xf>
    <xf numFmtId="0" fontId="76" fillId="0" borderId="0" applyNumberFormat="0" applyFill="0" applyBorder="0" applyAlignment="0" applyProtection="0"/>
    <xf numFmtId="0" fontId="65" fillId="23" borderId="6" applyNumberFormat="0" applyFont="0" applyAlignment="0" applyProtection="0"/>
    <xf numFmtId="9" fontId="65" fillId="0" borderId="0" applyFont="0" applyFill="0" applyBorder="0" applyAlignment="0" applyProtection="0"/>
    <xf numFmtId="0" fontId="77" fillId="0" borderId="7" applyNumberFormat="0" applyFill="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cellStyleXfs>
  <cellXfs count="395">
    <xf numFmtId="0" fontId="4" fillId="0" borderId="0" xfId="0" applyFont="1" applyAlignment="1">
      <alignment/>
    </xf>
    <xf numFmtId="0" fontId="4" fillId="0" borderId="0" xfId="0" applyFont="1" applyAlignment="1">
      <alignment vertical="center"/>
    </xf>
    <xf numFmtId="0" fontId="8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0" fontId="85" fillId="0" borderId="0" xfId="0" applyFont="1" applyAlignment="1">
      <alignment vertical="center"/>
    </xf>
    <xf numFmtId="0" fontId="86" fillId="0" borderId="0" xfId="0" applyFont="1" applyAlignment="1">
      <alignment vertical="center"/>
    </xf>
    <xf numFmtId="0" fontId="4" fillId="0" borderId="0" xfId="0" applyFont="1" applyAlignment="1">
      <alignment horizontal="center" vertical="center" wrapText="1"/>
    </xf>
    <xf numFmtId="0" fontId="87" fillId="0" borderId="0" xfId="0" applyFont="1" applyAlignment="1">
      <alignment/>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2" fillId="33" borderId="0" xfId="0" applyFont="1" applyFill="1" applyAlignment="1">
      <alignment horizontal="left" vertical="center"/>
    </xf>
    <xf numFmtId="0" fontId="4" fillId="33" borderId="0" xfId="0" applyFont="1" applyFill="1" applyAlignment="1">
      <alignment/>
    </xf>
    <xf numFmtId="0" fontId="92"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9" fillId="0" borderId="0" xfId="0" applyFont="1" applyBorder="1" applyAlignment="1">
      <alignment horizontal="left" vertical="center"/>
    </xf>
    <xf numFmtId="0" fontId="4" fillId="0" borderId="14" xfId="0" applyFont="1" applyBorder="1" applyAlignment="1">
      <alignment/>
    </xf>
    <xf numFmtId="0" fontId="93" fillId="0" borderId="0" xfId="0" applyFont="1" applyAlignment="1">
      <alignment horizontal="left" vertical="center"/>
    </xf>
    <xf numFmtId="0" fontId="94" fillId="0" borderId="0" xfId="0" applyFont="1" applyAlignment="1">
      <alignment horizontal="left" vertical="center"/>
    </xf>
    <xf numFmtId="0" fontId="95"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5"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10"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4" fillId="0" borderId="0" xfId="0" applyFont="1" applyBorder="1" applyAlignment="1">
      <alignment horizontal="right" vertical="center"/>
    </xf>
    <xf numFmtId="0" fontId="84" fillId="0" borderId="13" xfId="0" applyFont="1" applyBorder="1" applyAlignment="1">
      <alignment vertical="center"/>
    </xf>
    <xf numFmtId="0" fontId="84" fillId="0" borderId="0" xfId="0" applyFont="1" applyBorder="1" applyAlignment="1">
      <alignment vertical="center"/>
    </xf>
    <xf numFmtId="0" fontId="84" fillId="0" borderId="0" xfId="0" applyFont="1" applyBorder="1" applyAlignment="1">
      <alignment horizontal="left" vertical="center"/>
    </xf>
    <xf numFmtId="0" fontId="84"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9" fillId="0" borderId="0" xfId="0" applyFont="1" applyAlignment="1">
      <alignment horizontal="left" vertical="center"/>
    </xf>
    <xf numFmtId="0" fontId="5" fillId="0" borderId="13" xfId="0" applyFont="1" applyBorder="1" applyAlignment="1">
      <alignment vertical="center"/>
    </xf>
    <xf numFmtId="0" fontId="95"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5" fillId="0" borderId="27" xfId="0" applyFont="1" applyBorder="1" applyAlignment="1">
      <alignment horizontal="center" vertical="center" wrapText="1"/>
    </xf>
    <xf numFmtId="0" fontId="95" fillId="0" borderId="28" xfId="0" applyFont="1" applyBorder="1" applyAlignment="1">
      <alignment horizontal="center" vertical="center" wrapText="1"/>
    </xf>
    <xf numFmtId="0" fontId="95" fillId="0" borderId="29" xfId="0" applyFont="1" applyBorder="1" applyAlignment="1">
      <alignment horizontal="center" vertical="center" wrapText="1"/>
    </xf>
    <xf numFmtId="0" fontId="4" fillId="0" borderId="30" xfId="0" applyFont="1" applyBorder="1" applyAlignment="1">
      <alignment vertical="center"/>
    </xf>
    <xf numFmtId="0" fontId="96" fillId="0" borderId="0" xfId="0" applyFont="1" applyAlignment="1">
      <alignment horizontal="left" vertical="center"/>
    </xf>
    <xf numFmtId="0" fontId="96" fillId="0" borderId="0" xfId="0" applyFont="1" applyAlignment="1">
      <alignment vertical="center"/>
    </xf>
    <xf numFmtId="0" fontId="6" fillId="0" borderId="0" xfId="0" applyFont="1" applyAlignment="1">
      <alignment horizontal="center" vertical="center"/>
    </xf>
    <xf numFmtId="4" fontId="97" fillId="0" borderId="24" xfId="0" applyNumberFormat="1" applyFont="1" applyBorder="1" applyAlignment="1">
      <alignment vertical="center"/>
    </xf>
    <xf numFmtId="4" fontId="97" fillId="0" borderId="0" xfId="0" applyNumberFormat="1" applyFont="1" applyBorder="1" applyAlignment="1">
      <alignment vertical="center"/>
    </xf>
    <xf numFmtId="174" fontId="97" fillId="0" borderId="0" xfId="0" applyNumberFormat="1" applyFont="1" applyBorder="1" applyAlignment="1">
      <alignment vertical="center"/>
    </xf>
    <xf numFmtId="4" fontId="97" fillId="0" borderId="25" xfId="0" applyNumberFormat="1" applyFont="1" applyBorder="1" applyAlignment="1">
      <alignment vertical="center"/>
    </xf>
    <xf numFmtId="0" fontId="12" fillId="0" borderId="0" xfId="0" applyFont="1" applyAlignment="1">
      <alignment horizontal="left" vertical="center"/>
    </xf>
    <xf numFmtId="0" fontId="7" fillId="0" borderId="13" xfId="0" applyFont="1" applyBorder="1" applyAlignment="1">
      <alignment vertical="center"/>
    </xf>
    <xf numFmtId="0" fontId="98" fillId="0" borderId="0" xfId="0" applyFont="1" applyAlignment="1">
      <alignment vertical="center"/>
    </xf>
    <xf numFmtId="0" fontId="99" fillId="0" borderId="0" xfId="0" applyFont="1" applyAlignment="1">
      <alignment vertical="center"/>
    </xf>
    <xf numFmtId="0" fontId="13" fillId="0" borderId="0" xfId="0" applyFont="1" applyAlignment="1">
      <alignment horizontal="center" vertical="center"/>
    </xf>
    <xf numFmtId="4" fontId="100" fillId="0" borderId="24" xfId="0" applyNumberFormat="1" applyFont="1" applyBorder="1" applyAlignment="1">
      <alignment vertical="center"/>
    </xf>
    <xf numFmtId="4" fontId="100" fillId="0" borderId="0" xfId="0" applyNumberFormat="1" applyFont="1" applyBorder="1" applyAlignment="1">
      <alignment vertical="center"/>
    </xf>
    <xf numFmtId="174" fontId="100" fillId="0" borderId="0" xfId="0" applyNumberFormat="1" applyFont="1" applyBorder="1" applyAlignment="1">
      <alignment vertical="center"/>
    </xf>
    <xf numFmtId="4" fontId="100" fillId="0" borderId="25" xfId="0" applyNumberFormat="1" applyFont="1" applyBorder="1" applyAlignment="1">
      <alignment vertical="center"/>
    </xf>
    <xf numFmtId="0" fontId="7" fillId="0" borderId="0" xfId="0" applyFont="1" applyAlignment="1">
      <alignment horizontal="left" vertical="center"/>
    </xf>
    <xf numFmtId="0" fontId="8" fillId="0" borderId="13" xfId="0" applyFont="1" applyBorder="1" applyAlignment="1">
      <alignment vertical="center"/>
    </xf>
    <xf numFmtId="0" fontId="8" fillId="0" borderId="0" xfId="0" applyFont="1" applyAlignment="1">
      <alignment horizontal="center" vertical="center"/>
    </xf>
    <xf numFmtId="4" fontId="101" fillId="0" borderId="24" xfId="0" applyNumberFormat="1" applyFont="1" applyBorder="1" applyAlignment="1">
      <alignment vertical="center"/>
    </xf>
    <xf numFmtId="4" fontId="101" fillId="0" borderId="0" xfId="0" applyNumberFormat="1" applyFont="1" applyBorder="1" applyAlignment="1">
      <alignment vertical="center"/>
    </xf>
    <xf numFmtId="174" fontId="101" fillId="0" borderId="0" xfId="0" applyNumberFormat="1" applyFont="1" applyBorder="1" applyAlignment="1">
      <alignment vertical="center"/>
    </xf>
    <xf numFmtId="4" fontId="101" fillId="0" borderId="25" xfId="0" applyNumberFormat="1" applyFont="1" applyBorder="1" applyAlignment="1">
      <alignment vertical="center"/>
    </xf>
    <xf numFmtId="0" fontId="8" fillId="0" borderId="0" xfId="0" applyFont="1" applyAlignment="1">
      <alignment horizontal="left" vertical="center"/>
    </xf>
    <xf numFmtId="4" fontId="101" fillId="0" borderId="31" xfId="0" applyNumberFormat="1" applyFont="1" applyBorder="1" applyAlignment="1">
      <alignment vertical="center"/>
    </xf>
    <xf numFmtId="4" fontId="101" fillId="0" borderId="32" xfId="0" applyNumberFormat="1" applyFont="1" applyBorder="1" applyAlignment="1">
      <alignment vertical="center"/>
    </xf>
    <xf numFmtId="174" fontId="101" fillId="0" borderId="32" xfId="0" applyNumberFormat="1" applyFont="1" applyBorder="1" applyAlignment="1">
      <alignment vertical="center"/>
    </xf>
    <xf numFmtId="4" fontId="101"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5"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10" fillId="0" borderId="0" xfId="0" applyFont="1" applyBorder="1" applyAlignment="1">
      <alignment horizontal="left" vertical="center"/>
    </xf>
    <xf numFmtId="4" fontId="96" fillId="0" borderId="0" xfId="0" applyNumberFormat="1" applyFont="1" applyBorder="1" applyAlignment="1">
      <alignment vertical="center"/>
    </xf>
    <xf numFmtId="0" fontId="84" fillId="0" borderId="0" xfId="0" applyFont="1" applyBorder="1" applyAlignment="1" applyProtection="1">
      <alignment horizontal="right" vertical="center"/>
      <protection locked="0"/>
    </xf>
    <xf numFmtId="4" fontId="84" fillId="0" borderId="0" xfId="0" applyNumberFormat="1" applyFont="1" applyBorder="1" applyAlignment="1">
      <alignment vertical="center"/>
    </xf>
    <xf numFmtId="172" fontId="84"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102" fillId="0" borderId="0" xfId="0" applyFont="1" applyBorder="1" applyAlignment="1">
      <alignment horizontal="left" vertical="center"/>
    </xf>
    <xf numFmtId="0" fontId="85" fillId="0" borderId="13" xfId="0" applyFont="1" applyBorder="1" applyAlignment="1">
      <alignment vertical="center"/>
    </xf>
    <xf numFmtId="0" fontId="85" fillId="0" borderId="0" xfId="0" applyFont="1" applyBorder="1" applyAlignment="1">
      <alignment vertical="center"/>
    </xf>
    <xf numFmtId="0" fontId="85" fillId="0" borderId="32" xfId="0" applyFont="1" applyBorder="1" applyAlignment="1">
      <alignment horizontal="left" vertical="center"/>
    </xf>
    <xf numFmtId="0" fontId="85" fillId="0" borderId="32" xfId="0" applyFont="1" applyBorder="1" applyAlignment="1">
      <alignment vertical="center"/>
    </xf>
    <xf numFmtId="0" fontId="85" fillId="0" borderId="32" xfId="0" applyFont="1" applyBorder="1" applyAlignment="1" applyProtection="1">
      <alignment vertical="center"/>
      <protection locked="0"/>
    </xf>
    <xf numFmtId="4" fontId="85" fillId="0" borderId="32" xfId="0" applyNumberFormat="1" applyFont="1" applyBorder="1" applyAlignment="1">
      <alignment vertical="center"/>
    </xf>
    <xf numFmtId="0" fontId="85" fillId="0" borderId="14" xfId="0" applyFont="1" applyBorder="1" applyAlignment="1">
      <alignment vertical="center"/>
    </xf>
    <xf numFmtId="0" fontId="86" fillId="0" borderId="13" xfId="0" applyFont="1" applyBorder="1" applyAlignment="1">
      <alignment vertical="center"/>
    </xf>
    <xf numFmtId="0" fontId="86" fillId="0" borderId="0" xfId="0" applyFont="1" applyBorder="1" applyAlignment="1">
      <alignment vertical="center"/>
    </xf>
    <xf numFmtId="0" fontId="86" fillId="0" borderId="32" xfId="0" applyFont="1" applyBorder="1" applyAlignment="1">
      <alignment horizontal="left" vertical="center"/>
    </xf>
    <xf numFmtId="0" fontId="86" fillId="0" borderId="32" xfId="0" applyFont="1" applyBorder="1" applyAlignment="1">
      <alignment vertical="center"/>
    </xf>
    <xf numFmtId="0" fontId="86" fillId="0" borderId="32" xfId="0" applyFont="1" applyBorder="1" applyAlignment="1" applyProtection="1">
      <alignment vertical="center"/>
      <protection locked="0"/>
    </xf>
    <xf numFmtId="4" fontId="86" fillId="0" borderId="32" xfId="0" applyNumberFormat="1" applyFont="1" applyBorder="1" applyAlignment="1">
      <alignment vertical="center"/>
    </xf>
    <xf numFmtId="0" fontId="86"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5"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03"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6" fillId="0" borderId="0" xfId="0" applyNumberFormat="1" applyFont="1" applyAlignment="1">
      <alignment/>
    </xf>
    <xf numFmtId="174" fontId="104" fillId="0" borderId="22" xfId="0" applyNumberFormat="1" applyFont="1" applyBorder="1" applyAlignment="1">
      <alignment/>
    </xf>
    <xf numFmtId="174" fontId="104" fillId="0" borderId="23" xfId="0" applyNumberFormat="1" applyFont="1" applyBorder="1" applyAlignment="1">
      <alignment/>
    </xf>
    <xf numFmtId="4" fontId="14" fillId="0" borderId="0" xfId="0" applyNumberFormat="1" applyFont="1" applyAlignment="1">
      <alignment vertical="center"/>
    </xf>
    <xf numFmtId="0" fontId="87" fillId="0" borderId="13" xfId="0" applyFont="1" applyBorder="1" applyAlignment="1">
      <alignment/>
    </xf>
    <xf numFmtId="0" fontId="87" fillId="0" borderId="0" xfId="0" applyFont="1" applyAlignment="1">
      <alignment horizontal="left"/>
    </xf>
    <xf numFmtId="0" fontId="85" fillId="0" borderId="0" xfId="0" applyFont="1" applyAlignment="1">
      <alignment horizontal="left"/>
    </xf>
    <xf numFmtId="0" fontId="87" fillId="0" borderId="0" xfId="0" applyFont="1" applyAlignment="1" applyProtection="1">
      <alignment/>
      <protection locked="0"/>
    </xf>
    <xf numFmtId="4" fontId="85" fillId="0" borderId="0" xfId="0" applyNumberFormat="1" applyFont="1" applyAlignment="1">
      <alignment/>
    </xf>
    <xf numFmtId="0" fontId="87" fillId="0" borderId="24" xfId="0" applyFont="1" applyBorder="1" applyAlignment="1">
      <alignment/>
    </xf>
    <xf numFmtId="0" fontId="87" fillId="0" borderId="0" xfId="0" applyFont="1" applyBorder="1" applyAlignment="1">
      <alignment/>
    </xf>
    <xf numFmtId="174" fontId="87" fillId="0" borderId="0" xfId="0" applyNumberFormat="1" applyFont="1" applyBorder="1" applyAlignment="1">
      <alignment/>
    </xf>
    <xf numFmtId="174" fontId="87" fillId="0" borderId="25" xfId="0" applyNumberFormat="1" applyFont="1" applyBorder="1" applyAlignment="1">
      <alignment/>
    </xf>
    <xf numFmtId="0" fontId="87" fillId="0" borderId="0" xfId="0" applyFont="1" applyAlignment="1">
      <alignment horizontal="center"/>
    </xf>
    <xf numFmtId="4" fontId="87" fillId="0" borderId="0" xfId="0" applyNumberFormat="1" applyFont="1" applyAlignment="1">
      <alignment vertical="center"/>
    </xf>
    <xf numFmtId="0" fontId="87" fillId="0" borderId="0" xfId="0" applyFont="1" applyBorder="1" applyAlignment="1">
      <alignment horizontal="left"/>
    </xf>
    <xf numFmtId="0" fontId="86" fillId="0" borderId="0" xfId="0" applyFont="1" applyBorder="1" applyAlignment="1">
      <alignment horizontal="left"/>
    </xf>
    <xf numFmtId="4" fontId="86"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4" fillId="23" borderId="36" xfId="0" applyFont="1" applyFill="1" applyBorder="1" applyAlignment="1" applyProtection="1">
      <alignment horizontal="left" vertical="center"/>
      <protection locked="0"/>
    </xf>
    <xf numFmtId="0" fontId="84" fillId="0" borderId="0" xfId="0" applyFont="1" applyBorder="1" applyAlignment="1">
      <alignment horizontal="center" vertical="center"/>
    </xf>
    <xf numFmtId="174" fontId="84" fillId="0" borderId="0" xfId="0" applyNumberFormat="1" applyFont="1" applyBorder="1" applyAlignment="1">
      <alignment vertical="center"/>
    </xf>
    <xf numFmtId="174" fontId="84" fillId="0" borderId="25" xfId="0" applyNumberFormat="1" applyFont="1" applyBorder="1" applyAlignment="1">
      <alignment vertical="center"/>
    </xf>
    <xf numFmtId="4" fontId="4" fillId="0" borderId="0" xfId="0" applyNumberFormat="1" applyFont="1" applyAlignment="1">
      <alignment vertical="center"/>
    </xf>
    <xf numFmtId="0" fontId="105" fillId="0" borderId="0" xfId="0" applyFont="1" applyAlignment="1">
      <alignment horizontal="left" vertical="center"/>
    </xf>
    <xf numFmtId="0" fontId="15" fillId="0" borderId="0" xfId="0" applyFont="1" applyAlignment="1">
      <alignment horizontal="left" vertical="center" wrapText="1"/>
    </xf>
    <xf numFmtId="0" fontId="106" fillId="0" borderId="0" xfId="0" applyFont="1" applyAlignment="1">
      <alignment vertical="center" wrapText="1"/>
    </xf>
    <xf numFmtId="0" fontId="88" fillId="0" borderId="13" xfId="0" applyFont="1" applyBorder="1" applyAlignment="1">
      <alignment vertical="center"/>
    </xf>
    <xf numFmtId="0" fontId="105" fillId="0" borderId="0" xfId="0" applyFont="1" applyBorder="1" applyAlignment="1">
      <alignment horizontal="left" vertical="center"/>
    </xf>
    <xf numFmtId="0" fontId="88" fillId="0" borderId="0" xfId="0" applyFont="1" applyBorder="1" applyAlignment="1">
      <alignment horizontal="left" vertical="center"/>
    </xf>
    <xf numFmtId="0" fontId="88" fillId="0" borderId="0" xfId="0" applyFont="1" applyBorder="1" applyAlignment="1">
      <alignment horizontal="left" vertical="center" wrapText="1"/>
    </xf>
    <xf numFmtId="175" fontId="88" fillId="0" borderId="0" xfId="0" applyNumberFormat="1" applyFont="1" applyBorder="1" applyAlignment="1">
      <alignmen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8" fillId="0" borderId="0" xfId="0" applyFont="1" applyAlignment="1">
      <alignment horizontal="left" vertical="center"/>
    </xf>
    <xf numFmtId="0" fontId="15" fillId="0" borderId="0" xfId="0" applyFont="1" applyBorder="1" applyAlignment="1">
      <alignment horizontal="lef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Alignment="1">
      <alignment/>
    </xf>
    <xf numFmtId="0" fontId="88" fillId="0" borderId="0" xfId="0" applyFont="1" applyAlignment="1">
      <alignment horizontal="left" vertical="center" wrapText="1"/>
    </xf>
    <xf numFmtId="175" fontId="88" fillId="0" borderId="0" xfId="0" applyNumberFormat="1" applyFont="1" applyAlignment="1">
      <alignment vertical="center"/>
    </xf>
    <xf numFmtId="0" fontId="89" fillId="0" borderId="13" xfId="0" applyFont="1" applyBorder="1" applyAlignment="1">
      <alignmen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175" fontId="89" fillId="0" borderId="0" xfId="0" applyNumberFormat="1" applyFont="1" applyBorder="1" applyAlignment="1">
      <alignmen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89" fillId="0" borderId="0" xfId="0" applyFont="1" applyAlignment="1">
      <alignment horizontal="left" vertical="center"/>
    </xf>
    <xf numFmtId="0" fontId="89" fillId="0" borderId="0" xfId="0" applyFont="1" applyAlignment="1">
      <alignment horizontal="left" vertical="center"/>
    </xf>
    <xf numFmtId="0" fontId="89" fillId="0" borderId="0" xfId="0" applyFont="1" applyAlignment="1">
      <alignment horizontal="left" vertical="center" wrapText="1"/>
    </xf>
    <xf numFmtId="175" fontId="89" fillId="0" borderId="0" xfId="0" applyNumberFormat="1" applyFont="1" applyAlignment="1">
      <alignment vertical="center"/>
    </xf>
    <xf numFmtId="0" fontId="90" fillId="0" borderId="13" xfId="0" applyFont="1" applyBorder="1" applyAlignment="1">
      <alignment vertical="center"/>
    </xf>
    <xf numFmtId="0" fontId="90" fillId="0" borderId="0" xfId="0" applyFont="1" applyAlignment="1">
      <alignment horizontal="left" vertical="center"/>
    </xf>
    <xf numFmtId="0" fontId="90" fillId="0" borderId="0" xfId="0" applyFont="1" applyAlignment="1">
      <alignment horizontal="left" vertical="center" wrapText="1"/>
    </xf>
    <xf numFmtId="175" fontId="90" fillId="0" borderId="0" xfId="0" applyNumberFormat="1" applyFont="1" applyAlignment="1">
      <alignment vertical="center"/>
    </xf>
    <xf numFmtId="0" fontId="90" fillId="0" borderId="0" xfId="0" applyFont="1" applyAlignment="1" applyProtection="1">
      <alignment vertical="center"/>
      <protection locked="0"/>
    </xf>
    <xf numFmtId="0" fontId="90" fillId="0" borderId="24" xfId="0" applyFont="1" applyBorder="1" applyAlignment="1">
      <alignment vertical="center"/>
    </xf>
    <xf numFmtId="0" fontId="90" fillId="0" borderId="0" xfId="0" applyFont="1" applyBorder="1" applyAlignment="1">
      <alignment vertical="center"/>
    </xf>
    <xf numFmtId="0" fontId="90" fillId="0" borderId="25" xfId="0" applyFont="1" applyBorder="1" applyAlignment="1">
      <alignment vertical="center"/>
    </xf>
    <xf numFmtId="0" fontId="91" fillId="0" borderId="13" xfId="0" applyFont="1" applyBorder="1" applyAlignment="1">
      <alignment vertical="center"/>
    </xf>
    <xf numFmtId="0" fontId="91" fillId="0" borderId="0" xfId="0" applyFont="1" applyAlignment="1">
      <alignment horizontal="left" vertical="center"/>
    </xf>
    <xf numFmtId="0" fontId="91" fillId="0" borderId="0" xfId="0" applyFont="1" applyAlignment="1">
      <alignment horizontal="left" vertical="center" wrapText="1"/>
    </xf>
    <xf numFmtId="0" fontId="91" fillId="0" borderId="0" xfId="0" applyFont="1" applyAlignment="1">
      <alignment horizontal="left" vertical="center"/>
    </xf>
    <xf numFmtId="0" fontId="91" fillId="0" borderId="0" xfId="0" applyFont="1" applyAlignment="1" applyProtection="1">
      <alignment vertical="center"/>
      <protection locked="0"/>
    </xf>
    <xf numFmtId="0" fontId="91" fillId="0" borderId="24" xfId="0" applyFont="1" applyBorder="1" applyAlignment="1">
      <alignment vertical="center"/>
    </xf>
    <xf numFmtId="0" fontId="91" fillId="0" borderId="0" xfId="0" applyFont="1" applyBorder="1" applyAlignment="1">
      <alignment vertical="center"/>
    </xf>
    <xf numFmtId="0" fontId="91" fillId="0" borderId="25" xfId="0" applyFont="1" applyBorder="1" applyAlignment="1">
      <alignment vertical="center"/>
    </xf>
    <xf numFmtId="0" fontId="107" fillId="0" borderId="36" xfId="0" applyFont="1" applyBorder="1" applyAlignment="1" applyProtection="1">
      <alignment horizontal="center" vertical="center"/>
      <protection/>
    </xf>
    <xf numFmtId="49" fontId="107" fillId="0" borderId="36" xfId="0" applyNumberFormat="1" applyFont="1" applyBorder="1" applyAlignment="1" applyProtection="1">
      <alignment horizontal="left" vertical="center" wrapText="1"/>
      <protection/>
    </xf>
    <xf numFmtId="0" fontId="107" fillId="0" borderId="36" xfId="0" applyFont="1" applyBorder="1" applyAlignment="1" applyProtection="1">
      <alignment horizontal="left" vertical="center" wrapText="1"/>
      <protection/>
    </xf>
    <xf numFmtId="0" fontId="107" fillId="0" borderId="36" xfId="0" applyFont="1" applyBorder="1" applyAlignment="1" applyProtection="1">
      <alignment horizontal="center" vertical="center" wrapText="1"/>
      <protection/>
    </xf>
    <xf numFmtId="175" fontId="107" fillId="0" borderId="36" xfId="0" applyNumberFormat="1" applyFont="1" applyBorder="1" applyAlignment="1" applyProtection="1">
      <alignment vertical="center"/>
      <protection/>
    </xf>
    <xf numFmtId="4" fontId="107" fillId="23" borderId="36" xfId="0" applyNumberFormat="1" applyFont="1" applyFill="1" applyBorder="1" applyAlignment="1" applyProtection="1">
      <alignment vertical="center"/>
      <protection locked="0"/>
    </xf>
    <xf numFmtId="4" fontId="107" fillId="0" borderId="36" xfId="0" applyNumberFormat="1" applyFont="1" applyBorder="1" applyAlignment="1" applyProtection="1">
      <alignment vertical="center"/>
      <protection/>
    </xf>
    <xf numFmtId="0" fontId="107" fillId="0" borderId="13" xfId="0" applyFont="1" applyBorder="1" applyAlignment="1">
      <alignment vertical="center"/>
    </xf>
    <xf numFmtId="0" fontId="107" fillId="23" borderId="36" xfId="0" applyFont="1" applyFill="1" applyBorder="1" applyAlignment="1" applyProtection="1">
      <alignment horizontal="left" vertical="center"/>
      <protection locked="0"/>
    </xf>
    <xf numFmtId="0" fontId="107" fillId="0" borderId="0" xfId="0" applyFont="1" applyBorder="1" applyAlignment="1">
      <alignment horizontal="center" vertical="center"/>
    </xf>
    <xf numFmtId="0" fontId="88" fillId="0" borderId="31" xfId="0" applyFont="1" applyBorder="1" applyAlignment="1">
      <alignment vertical="center"/>
    </xf>
    <xf numFmtId="0" fontId="88" fillId="0" borderId="32" xfId="0" applyFont="1" applyBorder="1" applyAlignment="1">
      <alignment vertical="center"/>
    </xf>
    <xf numFmtId="0" fontId="88" fillId="0" borderId="33" xfId="0" applyFont="1" applyBorder="1" applyAlignment="1">
      <alignment vertical="center"/>
    </xf>
    <xf numFmtId="0" fontId="86" fillId="0" borderId="0" xfId="0" applyFont="1" applyAlignment="1">
      <alignment horizontal="left"/>
    </xf>
    <xf numFmtId="4" fontId="86" fillId="0" borderId="0" xfId="0" applyNumberFormat="1" applyFont="1" applyAlignment="1">
      <alignment/>
    </xf>
    <xf numFmtId="0" fontId="106" fillId="0" borderId="0" xfId="0" applyFont="1" applyBorder="1" applyAlignment="1">
      <alignment vertical="center" wrapText="1"/>
    </xf>
    <xf numFmtId="0" fontId="108"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4"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10" fillId="0" borderId="16" xfId="0" applyNumberFormat="1" applyFont="1" applyBorder="1" applyAlignment="1">
      <alignment vertical="center"/>
    </xf>
    <xf numFmtId="0" fontId="4" fillId="0" borderId="16" xfId="0" applyFont="1" applyBorder="1" applyAlignment="1">
      <alignment vertical="center"/>
    </xf>
    <xf numFmtId="0" fontId="84" fillId="0" borderId="0" xfId="0" applyFont="1" applyBorder="1" applyAlignment="1">
      <alignment horizontal="right" vertical="center"/>
    </xf>
    <xf numFmtId="0" fontId="4" fillId="0" borderId="0" xfId="0" applyFont="1" applyBorder="1" applyAlignment="1">
      <alignment vertical="center"/>
    </xf>
    <xf numFmtId="172" fontId="84" fillId="0" borderId="0" xfId="0" applyNumberFormat="1" applyFont="1" applyBorder="1" applyAlignment="1">
      <alignment horizontal="center" vertical="center"/>
    </xf>
    <xf numFmtId="0" fontId="84" fillId="0" borderId="0" xfId="0" applyFont="1" applyBorder="1" applyAlignment="1">
      <alignment vertical="center"/>
    </xf>
    <xf numFmtId="4" fontId="108"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7"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9" fillId="0" borderId="0" xfId="0" applyNumberFormat="1" applyFont="1" applyAlignment="1">
      <alignment vertical="center"/>
    </xf>
    <xf numFmtId="0" fontId="99" fillId="0" borderId="0" xfId="0" applyFont="1" applyAlignment="1">
      <alignment vertical="center"/>
    </xf>
    <xf numFmtId="4" fontId="99" fillId="0" borderId="0" xfId="0" applyNumberFormat="1" applyFont="1" applyAlignment="1">
      <alignment horizontal="right" vertical="center"/>
    </xf>
    <xf numFmtId="0" fontId="98" fillId="0" borderId="0" xfId="0" applyFont="1" applyAlignment="1">
      <alignment horizontal="left" vertical="center" wrapText="1"/>
    </xf>
    <xf numFmtId="4" fontId="86" fillId="0" borderId="0" xfId="0" applyNumberFormat="1" applyFont="1" applyAlignment="1">
      <alignment vertical="center"/>
    </xf>
    <xf numFmtId="0" fontId="86" fillId="0" borderId="0" xfId="0" applyFont="1" applyAlignment="1">
      <alignment vertical="center"/>
    </xf>
    <xf numFmtId="0" fontId="109" fillId="0" borderId="0" xfId="0" applyFont="1" applyAlignment="1">
      <alignment horizontal="left" vertical="center" wrapText="1"/>
    </xf>
    <xf numFmtId="4" fontId="96" fillId="0" borderId="0" xfId="0" applyNumberFormat="1" applyFont="1" applyAlignment="1">
      <alignment horizontal="right" vertical="center"/>
    </xf>
    <xf numFmtId="4" fontId="96" fillId="0" borderId="0" xfId="0" applyNumberFormat="1" applyFont="1" applyAlignment="1">
      <alignment vertical="center"/>
    </xf>
    <xf numFmtId="0" fontId="95"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5" fillId="0" borderId="0" xfId="0" applyFont="1" applyAlignment="1">
      <alignment horizontal="left" vertical="center" wrapText="1"/>
    </xf>
    <xf numFmtId="0" fontId="68" fillId="33" borderId="0" xfId="36" applyFill="1" applyAlignment="1">
      <alignment/>
    </xf>
    <xf numFmtId="0" fontId="110" fillId="0" borderId="0" xfId="36" applyFont="1" applyAlignment="1">
      <alignment horizontal="center" vertical="center"/>
    </xf>
    <xf numFmtId="0" fontId="111" fillId="33" borderId="0" xfId="0" applyFont="1" applyFill="1" applyAlignment="1">
      <alignment horizontal="left" vertical="center"/>
    </xf>
    <xf numFmtId="0" fontId="8" fillId="33" borderId="0" xfId="0" applyFont="1" applyFill="1" applyAlignment="1">
      <alignment vertical="center"/>
    </xf>
    <xf numFmtId="0" fontId="112" fillId="33" borderId="0" xfId="36" applyFont="1" applyFill="1" applyAlignment="1">
      <alignment vertical="center"/>
    </xf>
    <xf numFmtId="0" fontId="92"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111" fillId="33" borderId="0" xfId="0" applyFont="1" applyFill="1" applyAlignment="1" applyProtection="1">
      <alignment horizontal="left" vertical="center"/>
      <protection/>
    </xf>
    <xf numFmtId="0" fontId="112" fillId="33" borderId="0" xfId="36" applyFont="1" applyFill="1" applyAlignment="1" applyProtection="1">
      <alignment vertical="center"/>
      <protection/>
    </xf>
    <xf numFmtId="0" fontId="112" fillId="33" borderId="0" xfId="36" applyFont="1" applyFill="1" applyAlignment="1">
      <alignment vertical="center"/>
    </xf>
    <xf numFmtId="0" fontId="8"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9" fillId="0" borderId="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13" fillId="0" borderId="42" xfId="47" applyFont="1" applyBorder="1" applyAlignment="1">
      <alignment horizontal="left" wrapText="1"/>
      <protection locked="0"/>
    </xf>
    <xf numFmtId="0" fontId="4" fillId="0" borderId="41" xfId="47" applyFont="1" applyBorder="1" applyAlignment="1">
      <alignment vertical="center" wrapText="1"/>
      <protection locked="0"/>
    </xf>
    <xf numFmtId="0" fontId="13"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horizontal="lef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horizontal="left" vertical="center" wrapText="1"/>
      <protection locked="0"/>
    </xf>
    <xf numFmtId="49" fontId="5" fillId="0" borderId="0" xfId="47" applyNumberFormat="1" applyFont="1" applyBorder="1" applyAlignment="1">
      <alignment vertical="center" wrapText="1"/>
      <protection locked="0"/>
    </xf>
    <xf numFmtId="0" fontId="4" fillId="0" borderId="43" xfId="47" applyFont="1" applyBorder="1" applyAlignment="1">
      <alignment vertical="center" wrapText="1"/>
      <protection locked="0"/>
    </xf>
    <xf numFmtId="0" fontId="8" fillId="0" borderId="42"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9" fillId="0" borderId="0" xfId="47" applyFont="1" applyBorder="1" applyAlignment="1">
      <alignment horizontal="center" vertical="center"/>
      <protection locked="0"/>
    </xf>
    <xf numFmtId="0" fontId="4" fillId="0" borderId="41" xfId="47" applyFont="1" applyBorder="1" applyAlignment="1">
      <alignment horizontal="left" vertical="center"/>
      <protection locked="0"/>
    </xf>
    <xf numFmtId="0" fontId="13"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3" fillId="0" borderId="42" xfId="47" applyFont="1" applyBorder="1" applyAlignment="1">
      <alignment horizontal="left" vertical="center"/>
      <protection locked="0"/>
    </xf>
    <xf numFmtId="0" fontId="13" fillId="0" borderId="42" xfId="47" applyFont="1" applyBorder="1" applyAlignment="1">
      <alignment horizontal="center" vertical="center"/>
      <protection locked="0"/>
    </xf>
    <xf numFmtId="0" fontId="7" fillId="0" borderId="42" xfId="47" applyFont="1" applyBorder="1" applyAlignment="1">
      <alignment horizontal="left" vertical="center"/>
      <protection locked="0"/>
    </xf>
    <xf numFmtId="0" fontId="11"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3" xfId="47" applyFont="1" applyBorder="1" applyAlignment="1">
      <alignment horizontal="left" vertical="center"/>
      <protection locked="0"/>
    </xf>
    <xf numFmtId="0" fontId="8"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8"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2"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3" xfId="47" applyFont="1" applyBorder="1" applyAlignment="1">
      <alignment horizontal="left" vertical="center" wrapText="1"/>
      <protection locked="0"/>
    </xf>
    <xf numFmtId="0" fontId="5" fillId="0" borderId="42"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3"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3" fillId="0" borderId="0" xfId="47" applyFont="1" applyBorder="1" applyAlignment="1">
      <alignment vertical="center"/>
      <protection locked="0"/>
    </xf>
    <xf numFmtId="0" fontId="7" fillId="0" borderId="42" xfId="47" applyFont="1" applyBorder="1" applyAlignment="1">
      <alignment vertical="center"/>
      <protection locked="0"/>
    </xf>
    <xf numFmtId="0" fontId="13" fillId="0" borderId="42"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2"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3" fillId="0" borderId="42" xfId="47" applyFont="1" applyBorder="1" applyAlignment="1">
      <alignment horizontal="left"/>
      <protection locked="0"/>
    </xf>
    <xf numFmtId="0" fontId="7" fillId="0" borderId="42" xfId="47" applyFont="1" applyBorder="1" applyAlignment="1">
      <alignment/>
      <protection locked="0"/>
    </xf>
    <xf numFmtId="0" fontId="13" fillId="0" borderId="42" xfId="47" applyFont="1" applyBorder="1" applyAlignment="1">
      <alignment horizontal="left"/>
      <protection locked="0"/>
    </xf>
    <xf numFmtId="0" fontId="5" fillId="0" borderId="0" xfId="47" applyFont="1" applyBorder="1" applyAlignment="1">
      <alignment horizontal="left" vertical="center"/>
      <protection locked="0"/>
    </xf>
    <xf numFmtId="0" fontId="4" fillId="0" borderId="40" xfId="47" applyFont="1" applyBorder="1" applyAlignment="1">
      <alignment vertical="top"/>
      <protection locked="0"/>
    </xf>
    <xf numFmtId="0" fontId="5" fillId="0" borderId="0" xfId="47" applyFont="1" applyBorder="1" applyAlignment="1">
      <alignment horizontal="lef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3" xfId="47" applyFont="1" applyBorder="1" applyAlignment="1">
      <alignment vertical="top"/>
      <protection locked="0"/>
    </xf>
    <xf numFmtId="0" fontId="4" fillId="0" borderId="42" xfId="47" applyFont="1" applyBorder="1" applyAlignment="1">
      <alignment vertical="top"/>
      <protection locked="0"/>
    </xf>
    <xf numFmtId="0" fontId="4"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F0F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814A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61F6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6F40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9040C.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99" t="s">
        <v>0</v>
      </c>
      <c r="B1" s="300"/>
      <c r="C1" s="300"/>
      <c r="D1" s="301" t="s">
        <v>1</v>
      </c>
      <c r="E1" s="300"/>
      <c r="F1" s="300"/>
      <c r="G1" s="300"/>
      <c r="H1" s="300"/>
      <c r="I1" s="300"/>
      <c r="J1" s="300"/>
      <c r="K1" s="302" t="s">
        <v>769</v>
      </c>
      <c r="L1" s="302"/>
      <c r="M1" s="302"/>
      <c r="N1" s="302"/>
      <c r="O1" s="302"/>
      <c r="P1" s="302"/>
      <c r="Q1" s="302"/>
      <c r="R1" s="302"/>
      <c r="S1" s="302"/>
      <c r="T1" s="300"/>
      <c r="U1" s="300"/>
      <c r="V1" s="300"/>
      <c r="W1" s="302" t="s">
        <v>770</v>
      </c>
      <c r="X1" s="302"/>
      <c r="Y1" s="302"/>
      <c r="Z1" s="302"/>
      <c r="AA1" s="302"/>
      <c r="AB1" s="302"/>
      <c r="AC1" s="302"/>
      <c r="AD1" s="302"/>
      <c r="AE1" s="302"/>
      <c r="AF1" s="302"/>
      <c r="AG1" s="302"/>
      <c r="AH1" s="302"/>
      <c r="AI1" s="294"/>
      <c r="AJ1" s="17"/>
      <c r="AK1" s="17"/>
      <c r="AL1" s="17"/>
      <c r="AM1" s="17"/>
      <c r="AN1" s="17"/>
      <c r="AO1" s="17"/>
      <c r="AP1" s="17"/>
      <c r="AQ1" s="17"/>
      <c r="AR1" s="17"/>
      <c r="AS1" s="17"/>
      <c r="AT1" s="17"/>
      <c r="AU1" s="17"/>
      <c r="AV1" s="17"/>
      <c r="AW1" s="17"/>
      <c r="AX1" s="17"/>
      <c r="AY1" s="17"/>
      <c r="AZ1" s="17"/>
      <c r="BA1" s="16" t="s">
        <v>2</v>
      </c>
      <c r="BB1" s="16" t="s">
        <v>3</v>
      </c>
      <c r="BC1" s="17"/>
      <c r="BD1" s="17"/>
      <c r="BE1" s="17"/>
      <c r="BF1" s="17"/>
      <c r="BG1" s="17"/>
      <c r="BH1" s="17"/>
      <c r="BI1" s="17"/>
      <c r="BJ1" s="17"/>
      <c r="BK1" s="17"/>
      <c r="BL1" s="17"/>
      <c r="BM1" s="17"/>
      <c r="BN1" s="17"/>
      <c r="BO1" s="17"/>
      <c r="BP1" s="17"/>
      <c r="BQ1" s="17"/>
      <c r="BR1" s="17"/>
      <c r="BT1" s="18" t="s">
        <v>4</v>
      </c>
      <c r="BU1" s="18" t="s">
        <v>4</v>
      </c>
      <c r="BV1" s="18" t="s">
        <v>5</v>
      </c>
    </row>
    <row r="2" spans="3:72" ht="36.75" customHeight="1">
      <c r="AR2" s="251"/>
      <c r="AS2" s="251"/>
      <c r="AT2" s="251"/>
      <c r="AU2" s="251"/>
      <c r="AV2" s="251"/>
      <c r="AW2" s="251"/>
      <c r="AX2" s="251"/>
      <c r="AY2" s="251"/>
      <c r="AZ2" s="251"/>
      <c r="BA2" s="251"/>
      <c r="BB2" s="251"/>
      <c r="BC2" s="251"/>
      <c r="BD2" s="251"/>
      <c r="BE2" s="251"/>
      <c r="BS2" s="19" t="s">
        <v>6</v>
      </c>
      <c r="BT2" s="19" t="s">
        <v>7</v>
      </c>
    </row>
    <row r="3" spans="2:72" ht="6.7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6</v>
      </c>
      <c r="BT3" s="19" t="s">
        <v>8</v>
      </c>
    </row>
    <row r="4" spans="2:71" ht="36.7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10</v>
      </c>
      <c r="BE4" s="28" t="s">
        <v>11</v>
      </c>
      <c r="BS4" s="19" t="s">
        <v>12</v>
      </c>
    </row>
    <row r="5" spans="2:71" ht="14.25" customHeight="1">
      <c r="B5" s="23"/>
      <c r="C5" s="24"/>
      <c r="D5" s="29" t="s">
        <v>13</v>
      </c>
      <c r="E5" s="24"/>
      <c r="F5" s="24"/>
      <c r="G5" s="24"/>
      <c r="H5" s="24"/>
      <c r="I5" s="24"/>
      <c r="J5" s="24"/>
      <c r="K5" s="254" t="s">
        <v>14</v>
      </c>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4"/>
      <c r="AQ5" s="26"/>
      <c r="BE5" s="250" t="s">
        <v>15</v>
      </c>
      <c r="BS5" s="19" t="s">
        <v>6</v>
      </c>
    </row>
    <row r="6" spans="2:71" ht="36.75" customHeight="1">
      <c r="B6" s="23"/>
      <c r="C6" s="24"/>
      <c r="D6" s="31" t="s">
        <v>16</v>
      </c>
      <c r="E6" s="24"/>
      <c r="F6" s="24"/>
      <c r="G6" s="24"/>
      <c r="H6" s="24"/>
      <c r="I6" s="24"/>
      <c r="J6" s="24"/>
      <c r="K6" s="256" t="s">
        <v>17</v>
      </c>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4"/>
      <c r="AQ6" s="26"/>
      <c r="BE6" s="251"/>
      <c r="BS6" s="19" t="s">
        <v>18</v>
      </c>
    </row>
    <row r="7" spans="2:71" ht="14.25" customHeight="1">
      <c r="B7" s="23"/>
      <c r="C7" s="24"/>
      <c r="D7" s="32" t="s">
        <v>19</v>
      </c>
      <c r="E7" s="24"/>
      <c r="F7" s="24"/>
      <c r="G7" s="24"/>
      <c r="H7" s="24"/>
      <c r="I7" s="24"/>
      <c r="J7" s="24"/>
      <c r="K7" s="30"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21</v>
      </c>
      <c r="AL7" s="24"/>
      <c r="AM7" s="24"/>
      <c r="AN7" s="30" t="s">
        <v>22</v>
      </c>
      <c r="AO7" s="24"/>
      <c r="AP7" s="24"/>
      <c r="AQ7" s="26"/>
      <c r="BE7" s="251"/>
      <c r="BS7" s="19" t="s">
        <v>23</v>
      </c>
    </row>
    <row r="8" spans="2:71" ht="14.25" customHeight="1">
      <c r="B8" s="23"/>
      <c r="C8" s="24"/>
      <c r="D8" s="32" t="s">
        <v>24</v>
      </c>
      <c r="E8" s="24"/>
      <c r="F8" s="24"/>
      <c r="G8" s="24"/>
      <c r="H8" s="24"/>
      <c r="I8" s="24"/>
      <c r="J8" s="24"/>
      <c r="K8" s="30" t="s">
        <v>25</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26</v>
      </c>
      <c r="AL8" s="24"/>
      <c r="AM8" s="24"/>
      <c r="AN8" s="33" t="s">
        <v>27</v>
      </c>
      <c r="AO8" s="24"/>
      <c r="AP8" s="24"/>
      <c r="AQ8" s="26"/>
      <c r="BE8" s="251"/>
      <c r="BS8" s="19" t="s">
        <v>28</v>
      </c>
    </row>
    <row r="9" spans="2:71" ht="14.2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251"/>
      <c r="BS9" s="19" t="s">
        <v>29</v>
      </c>
    </row>
    <row r="10" spans="2:71" ht="14.25" customHeight="1">
      <c r="B10" s="23"/>
      <c r="C10" s="24"/>
      <c r="D10" s="32"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31</v>
      </c>
      <c r="AL10" s="24"/>
      <c r="AM10" s="24"/>
      <c r="AN10" s="30" t="s">
        <v>32</v>
      </c>
      <c r="AO10" s="24"/>
      <c r="AP10" s="24"/>
      <c r="AQ10" s="26"/>
      <c r="BE10" s="251"/>
      <c r="BS10" s="19" t="s">
        <v>18</v>
      </c>
    </row>
    <row r="11" spans="2:71" ht="18" customHeight="1">
      <c r="B11" s="23"/>
      <c r="C11" s="24"/>
      <c r="D11" s="24"/>
      <c r="E11" s="30"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34</v>
      </c>
      <c r="AL11" s="24"/>
      <c r="AM11" s="24"/>
      <c r="AN11" s="30" t="s">
        <v>35</v>
      </c>
      <c r="AO11" s="24"/>
      <c r="AP11" s="24"/>
      <c r="AQ11" s="26"/>
      <c r="BE11" s="251"/>
      <c r="BS11" s="19" t="s">
        <v>18</v>
      </c>
    </row>
    <row r="12" spans="2:71" ht="6.7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251"/>
      <c r="BS12" s="19" t="s">
        <v>18</v>
      </c>
    </row>
    <row r="13" spans="2:71" ht="14.25" customHeight="1">
      <c r="B13" s="23"/>
      <c r="C13" s="24"/>
      <c r="D13" s="32"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31</v>
      </c>
      <c r="AL13" s="24"/>
      <c r="AM13" s="24"/>
      <c r="AN13" s="34" t="s">
        <v>37</v>
      </c>
      <c r="AO13" s="24"/>
      <c r="AP13" s="24"/>
      <c r="AQ13" s="26"/>
      <c r="BE13" s="251"/>
      <c r="BS13" s="19" t="s">
        <v>18</v>
      </c>
    </row>
    <row r="14" spans="2:71" ht="15">
      <c r="B14" s="23"/>
      <c r="C14" s="24"/>
      <c r="D14" s="24"/>
      <c r="E14" s="257" t="s">
        <v>37</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32" t="s">
        <v>34</v>
      </c>
      <c r="AL14" s="24"/>
      <c r="AM14" s="24"/>
      <c r="AN14" s="34" t="s">
        <v>37</v>
      </c>
      <c r="AO14" s="24"/>
      <c r="AP14" s="24"/>
      <c r="AQ14" s="26"/>
      <c r="BE14" s="251"/>
      <c r="BS14" s="19" t="s">
        <v>18</v>
      </c>
    </row>
    <row r="15" spans="2:71" ht="6.7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251"/>
      <c r="BS15" s="19" t="s">
        <v>4</v>
      </c>
    </row>
    <row r="16" spans="2:71" ht="14.25" customHeight="1">
      <c r="B16" s="23"/>
      <c r="C16" s="24"/>
      <c r="D16" s="32"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31</v>
      </c>
      <c r="AL16" s="24"/>
      <c r="AM16" s="24"/>
      <c r="AN16" s="30" t="s">
        <v>39</v>
      </c>
      <c r="AO16" s="24"/>
      <c r="AP16" s="24"/>
      <c r="AQ16" s="26"/>
      <c r="BE16" s="251"/>
      <c r="BS16" s="19" t="s">
        <v>4</v>
      </c>
    </row>
    <row r="17" spans="2:71" ht="18" customHeight="1">
      <c r="B17" s="23"/>
      <c r="C17" s="24"/>
      <c r="D17" s="24"/>
      <c r="E17" s="30"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34</v>
      </c>
      <c r="AL17" s="24"/>
      <c r="AM17" s="24"/>
      <c r="AN17" s="30" t="s">
        <v>41</v>
      </c>
      <c r="AO17" s="24"/>
      <c r="AP17" s="24"/>
      <c r="AQ17" s="26"/>
      <c r="BE17" s="251"/>
      <c r="BS17" s="19" t="s">
        <v>42</v>
      </c>
    </row>
    <row r="18" spans="2:71" ht="6.7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251"/>
      <c r="BS18" s="19" t="s">
        <v>6</v>
      </c>
    </row>
    <row r="19" spans="2:71" ht="14.25" customHeight="1">
      <c r="B19" s="23"/>
      <c r="C19" s="24"/>
      <c r="D19" s="32" t="s">
        <v>43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251"/>
      <c r="BS19" s="19" t="s">
        <v>6</v>
      </c>
    </row>
    <row r="20" spans="2:71" ht="22.5" customHeight="1">
      <c r="B20" s="23"/>
      <c r="C20" s="24"/>
      <c r="D20" s="24"/>
      <c r="E20" s="258" t="s">
        <v>22</v>
      </c>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4"/>
      <c r="AP20" s="24"/>
      <c r="AQ20" s="26"/>
      <c r="BE20" s="251"/>
      <c r="BS20" s="19" t="s">
        <v>4</v>
      </c>
    </row>
    <row r="21" spans="2:57" ht="6.7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251"/>
    </row>
    <row r="22" spans="2:57" ht="6.75"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251"/>
    </row>
    <row r="23" spans="2:57" s="1" customFormat="1" ht="25.5" customHeight="1">
      <c r="B23" s="36"/>
      <c r="C23" s="37"/>
      <c r="D23" s="38" t="s">
        <v>44</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59">
        <f>ROUND(AG51,2)</f>
        <v>0</v>
      </c>
      <c r="AL23" s="260"/>
      <c r="AM23" s="260"/>
      <c r="AN23" s="260"/>
      <c r="AO23" s="260"/>
      <c r="AP23" s="37"/>
      <c r="AQ23" s="40"/>
      <c r="BE23" s="252"/>
    </row>
    <row r="24" spans="2:57" s="1" customFormat="1" ht="6.7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252"/>
    </row>
    <row r="25" spans="2:57" s="1" customFormat="1" ht="13.5">
      <c r="B25" s="36"/>
      <c r="C25" s="37"/>
      <c r="D25" s="37"/>
      <c r="E25" s="37"/>
      <c r="F25" s="37"/>
      <c r="G25" s="37"/>
      <c r="H25" s="37"/>
      <c r="I25" s="37"/>
      <c r="J25" s="37"/>
      <c r="K25" s="37"/>
      <c r="L25" s="261" t="s">
        <v>45</v>
      </c>
      <c r="M25" s="262"/>
      <c r="N25" s="262"/>
      <c r="O25" s="262"/>
      <c r="P25" s="37"/>
      <c r="Q25" s="37"/>
      <c r="R25" s="37"/>
      <c r="S25" s="37"/>
      <c r="T25" s="37"/>
      <c r="U25" s="37"/>
      <c r="V25" s="37"/>
      <c r="W25" s="261" t="s">
        <v>46</v>
      </c>
      <c r="X25" s="262"/>
      <c r="Y25" s="262"/>
      <c r="Z25" s="262"/>
      <c r="AA25" s="262"/>
      <c r="AB25" s="262"/>
      <c r="AC25" s="262"/>
      <c r="AD25" s="262"/>
      <c r="AE25" s="262"/>
      <c r="AF25" s="37"/>
      <c r="AG25" s="37"/>
      <c r="AH25" s="37"/>
      <c r="AI25" s="37"/>
      <c r="AJ25" s="37"/>
      <c r="AK25" s="261" t="s">
        <v>47</v>
      </c>
      <c r="AL25" s="262"/>
      <c r="AM25" s="262"/>
      <c r="AN25" s="262"/>
      <c r="AO25" s="262"/>
      <c r="AP25" s="37"/>
      <c r="AQ25" s="40"/>
      <c r="BE25" s="252"/>
    </row>
    <row r="26" spans="2:57" s="2" customFormat="1" ht="14.25" customHeight="1">
      <c r="B26" s="42"/>
      <c r="C26" s="43"/>
      <c r="D26" s="44" t="s">
        <v>48</v>
      </c>
      <c r="E26" s="43"/>
      <c r="F26" s="44" t="s">
        <v>49</v>
      </c>
      <c r="G26" s="43"/>
      <c r="H26" s="43"/>
      <c r="I26" s="43"/>
      <c r="J26" s="43"/>
      <c r="K26" s="43"/>
      <c r="L26" s="263">
        <v>0.21</v>
      </c>
      <c r="M26" s="264"/>
      <c r="N26" s="264"/>
      <c r="O26" s="264"/>
      <c r="P26" s="43"/>
      <c r="Q26" s="43"/>
      <c r="R26" s="43"/>
      <c r="S26" s="43"/>
      <c r="T26" s="43"/>
      <c r="U26" s="43"/>
      <c r="V26" s="43"/>
      <c r="W26" s="265">
        <f>ROUND(AZ51,2)</f>
        <v>0</v>
      </c>
      <c r="X26" s="264"/>
      <c r="Y26" s="264"/>
      <c r="Z26" s="264"/>
      <c r="AA26" s="264"/>
      <c r="AB26" s="264"/>
      <c r="AC26" s="264"/>
      <c r="AD26" s="264"/>
      <c r="AE26" s="264"/>
      <c r="AF26" s="43"/>
      <c r="AG26" s="43"/>
      <c r="AH26" s="43"/>
      <c r="AI26" s="43"/>
      <c r="AJ26" s="43"/>
      <c r="AK26" s="265">
        <f>ROUND(AV51,2)</f>
        <v>0</v>
      </c>
      <c r="AL26" s="264"/>
      <c r="AM26" s="264"/>
      <c r="AN26" s="264"/>
      <c r="AO26" s="264"/>
      <c r="AP26" s="43"/>
      <c r="AQ26" s="45"/>
      <c r="BE26" s="253"/>
    </row>
    <row r="27" spans="2:57" s="2" customFormat="1" ht="14.25" customHeight="1">
      <c r="B27" s="42"/>
      <c r="C27" s="43"/>
      <c r="D27" s="43"/>
      <c r="E27" s="43"/>
      <c r="F27" s="44" t="s">
        <v>50</v>
      </c>
      <c r="G27" s="43"/>
      <c r="H27" s="43"/>
      <c r="I27" s="43"/>
      <c r="J27" s="43"/>
      <c r="K27" s="43"/>
      <c r="L27" s="263">
        <v>0.15</v>
      </c>
      <c r="M27" s="264"/>
      <c r="N27" s="264"/>
      <c r="O27" s="264"/>
      <c r="P27" s="43"/>
      <c r="Q27" s="43"/>
      <c r="R27" s="43"/>
      <c r="S27" s="43"/>
      <c r="T27" s="43"/>
      <c r="U27" s="43"/>
      <c r="V27" s="43"/>
      <c r="W27" s="265">
        <f>ROUND(BA51,2)</f>
        <v>0</v>
      </c>
      <c r="X27" s="264"/>
      <c r="Y27" s="264"/>
      <c r="Z27" s="264"/>
      <c r="AA27" s="264"/>
      <c r="AB27" s="264"/>
      <c r="AC27" s="264"/>
      <c r="AD27" s="264"/>
      <c r="AE27" s="264"/>
      <c r="AF27" s="43"/>
      <c r="AG27" s="43"/>
      <c r="AH27" s="43"/>
      <c r="AI27" s="43"/>
      <c r="AJ27" s="43"/>
      <c r="AK27" s="265">
        <f>ROUND(AW51,2)</f>
        <v>0</v>
      </c>
      <c r="AL27" s="264"/>
      <c r="AM27" s="264"/>
      <c r="AN27" s="264"/>
      <c r="AO27" s="264"/>
      <c r="AP27" s="43"/>
      <c r="AQ27" s="45"/>
      <c r="BE27" s="253"/>
    </row>
    <row r="28" spans="2:57" s="2" customFormat="1" ht="14.25" customHeight="1" hidden="1">
      <c r="B28" s="42"/>
      <c r="C28" s="43"/>
      <c r="D28" s="43"/>
      <c r="E28" s="43"/>
      <c r="F28" s="44" t="s">
        <v>51</v>
      </c>
      <c r="G28" s="43"/>
      <c r="H28" s="43"/>
      <c r="I28" s="43"/>
      <c r="J28" s="43"/>
      <c r="K28" s="43"/>
      <c r="L28" s="263">
        <v>0.21</v>
      </c>
      <c r="M28" s="264"/>
      <c r="N28" s="264"/>
      <c r="O28" s="264"/>
      <c r="P28" s="43"/>
      <c r="Q28" s="43"/>
      <c r="R28" s="43"/>
      <c r="S28" s="43"/>
      <c r="T28" s="43"/>
      <c r="U28" s="43"/>
      <c r="V28" s="43"/>
      <c r="W28" s="265">
        <f>ROUND(BB51,2)</f>
        <v>0</v>
      </c>
      <c r="X28" s="264"/>
      <c r="Y28" s="264"/>
      <c r="Z28" s="264"/>
      <c r="AA28" s="264"/>
      <c r="AB28" s="264"/>
      <c r="AC28" s="264"/>
      <c r="AD28" s="264"/>
      <c r="AE28" s="264"/>
      <c r="AF28" s="43"/>
      <c r="AG28" s="43"/>
      <c r="AH28" s="43"/>
      <c r="AI28" s="43"/>
      <c r="AJ28" s="43"/>
      <c r="AK28" s="265">
        <v>0</v>
      </c>
      <c r="AL28" s="264"/>
      <c r="AM28" s="264"/>
      <c r="AN28" s="264"/>
      <c r="AO28" s="264"/>
      <c r="AP28" s="43"/>
      <c r="AQ28" s="45"/>
      <c r="BE28" s="253"/>
    </row>
    <row r="29" spans="2:57" s="2" customFormat="1" ht="14.25" customHeight="1" hidden="1">
      <c r="B29" s="42"/>
      <c r="C29" s="43"/>
      <c r="D29" s="43"/>
      <c r="E29" s="43"/>
      <c r="F29" s="44" t="s">
        <v>52</v>
      </c>
      <c r="G29" s="43"/>
      <c r="H29" s="43"/>
      <c r="I29" s="43"/>
      <c r="J29" s="43"/>
      <c r="K29" s="43"/>
      <c r="L29" s="263">
        <v>0.15</v>
      </c>
      <c r="M29" s="264"/>
      <c r="N29" s="264"/>
      <c r="O29" s="264"/>
      <c r="P29" s="43"/>
      <c r="Q29" s="43"/>
      <c r="R29" s="43"/>
      <c r="S29" s="43"/>
      <c r="T29" s="43"/>
      <c r="U29" s="43"/>
      <c r="V29" s="43"/>
      <c r="W29" s="265">
        <f>ROUND(BC51,2)</f>
        <v>0</v>
      </c>
      <c r="X29" s="264"/>
      <c r="Y29" s="264"/>
      <c r="Z29" s="264"/>
      <c r="AA29" s="264"/>
      <c r="AB29" s="264"/>
      <c r="AC29" s="264"/>
      <c r="AD29" s="264"/>
      <c r="AE29" s="264"/>
      <c r="AF29" s="43"/>
      <c r="AG29" s="43"/>
      <c r="AH29" s="43"/>
      <c r="AI29" s="43"/>
      <c r="AJ29" s="43"/>
      <c r="AK29" s="265">
        <v>0</v>
      </c>
      <c r="AL29" s="264"/>
      <c r="AM29" s="264"/>
      <c r="AN29" s="264"/>
      <c r="AO29" s="264"/>
      <c r="AP29" s="43"/>
      <c r="AQ29" s="45"/>
      <c r="BE29" s="253"/>
    </row>
    <row r="30" spans="2:57" s="2" customFormat="1" ht="14.25" customHeight="1" hidden="1">
      <c r="B30" s="42"/>
      <c r="C30" s="43"/>
      <c r="D30" s="43"/>
      <c r="E30" s="43"/>
      <c r="F30" s="44" t="s">
        <v>53</v>
      </c>
      <c r="G30" s="43"/>
      <c r="H30" s="43"/>
      <c r="I30" s="43"/>
      <c r="J30" s="43"/>
      <c r="K30" s="43"/>
      <c r="L30" s="263">
        <v>0</v>
      </c>
      <c r="M30" s="264"/>
      <c r="N30" s="264"/>
      <c r="O30" s="264"/>
      <c r="P30" s="43"/>
      <c r="Q30" s="43"/>
      <c r="R30" s="43"/>
      <c r="S30" s="43"/>
      <c r="T30" s="43"/>
      <c r="U30" s="43"/>
      <c r="V30" s="43"/>
      <c r="W30" s="265">
        <f>ROUND(BD51,2)</f>
        <v>0</v>
      </c>
      <c r="X30" s="264"/>
      <c r="Y30" s="264"/>
      <c r="Z30" s="264"/>
      <c r="AA30" s="264"/>
      <c r="AB30" s="264"/>
      <c r="AC30" s="264"/>
      <c r="AD30" s="264"/>
      <c r="AE30" s="264"/>
      <c r="AF30" s="43"/>
      <c r="AG30" s="43"/>
      <c r="AH30" s="43"/>
      <c r="AI30" s="43"/>
      <c r="AJ30" s="43"/>
      <c r="AK30" s="265">
        <v>0</v>
      </c>
      <c r="AL30" s="264"/>
      <c r="AM30" s="264"/>
      <c r="AN30" s="264"/>
      <c r="AO30" s="264"/>
      <c r="AP30" s="43"/>
      <c r="AQ30" s="45"/>
      <c r="BE30" s="253"/>
    </row>
    <row r="31" spans="2:57" s="1" customFormat="1" ht="6.7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252"/>
    </row>
    <row r="32" spans="2:57" s="1" customFormat="1" ht="25.5" customHeight="1">
      <c r="B32" s="36"/>
      <c r="C32" s="46"/>
      <c r="D32" s="47" t="s">
        <v>54</v>
      </c>
      <c r="E32" s="48"/>
      <c r="F32" s="48"/>
      <c r="G32" s="48"/>
      <c r="H32" s="48"/>
      <c r="I32" s="48"/>
      <c r="J32" s="48"/>
      <c r="K32" s="48"/>
      <c r="L32" s="48"/>
      <c r="M32" s="48"/>
      <c r="N32" s="48"/>
      <c r="O32" s="48"/>
      <c r="P32" s="48"/>
      <c r="Q32" s="48"/>
      <c r="R32" s="48"/>
      <c r="S32" s="48"/>
      <c r="T32" s="49" t="s">
        <v>55</v>
      </c>
      <c r="U32" s="48"/>
      <c r="V32" s="48"/>
      <c r="W32" s="48"/>
      <c r="X32" s="266" t="s">
        <v>56</v>
      </c>
      <c r="Y32" s="267"/>
      <c r="Z32" s="267"/>
      <c r="AA32" s="267"/>
      <c r="AB32" s="267"/>
      <c r="AC32" s="48"/>
      <c r="AD32" s="48"/>
      <c r="AE32" s="48"/>
      <c r="AF32" s="48"/>
      <c r="AG32" s="48"/>
      <c r="AH32" s="48"/>
      <c r="AI32" s="48"/>
      <c r="AJ32" s="48"/>
      <c r="AK32" s="268">
        <f>SUM(AK23:AK30)</f>
        <v>0</v>
      </c>
      <c r="AL32" s="267"/>
      <c r="AM32" s="267"/>
      <c r="AN32" s="267"/>
      <c r="AO32" s="269"/>
      <c r="AP32" s="46"/>
      <c r="AQ32" s="50"/>
      <c r="BE32" s="252"/>
    </row>
    <row r="33" spans="2:43" s="1" customFormat="1" ht="6.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7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7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6"/>
    </row>
    <row r="39" spans="2:44" s="1" customFormat="1" ht="36.75" customHeight="1">
      <c r="B39" s="36"/>
      <c r="C39" s="56" t="s">
        <v>57</v>
      </c>
      <c r="AR39" s="36"/>
    </row>
    <row r="40" spans="2:44" s="1" customFormat="1" ht="6.75" customHeight="1">
      <c r="B40" s="36"/>
      <c r="AR40" s="36"/>
    </row>
    <row r="41" spans="2:44" s="3" customFormat="1" ht="14.25" customHeight="1">
      <c r="B41" s="57"/>
      <c r="C41" s="58" t="s">
        <v>13</v>
      </c>
      <c r="L41" s="3" t="str">
        <f>K5</f>
        <v>15-2-261</v>
      </c>
      <c r="AR41" s="57"/>
    </row>
    <row r="42" spans="2:44" s="4" customFormat="1" ht="36.75" customHeight="1">
      <c r="B42" s="59"/>
      <c r="C42" s="60" t="s">
        <v>16</v>
      </c>
      <c r="L42" s="270" t="str">
        <f>K6</f>
        <v>III/245 Štolmíř</v>
      </c>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R42" s="59"/>
    </row>
    <row r="43" spans="2:44" s="1" customFormat="1" ht="6.75" customHeight="1">
      <c r="B43" s="36"/>
      <c r="AR43" s="36"/>
    </row>
    <row r="44" spans="2:44" s="1" customFormat="1" ht="15">
      <c r="B44" s="36"/>
      <c r="C44" s="58" t="s">
        <v>24</v>
      </c>
      <c r="L44" s="61" t="str">
        <f>IF(K8="","",K8)</f>
        <v>Štolmíř</v>
      </c>
      <c r="AI44" s="58" t="s">
        <v>26</v>
      </c>
      <c r="AM44" s="272" t="str">
        <f>IF(AN8="","",AN8)</f>
        <v>15. 1. 2016</v>
      </c>
      <c r="AN44" s="252"/>
      <c r="AR44" s="36"/>
    </row>
    <row r="45" spans="2:44" s="1" customFormat="1" ht="6.75" customHeight="1">
      <c r="B45" s="36"/>
      <c r="AR45" s="36"/>
    </row>
    <row r="46" spans="2:56" s="1" customFormat="1" ht="15">
      <c r="B46" s="36"/>
      <c r="C46" s="58" t="s">
        <v>30</v>
      </c>
      <c r="L46" s="3" t="str">
        <f>IF(E11="","",E11)</f>
        <v>Krajská správa a údržba silnic Středočeského kraje</v>
      </c>
      <c r="AI46" s="58" t="s">
        <v>38</v>
      </c>
      <c r="AM46" s="273" t="str">
        <f>IF(E17="","",E17)</f>
        <v>AF-CITYPLAN S.R.O.</v>
      </c>
      <c r="AN46" s="252"/>
      <c r="AO46" s="252"/>
      <c r="AP46" s="252"/>
      <c r="AR46" s="36"/>
      <c r="AS46" s="274" t="s">
        <v>58</v>
      </c>
      <c r="AT46" s="275"/>
      <c r="AU46" s="63"/>
      <c r="AV46" s="63"/>
      <c r="AW46" s="63"/>
      <c r="AX46" s="63"/>
      <c r="AY46" s="63"/>
      <c r="AZ46" s="63"/>
      <c r="BA46" s="63"/>
      <c r="BB46" s="63"/>
      <c r="BC46" s="63"/>
      <c r="BD46" s="64"/>
    </row>
    <row r="47" spans="2:56" s="1" customFormat="1" ht="15">
      <c r="B47" s="36"/>
      <c r="C47" s="58" t="s">
        <v>36</v>
      </c>
      <c r="L47" s="3">
        <f>IF(E14="Vyplň údaj","",E14)</f>
      </c>
      <c r="AR47" s="36"/>
      <c r="AS47" s="276"/>
      <c r="AT47" s="262"/>
      <c r="AU47" s="37"/>
      <c r="AV47" s="37"/>
      <c r="AW47" s="37"/>
      <c r="AX47" s="37"/>
      <c r="AY47" s="37"/>
      <c r="AZ47" s="37"/>
      <c r="BA47" s="37"/>
      <c r="BB47" s="37"/>
      <c r="BC47" s="37"/>
      <c r="BD47" s="66"/>
    </row>
    <row r="48" spans="2:56" s="1" customFormat="1" ht="10.5" customHeight="1">
      <c r="B48" s="36"/>
      <c r="AR48" s="36"/>
      <c r="AS48" s="276"/>
      <c r="AT48" s="262"/>
      <c r="AU48" s="37"/>
      <c r="AV48" s="37"/>
      <c r="AW48" s="37"/>
      <c r="AX48" s="37"/>
      <c r="AY48" s="37"/>
      <c r="AZ48" s="37"/>
      <c r="BA48" s="37"/>
      <c r="BB48" s="37"/>
      <c r="BC48" s="37"/>
      <c r="BD48" s="66"/>
    </row>
    <row r="49" spans="2:56" s="1" customFormat="1" ht="29.25" customHeight="1">
      <c r="B49" s="36"/>
      <c r="C49" s="277" t="s">
        <v>59</v>
      </c>
      <c r="D49" s="278"/>
      <c r="E49" s="278"/>
      <c r="F49" s="278"/>
      <c r="G49" s="278"/>
      <c r="H49" s="67"/>
      <c r="I49" s="279" t="s">
        <v>60</v>
      </c>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80" t="s">
        <v>61</v>
      </c>
      <c r="AH49" s="278"/>
      <c r="AI49" s="278"/>
      <c r="AJ49" s="278"/>
      <c r="AK49" s="278"/>
      <c r="AL49" s="278"/>
      <c r="AM49" s="278"/>
      <c r="AN49" s="279" t="s">
        <v>62</v>
      </c>
      <c r="AO49" s="278"/>
      <c r="AP49" s="278"/>
      <c r="AQ49" s="68" t="s">
        <v>63</v>
      </c>
      <c r="AR49" s="36"/>
      <c r="AS49" s="69" t="s">
        <v>64</v>
      </c>
      <c r="AT49" s="70" t="s">
        <v>65</v>
      </c>
      <c r="AU49" s="70" t="s">
        <v>66</v>
      </c>
      <c r="AV49" s="70" t="s">
        <v>67</v>
      </c>
      <c r="AW49" s="70" t="s">
        <v>68</v>
      </c>
      <c r="AX49" s="70" t="s">
        <v>69</v>
      </c>
      <c r="AY49" s="70" t="s">
        <v>70</v>
      </c>
      <c r="AZ49" s="70" t="s">
        <v>71</v>
      </c>
      <c r="BA49" s="70" t="s">
        <v>72</v>
      </c>
      <c r="BB49" s="70" t="s">
        <v>73</v>
      </c>
      <c r="BC49" s="70" t="s">
        <v>74</v>
      </c>
      <c r="BD49" s="71" t="s">
        <v>75</v>
      </c>
    </row>
    <row r="50" spans="2:56" s="1" customFormat="1" ht="10.5" customHeight="1">
      <c r="B50" s="36"/>
      <c r="AR50" s="36"/>
      <c r="AS50" s="72"/>
      <c r="AT50" s="63"/>
      <c r="AU50" s="63"/>
      <c r="AV50" s="63"/>
      <c r="AW50" s="63"/>
      <c r="AX50" s="63"/>
      <c r="AY50" s="63"/>
      <c r="AZ50" s="63"/>
      <c r="BA50" s="63"/>
      <c r="BB50" s="63"/>
      <c r="BC50" s="63"/>
      <c r="BD50" s="64"/>
    </row>
    <row r="51" spans="2:90" s="4" customFormat="1" ht="32.25" customHeight="1">
      <c r="B51" s="59"/>
      <c r="C51" s="73" t="s">
        <v>76</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288">
        <f>ROUND(AG52+AG54+AG57,2)</f>
        <v>0</v>
      </c>
      <c r="AH51" s="288"/>
      <c r="AI51" s="288"/>
      <c r="AJ51" s="288"/>
      <c r="AK51" s="288"/>
      <c r="AL51" s="288"/>
      <c r="AM51" s="288"/>
      <c r="AN51" s="289">
        <f aca="true" t="shared" si="0" ref="AN51:AN58">SUM(AG51,AT51)</f>
        <v>0</v>
      </c>
      <c r="AO51" s="289"/>
      <c r="AP51" s="289"/>
      <c r="AQ51" s="75" t="s">
        <v>22</v>
      </c>
      <c r="AR51" s="59"/>
      <c r="AS51" s="76">
        <f>ROUND(AS52+AS54+AS57,2)</f>
        <v>0</v>
      </c>
      <c r="AT51" s="77">
        <f aca="true" t="shared" si="1" ref="AT51:AT58">ROUND(SUM(AV51:AW51),2)</f>
        <v>0</v>
      </c>
      <c r="AU51" s="78">
        <f>ROUND(AU52+AU54+AU57,5)</f>
        <v>0</v>
      </c>
      <c r="AV51" s="77">
        <f>ROUND(AZ51*L26,2)</f>
        <v>0</v>
      </c>
      <c r="AW51" s="77">
        <f>ROUND(BA51*L27,2)</f>
        <v>0</v>
      </c>
      <c r="AX51" s="77">
        <f>ROUND(BB51*L26,2)</f>
        <v>0</v>
      </c>
      <c r="AY51" s="77">
        <f>ROUND(BC51*L27,2)</f>
        <v>0</v>
      </c>
      <c r="AZ51" s="77">
        <f>ROUND(AZ52+AZ54+AZ57,2)</f>
        <v>0</v>
      </c>
      <c r="BA51" s="77">
        <f>ROUND(BA52+BA54+BA57,2)</f>
        <v>0</v>
      </c>
      <c r="BB51" s="77">
        <f>ROUND(BB52+BB54+BB57,2)</f>
        <v>0</v>
      </c>
      <c r="BC51" s="77">
        <f>ROUND(BC52+BC54+BC57,2)</f>
        <v>0</v>
      </c>
      <c r="BD51" s="79">
        <f>ROUND(BD52+BD54+BD57,2)</f>
        <v>0</v>
      </c>
      <c r="BS51" s="60" t="s">
        <v>77</v>
      </c>
      <c r="BT51" s="60" t="s">
        <v>78</v>
      </c>
      <c r="BU51" s="80" t="s">
        <v>79</v>
      </c>
      <c r="BV51" s="60" t="s">
        <v>80</v>
      </c>
      <c r="BW51" s="60" t="s">
        <v>5</v>
      </c>
      <c r="BX51" s="60" t="s">
        <v>81</v>
      </c>
      <c r="CL51" s="60" t="s">
        <v>20</v>
      </c>
    </row>
    <row r="52" spans="2:91" s="5" customFormat="1" ht="27" customHeight="1">
      <c r="B52" s="81"/>
      <c r="C52" s="82"/>
      <c r="D52" s="284" t="s">
        <v>82</v>
      </c>
      <c r="E52" s="282"/>
      <c r="F52" s="282"/>
      <c r="G52" s="282"/>
      <c r="H52" s="282"/>
      <c r="I52" s="83"/>
      <c r="J52" s="284" t="s">
        <v>83</v>
      </c>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3">
        <f>ROUND(AG53,2)</f>
        <v>0</v>
      </c>
      <c r="AH52" s="282"/>
      <c r="AI52" s="282"/>
      <c r="AJ52" s="282"/>
      <c r="AK52" s="282"/>
      <c r="AL52" s="282"/>
      <c r="AM52" s="282"/>
      <c r="AN52" s="281">
        <f t="shared" si="0"/>
        <v>0</v>
      </c>
      <c r="AO52" s="282"/>
      <c r="AP52" s="282"/>
      <c r="AQ52" s="84" t="s">
        <v>84</v>
      </c>
      <c r="AR52" s="81"/>
      <c r="AS52" s="85">
        <f>ROUND(AS53,2)</f>
        <v>0</v>
      </c>
      <c r="AT52" s="86">
        <f t="shared" si="1"/>
        <v>0</v>
      </c>
      <c r="AU52" s="87">
        <f>ROUND(AU53,5)</f>
        <v>0</v>
      </c>
      <c r="AV52" s="86">
        <f>ROUND(AZ52*L26,2)</f>
        <v>0</v>
      </c>
      <c r="AW52" s="86">
        <f>ROUND(BA52*L27,2)</f>
        <v>0</v>
      </c>
      <c r="AX52" s="86">
        <f>ROUND(BB52*L26,2)</f>
        <v>0</v>
      </c>
      <c r="AY52" s="86">
        <f>ROUND(BC52*L27,2)</f>
        <v>0</v>
      </c>
      <c r="AZ52" s="86">
        <f>ROUND(AZ53,2)</f>
        <v>0</v>
      </c>
      <c r="BA52" s="86">
        <f>ROUND(BA53,2)</f>
        <v>0</v>
      </c>
      <c r="BB52" s="86">
        <f>ROUND(BB53,2)</f>
        <v>0</v>
      </c>
      <c r="BC52" s="86">
        <f>ROUND(BC53,2)</f>
        <v>0</v>
      </c>
      <c r="BD52" s="88">
        <f>ROUND(BD53,2)</f>
        <v>0</v>
      </c>
      <c r="BS52" s="89" t="s">
        <v>77</v>
      </c>
      <c r="BT52" s="89" t="s">
        <v>23</v>
      </c>
      <c r="BU52" s="89" t="s">
        <v>79</v>
      </c>
      <c r="BV52" s="89" t="s">
        <v>80</v>
      </c>
      <c r="BW52" s="89" t="s">
        <v>85</v>
      </c>
      <c r="BX52" s="89" t="s">
        <v>5</v>
      </c>
      <c r="CL52" s="89" t="s">
        <v>20</v>
      </c>
      <c r="CM52" s="89" t="s">
        <v>86</v>
      </c>
    </row>
    <row r="53" spans="1:90" s="6" customFormat="1" ht="21.75" customHeight="1">
      <c r="A53" s="295" t="s">
        <v>771</v>
      </c>
      <c r="B53" s="90"/>
      <c r="C53" s="9"/>
      <c r="D53" s="9"/>
      <c r="E53" s="287" t="s">
        <v>87</v>
      </c>
      <c r="F53" s="286"/>
      <c r="G53" s="286"/>
      <c r="H53" s="286"/>
      <c r="I53" s="286"/>
      <c r="J53" s="9"/>
      <c r="K53" s="287" t="s">
        <v>88</v>
      </c>
      <c r="L53" s="286"/>
      <c r="M53" s="286"/>
      <c r="N53" s="286"/>
      <c r="O53" s="286"/>
      <c r="P53" s="286"/>
      <c r="Q53" s="286"/>
      <c r="R53" s="286"/>
      <c r="S53" s="286"/>
      <c r="T53" s="286"/>
      <c r="U53" s="286"/>
      <c r="V53" s="286"/>
      <c r="W53" s="286"/>
      <c r="X53" s="286"/>
      <c r="Y53" s="286"/>
      <c r="Z53" s="286"/>
      <c r="AA53" s="286"/>
      <c r="AB53" s="286"/>
      <c r="AC53" s="286"/>
      <c r="AD53" s="286"/>
      <c r="AE53" s="286"/>
      <c r="AF53" s="286"/>
      <c r="AG53" s="285">
        <f>'001 - Příprava staveniště'!J29</f>
        <v>0</v>
      </c>
      <c r="AH53" s="286"/>
      <c r="AI53" s="286"/>
      <c r="AJ53" s="286"/>
      <c r="AK53" s="286"/>
      <c r="AL53" s="286"/>
      <c r="AM53" s="286"/>
      <c r="AN53" s="285">
        <f t="shared" si="0"/>
        <v>0</v>
      </c>
      <c r="AO53" s="286"/>
      <c r="AP53" s="286"/>
      <c r="AQ53" s="91" t="s">
        <v>89</v>
      </c>
      <c r="AR53" s="90"/>
      <c r="AS53" s="92">
        <v>0</v>
      </c>
      <c r="AT53" s="93">
        <f t="shared" si="1"/>
        <v>0</v>
      </c>
      <c r="AU53" s="94">
        <f>'001 - Příprava staveniště'!P85</f>
        <v>0</v>
      </c>
      <c r="AV53" s="93">
        <f>'001 - Příprava staveniště'!J32</f>
        <v>0</v>
      </c>
      <c r="AW53" s="93">
        <f>'001 - Příprava staveniště'!J33</f>
        <v>0</v>
      </c>
      <c r="AX53" s="93">
        <f>'001 - Příprava staveniště'!J34</f>
        <v>0</v>
      </c>
      <c r="AY53" s="93">
        <f>'001 - Příprava staveniště'!J35</f>
        <v>0</v>
      </c>
      <c r="AZ53" s="93">
        <f>'001 - Příprava staveniště'!F32</f>
        <v>0</v>
      </c>
      <c r="BA53" s="93">
        <f>'001 - Příprava staveniště'!F33</f>
        <v>0</v>
      </c>
      <c r="BB53" s="93">
        <f>'001 - Příprava staveniště'!F34</f>
        <v>0</v>
      </c>
      <c r="BC53" s="93">
        <f>'001 - Příprava staveniště'!F35</f>
        <v>0</v>
      </c>
      <c r="BD53" s="95">
        <f>'001 - Příprava staveniště'!F36</f>
        <v>0</v>
      </c>
      <c r="BT53" s="96" t="s">
        <v>86</v>
      </c>
      <c r="BV53" s="96" t="s">
        <v>80</v>
      </c>
      <c r="BW53" s="96" t="s">
        <v>90</v>
      </c>
      <c r="BX53" s="96" t="s">
        <v>85</v>
      </c>
      <c r="CL53" s="96" t="s">
        <v>20</v>
      </c>
    </row>
    <row r="54" spans="2:91" s="5" customFormat="1" ht="27" customHeight="1">
      <c r="B54" s="81"/>
      <c r="C54" s="82"/>
      <c r="D54" s="284" t="s">
        <v>29</v>
      </c>
      <c r="E54" s="282"/>
      <c r="F54" s="282"/>
      <c r="G54" s="282"/>
      <c r="H54" s="282"/>
      <c r="I54" s="83"/>
      <c r="J54" s="284" t="s">
        <v>91</v>
      </c>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3">
        <f>ROUND(SUM(AG55:AG56),2)</f>
        <v>0</v>
      </c>
      <c r="AH54" s="282"/>
      <c r="AI54" s="282"/>
      <c r="AJ54" s="282"/>
      <c r="AK54" s="282"/>
      <c r="AL54" s="282"/>
      <c r="AM54" s="282"/>
      <c r="AN54" s="281">
        <f t="shared" si="0"/>
        <v>0</v>
      </c>
      <c r="AO54" s="282"/>
      <c r="AP54" s="282"/>
      <c r="AQ54" s="84" t="s">
        <v>84</v>
      </c>
      <c r="AR54" s="81"/>
      <c r="AS54" s="85">
        <f>ROUND(SUM(AS55:AS56),2)</f>
        <v>0</v>
      </c>
      <c r="AT54" s="86">
        <f t="shared" si="1"/>
        <v>0</v>
      </c>
      <c r="AU54" s="87">
        <f>ROUND(SUM(AU55:AU56),5)</f>
        <v>0</v>
      </c>
      <c r="AV54" s="86">
        <f>ROUND(AZ54*L26,2)</f>
        <v>0</v>
      </c>
      <c r="AW54" s="86">
        <f>ROUND(BA54*L27,2)</f>
        <v>0</v>
      </c>
      <c r="AX54" s="86">
        <f>ROUND(BB54*L26,2)</f>
        <v>0</v>
      </c>
      <c r="AY54" s="86">
        <f>ROUND(BC54*L27,2)</f>
        <v>0</v>
      </c>
      <c r="AZ54" s="86">
        <f>ROUND(SUM(AZ55:AZ56),2)</f>
        <v>0</v>
      </c>
      <c r="BA54" s="86">
        <f>ROUND(SUM(BA55:BA56),2)</f>
        <v>0</v>
      </c>
      <c r="BB54" s="86">
        <f>ROUND(SUM(BB55:BB56),2)</f>
        <v>0</v>
      </c>
      <c r="BC54" s="86">
        <f>ROUND(SUM(BC55:BC56),2)</f>
        <v>0</v>
      </c>
      <c r="BD54" s="88">
        <f>ROUND(SUM(BD55:BD56),2)</f>
        <v>0</v>
      </c>
      <c r="BS54" s="89" t="s">
        <v>77</v>
      </c>
      <c r="BT54" s="89" t="s">
        <v>23</v>
      </c>
      <c r="BU54" s="89" t="s">
        <v>79</v>
      </c>
      <c r="BV54" s="89" t="s">
        <v>80</v>
      </c>
      <c r="BW54" s="89" t="s">
        <v>92</v>
      </c>
      <c r="BX54" s="89" t="s">
        <v>5</v>
      </c>
      <c r="CL54" s="89" t="s">
        <v>20</v>
      </c>
      <c r="CM54" s="89" t="s">
        <v>86</v>
      </c>
    </row>
    <row r="55" spans="1:90" s="6" customFormat="1" ht="21.75" customHeight="1">
      <c r="A55" s="295" t="s">
        <v>771</v>
      </c>
      <c r="B55" s="90"/>
      <c r="C55" s="9"/>
      <c r="D55" s="9"/>
      <c r="E55" s="287" t="s">
        <v>93</v>
      </c>
      <c r="F55" s="286"/>
      <c r="G55" s="286"/>
      <c r="H55" s="286"/>
      <c r="I55" s="286"/>
      <c r="J55" s="9"/>
      <c r="K55" s="287" t="s">
        <v>94</v>
      </c>
      <c r="L55" s="286"/>
      <c r="M55" s="286"/>
      <c r="N55" s="286"/>
      <c r="O55" s="286"/>
      <c r="P55" s="286"/>
      <c r="Q55" s="286"/>
      <c r="R55" s="286"/>
      <c r="S55" s="286"/>
      <c r="T55" s="286"/>
      <c r="U55" s="286"/>
      <c r="V55" s="286"/>
      <c r="W55" s="286"/>
      <c r="X55" s="286"/>
      <c r="Y55" s="286"/>
      <c r="Z55" s="286"/>
      <c r="AA55" s="286"/>
      <c r="AB55" s="286"/>
      <c r="AC55" s="286"/>
      <c r="AD55" s="286"/>
      <c r="AE55" s="286"/>
      <c r="AF55" s="286"/>
      <c r="AG55" s="285">
        <f>'101 - Extravilán'!J29</f>
        <v>0</v>
      </c>
      <c r="AH55" s="286"/>
      <c r="AI55" s="286"/>
      <c r="AJ55" s="286"/>
      <c r="AK55" s="286"/>
      <c r="AL55" s="286"/>
      <c r="AM55" s="286"/>
      <c r="AN55" s="285">
        <f t="shared" si="0"/>
        <v>0</v>
      </c>
      <c r="AO55" s="286"/>
      <c r="AP55" s="286"/>
      <c r="AQ55" s="91" t="s">
        <v>89</v>
      </c>
      <c r="AR55" s="90"/>
      <c r="AS55" s="92">
        <v>0</v>
      </c>
      <c r="AT55" s="93">
        <f t="shared" si="1"/>
        <v>0</v>
      </c>
      <c r="AU55" s="94">
        <f>'101 - Extravilán'!P90</f>
        <v>0</v>
      </c>
      <c r="AV55" s="93">
        <f>'101 - Extravilán'!J32</f>
        <v>0</v>
      </c>
      <c r="AW55" s="93">
        <f>'101 - Extravilán'!J33</f>
        <v>0</v>
      </c>
      <c r="AX55" s="93">
        <f>'101 - Extravilán'!J34</f>
        <v>0</v>
      </c>
      <c r="AY55" s="93">
        <f>'101 - Extravilán'!J35</f>
        <v>0</v>
      </c>
      <c r="AZ55" s="93">
        <f>'101 - Extravilán'!F32</f>
        <v>0</v>
      </c>
      <c r="BA55" s="93">
        <f>'101 - Extravilán'!F33</f>
        <v>0</v>
      </c>
      <c r="BB55" s="93">
        <f>'101 - Extravilán'!F34</f>
        <v>0</v>
      </c>
      <c r="BC55" s="93">
        <f>'101 - Extravilán'!F35</f>
        <v>0</v>
      </c>
      <c r="BD55" s="95">
        <f>'101 - Extravilán'!F36</f>
        <v>0</v>
      </c>
      <c r="BT55" s="96" t="s">
        <v>86</v>
      </c>
      <c r="BV55" s="96" t="s">
        <v>80</v>
      </c>
      <c r="BW55" s="96" t="s">
        <v>95</v>
      </c>
      <c r="BX55" s="96" t="s">
        <v>92</v>
      </c>
      <c r="CL55" s="96" t="s">
        <v>20</v>
      </c>
    </row>
    <row r="56" spans="1:90" s="6" customFormat="1" ht="21.75" customHeight="1">
      <c r="A56" s="295" t="s">
        <v>771</v>
      </c>
      <c r="B56" s="90"/>
      <c r="C56" s="9"/>
      <c r="D56" s="9"/>
      <c r="E56" s="287" t="s">
        <v>96</v>
      </c>
      <c r="F56" s="286"/>
      <c r="G56" s="286"/>
      <c r="H56" s="286"/>
      <c r="I56" s="286"/>
      <c r="J56" s="9"/>
      <c r="K56" s="287" t="s">
        <v>97</v>
      </c>
      <c r="L56" s="286"/>
      <c r="M56" s="286"/>
      <c r="N56" s="286"/>
      <c r="O56" s="286"/>
      <c r="P56" s="286"/>
      <c r="Q56" s="286"/>
      <c r="R56" s="286"/>
      <c r="S56" s="286"/>
      <c r="T56" s="286"/>
      <c r="U56" s="286"/>
      <c r="V56" s="286"/>
      <c r="W56" s="286"/>
      <c r="X56" s="286"/>
      <c r="Y56" s="286"/>
      <c r="Z56" s="286"/>
      <c r="AA56" s="286"/>
      <c r="AB56" s="286"/>
      <c r="AC56" s="286"/>
      <c r="AD56" s="286"/>
      <c r="AE56" s="286"/>
      <c r="AF56" s="286"/>
      <c r="AG56" s="285">
        <f>'102 - Intravilín'!J29</f>
        <v>0</v>
      </c>
      <c r="AH56" s="286"/>
      <c r="AI56" s="286"/>
      <c r="AJ56" s="286"/>
      <c r="AK56" s="286"/>
      <c r="AL56" s="286"/>
      <c r="AM56" s="286"/>
      <c r="AN56" s="285">
        <f t="shared" si="0"/>
        <v>0</v>
      </c>
      <c r="AO56" s="286"/>
      <c r="AP56" s="286"/>
      <c r="AQ56" s="91" t="s">
        <v>89</v>
      </c>
      <c r="AR56" s="90"/>
      <c r="AS56" s="92">
        <v>0</v>
      </c>
      <c r="AT56" s="93">
        <f t="shared" si="1"/>
        <v>0</v>
      </c>
      <c r="AU56" s="94">
        <f>'102 - Intravilín'!P91</f>
        <v>0</v>
      </c>
      <c r="AV56" s="93">
        <f>'102 - Intravilín'!J32</f>
        <v>0</v>
      </c>
      <c r="AW56" s="93">
        <f>'102 - Intravilín'!J33</f>
        <v>0</v>
      </c>
      <c r="AX56" s="93">
        <f>'102 - Intravilín'!J34</f>
        <v>0</v>
      </c>
      <c r="AY56" s="93">
        <f>'102 - Intravilín'!J35</f>
        <v>0</v>
      </c>
      <c r="AZ56" s="93">
        <f>'102 - Intravilín'!F32</f>
        <v>0</v>
      </c>
      <c r="BA56" s="93">
        <f>'102 - Intravilín'!F33</f>
        <v>0</v>
      </c>
      <c r="BB56" s="93">
        <f>'102 - Intravilín'!F34</f>
        <v>0</v>
      </c>
      <c r="BC56" s="93">
        <f>'102 - Intravilín'!F35</f>
        <v>0</v>
      </c>
      <c r="BD56" s="95">
        <f>'102 - Intravilín'!F36</f>
        <v>0</v>
      </c>
      <c r="BT56" s="96" t="s">
        <v>86</v>
      </c>
      <c r="BV56" s="96" t="s">
        <v>80</v>
      </c>
      <c r="BW56" s="96" t="s">
        <v>98</v>
      </c>
      <c r="BX56" s="96" t="s">
        <v>92</v>
      </c>
      <c r="CL56" s="96" t="s">
        <v>20</v>
      </c>
    </row>
    <row r="57" spans="2:91" s="5" customFormat="1" ht="27" customHeight="1">
      <c r="B57" s="81"/>
      <c r="C57" s="82"/>
      <c r="D57" s="284" t="s">
        <v>99</v>
      </c>
      <c r="E57" s="282"/>
      <c r="F57" s="282"/>
      <c r="G57" s="282"/>
      <c r="H57" s="282"/>
      <c r="I57" s="83"/>
      <c r="J57" s="284" t="s">
        <v>100</v>
      </c>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3">
        <f>ROUND(AG58,2)</f>
        <v>0</v>
      </c>
      <c r="AH57" s="282"/>
      <c r="AI57" s="282"/>
      <c r="AJ57" s="282"/>
      <c r="AK57" s="282"/>
      <c r="AL57" s="282"/>
      <c r="AM57" s="282"/>
      <c r="AN57" s="281">
        <f t="shared" si="0"/>
        <v>0</v>
      </c>
      <c r="AO57" s="282"/>
      <c r="AP57" s="282"/>
      <c r="AQ57" s="84" t="s">
        <v>84</v>
      </c>
      <c r="AR57" s="81"/>
      <c r="AS57" s="85">
        <f>ROUND(AS58,2)</f>
        <v>0</v>
      </c>
      <c r="AT57" s="86">
        <f t="shared" si="1"/>
        <v>0</v>
      </c>
      <c r="AU57" s="87">
        <f>ROUND(AU58,5)</f>
        <v>0</v>
      </c>
      <c r="AV57" s="86">
        <f>ROUND(AZ57*L26,2)</f>
        <v>0</v>
      </c>
      <c r="AW57" s="86">
        <f>ROUND(BA57*L27,2)</f>
        <v>0</v>
      </c>
      <c r="AX57" s="86">
        <f>ROUND(BB57*L26,2)</f>
        <v>0</v>
      </c>
      <c r="AY57" s="86">
        <f>ROUND(BC57*L27,2)</f>
        <v>0</v>
      </c>
      <c r="AZ57" s="86">
        <f>ROUND(AZ58,2)</f>
        <v>0</v>
      </c>
      <c r="BA57" s="86">
        <f>ROUND(BA58,2)</f>
        <v>0</v>
      </c>
      <c r="BB57" s="86">
        <f>ROUND(BB58,2)</f>
        <v>0</v>
      </c>
      <c r="BC57" s="86">
        <f>ROUND(BC58,2)</f>
        <v>0</v>
      </c>
      <c r="BD57" s="88">
        <f>ROUND(BD58,2)</f>
        <v>0</v>
      </c>
      <c r="BS57" s="89" t="s">
        <v>77</v>
      </c>
      <c r="BT57" s="89" t="s">
        <v>23</v>
      </c>
      <c r="BU57" s="89" t="s">
        <v>79</v>
      </c>
      <c r="BV57" s="89" t="s">
        <v>80</v>
      </c>
      <c r="BW57" s="89" t="s">
        <v>101</v>
      </c>
      <c r="BX57" s="89" t="s">
        <v>5</v>
      </c>
      <c r="CL57" s="89" t="s">
        <v>20</v>
      </c>
      <c r="CM57" s="89" t="s">
        <v>86</v>
      </c>
    </row>
    <row r="58" spans="1:90" s="6" customFormat="1" ht="21.75" customHeight="1">
      <c r="A58" s="295" t="s">
        <v>771</v>
      </c>
      <c r="B58" s="90"/>
      <c r="C58" s="9"/>
      <c r="D58" s="9"/>
      <c r="E58" s="287" t="s">
        <v>102</v>
      </c>
      <c r="F58" s="286"/>
      <c r="G58" s="286"/>
      <c r="H58" s="286"/>
      <c r="I58" s="286"/>
      <c r="J58" s="9"/>
      <c r="K58" s="287" t="s">
        <v>103</v>
      </c>
      <c r="L58" s="286"/>
      <c r="M58" s="286"/>
      <c r="N58" s="286"/>
      <c r="O58" s="286"/>
      <c r="P58" s="286"/>
      <c r="Q58" s="286"/>
      <c r="R58" s="286"/>
      <c r="S58" s="286"/>
      <c r="T58" s="286"/>
      <c r="U58" s="286"/>
      <c r="V58" s="286"/>
      <c r="W58" s="286"/>
      <c r="X58" s="286"/>
      <c r="Y58" s="286"/>
      <c r="Z58" s="286"/>
      <c r="AA58" s="286"/>
      <c r="AB58" s="286"/>
      <c r="AC58" s="286"/>
      <c r="AD58" s="286"/>
      <c r="AE58" s="286"/>
      <c r="AF58" s="286"/>
      <c r="AG58" s="285">
        <f>'901 - Dopravně inženýrské...'!J29</f>
        <v>0</v>
      </c>
      <c r="AH58" s="286"/>
      <c r="AI58" s="286"/>
      <c r="AJ58" s="286"/>
      <c r="AK58" s="286"/>
      <c r="AL58" s="286"/>
      <c r="AM58" s="286"/>
      <c r="AN58" s="285">
        <f t="shared" si="0"/>
        <v>0</v>
      </c>
      <c r="AO58" s="286"/>
      <c r="AP58" s="286"/>
      <c r="AQ58" s="91" t="s">
        <v>89</v>
      </c>
      <c r="AR58" s="90"/>
      <c r="AS58" s="97">
        <v>0</v>
      </c>
      <c r="AT58" s="98">
        <f t="shared" si="1"/>
        <v>0</v>
      </c>
      <c r="AU58" s="99">
        <f>'901 - Dopravně inženýrské...'!P84</f>
        <v>0</v>
      </c>
      <c r="AV58" s="98">
        <f>'901 - Dopravně inženýrské...'!J32</f>
        <v>0</v>
      </c>
      <c r="AW58" s="98">
        <f>'901 - Dopravně inženýrské...'!J33</f>
        <v>0</v>
      </c>
      <c r="AX58" s="98">
        <f>'901 - Dopravně inženýrské...'!J34</f>
        <v>0</v>
      </c>
      <c r="AY58" s="98">
        <f>'901 - Dopravně inženýrské...'!J35</f>
        <v>0</v>
      </c>
      <c r="AZ58" s="98">
        <f>'901 - Dopravně inženýrské...'!F32</f>
        <v>0</v>
      </c>
      <c r="BA58" s="98">
        <f>'901 - Dopravně inženýrské...'!F33</f>
        <v>0</v>
      </c>
      <c r="BB58" s="98">
        <f>'901 - Dopravně inženýrské...'!F34</f>
        <v>0</v>
      </c>
      <c r="BC58" s="98">
        <f>'901 - Dopravně inženýrské...'!F35</f>
        <v>0</v>
      </c>
      <c r="BD58" s="100">
        <f>'901 - Dopravně inženýrské...'!F36</f>
        <v>0</v>
      </c>
      <c r="BT58" s="96" t="s">
        <v>86</v>
      </c>
      <c r="BV58" s="96" t="s">
        <v>80</v>
      </c>
      <c r="BW58" s="96" t="s">
        <v>104</v>
      </c>
      <c r="BX58" s="96" t="s">
        <v>101</v>
      </c>
      <c r="CL58" s="96" t="s">
        <v>20</v>
      </c>
    </row>
    <row r="59" spans="2:44" s="1" customFormat="1" ht="30" customHeight="1">
      <c r="B59" s="36"/>
      <c r="AR59" s="36"/>
    </row>
    <row r="60" spans="2:44" s="1" customFormat="1" ht="6.75" customHeight="1">
      <c r="B60" s="51"/>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36"/>
    </row>
  </sheetData>
  <sheetProtection password="CC35" sheet="1" objects="1" scenarios="1" formatColumns="0" formatRows="0" sort="0" autoFilter="0"/>
  <mergeCells count="65">
    <mergeCell ref="AR2:BE2"/>
    <mergeCell ref="AN57:AP57"/>
    <mergeCell ref="AG57:AM57"/>
    <mergeCell ref="D57:H57"/>
    <mergeCell ref="J57:AF57"/>
    <mergeCell ref="AN58:AP58"/>
    <mergeCell ref="AG58:AM58"/>
    <mergeCell ref="E58:I58"/>
    <mergeCell ref="K58:AF58"/>
    <mergeCell ref="AN55:AP55"/>
    <mergeCell ref="AG55:AM55"/>
    <mergeCell ref="E55:I55"/>
    <mergeCell ref="K55:AF55"/>
    <mergeCell ref="AN56:AP56"/>
    <mergeCell ref="AG56:AM56"/>
    <mergeCell ref="E56:I56"/>
    <mergeCell ref="K56:AF56"/>
    <mergeCell ref="AN53:AP53"/>
    <mergeCell ref="AG53:AM53"/>
    <mergeCell ref="E53:I53"/>
    <mergeCell ref="K53:AF53"/>
    <mergeCell ref="AN54:AP54"/>
    <mergeCell ref="AG54:AM54"/>
    <mergeCell ref="D54:H54"/>
    <mergeCell ref="J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001 - Příprava staveniště'!C2" tooltip="001 - Příprava staveniště" display="/"/>
    <hyperlink ref="A55" location="'101 - Extravilán'!C2" tooltip="101 - Extravilán" display="/"/>
    <hyperlink ref="A56" location="'102 - Intravilín'!C2" tooltip="102 - Intravilín" display="/"/>
    <hyperlink ref="A58" location="'901 - Dopravně inženýrské...'!C2" tooltip="901 - Dopravně inženýrské..."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1"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7"/>
      <c r="B1" s="297"/>
      <c r="C1" s="297"/>
      <c r="D1" s="296" t="s">
        <v>1</v>
      </c>
      <c r="E1" s="297"/>
      <c r="F1" s="298" t="s">
        <v>772</v>
      </c>
      <c r="G1" s="303" t="s">
        <v>773</v>
      </c>
      <c r="H1" s="303"/>
      <c r="I1" s="304"/>
      <c r="J1" s="298" t="s">
        <v>774</v>
      </c>
      <c r="K1" s="296" t="s">
        <v>105</v>
      </c>
      <c r="L1" s="298" t="s">
        <v>775</v>
      </c>
      <c r="M1" s="298"/>
      <c r="N1" s="298"/>
      <c r="O1" s="298"/>
      <c r="P1" s="298"/>
      <c r="Q1" s="298"/>
      <c r="R1" s="298"/>
      <c r="S1" s="298"/>
      <c r="T1" s="298"/>
      <c r="U1" s="294"/>
      <c r="V1" s="294"/>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75" customHeight="1">
      <c r="L2" s="251"/>
      <c r="M2" s="251"/>
      <c r="N2" s="251"/>
      <c r="O2" s="251"/>
      <c r="P2" s="251"/>
      <c r="Q2" s="251"/>
      <c r="R2" s="251"/>
      <c r="S2" s="251"/>
      <c r="T2" s="251"/>
      <c r="U2" s="251"/>
      <c r="V2" s="251"/>
      <c r="AT2" s="19" t="s">
        <v>90</v>
      </c>
    </row>
    <row r="3" spans="2:46" ht="6.75" customHeight="1">
      <c r="B3" s="20"/>
      <c r="C3" s="21"/>
      <c r="D3" s="21"/>
      <c r="E3" s="21"/>
      <c r="F3" s="21"/>
      <c r="G3" s="21"/>
      <c r="H3" s="21"/>
      <c r="I3" s="102"/>
      <c r="J3" s="21"/>
      <c r="K3" s="22"/>
      <c r="AT3" s="19" t="s">
        <v>86</v>
      </c>
    </row>
    <row r="4" spans="2:46" ht="36.75" customHeight="1">
      <c r="B4" s="23"/>
      <c r="C4" s="24"/>
      <c r="D4" s="25" t="s">
        <v>106</v>
      </c>
      <c r="E4" s="24"/>
      <c r="F4" s="24"/>
      <c r="G4" s="24"/>
      <c r="H4" s="24"/>
      <c r="I4" s="103"/>
      <c r="J4" s="24"/>
      <c r="K4" s="26"/>
      <c r="M4" s="27" t="s">
        <v>10</v>
      </c>
      <c r="AT4" s="19" t="s">
        <v>4</v>
      </c>
    </row>
    <row r="5" spans="2:11" ht="6.75" customHeight="1">
      <c r="B5" s="23"/>
      <c r="C5" s="24"/>
      <c r="D5" s="24"/>
      <c r="E5" s="24"/>
      <c r="F5" s="24"/>
      <c r="G5" s="24"/>
      <c r="H5" s="24"/>
      <c r="I5" s="103"/>
      <c r="J5" s="24"/>
      <c r="K5" s="26"/>
    </row>
    <row r="6" spans="2:11" ht="15">
      <c r="B6" s="23"/>
      <c r="C6" s="24"/>
      <c r="D6" s="32" t="s">
        <v>16</v>
      </c>
      <c r="E6" s="24"/>
      <c r="F6" s="24"/>
      <c r="G6" s="24"/>
      <c r="H6" s="24"/>
      <c r="I6" s="103"/>
      <c r="J6" s="24"/>
      <c r="K6" s="26"/>
    </row>
    <row r="7" spans="2:11" ht="22.5" customHeight="1">
      <c r="B7" s="23"/>
      <c r="C7" s="24"/>
      <c r="D7" s="24"/>
      <c r="E7" s="290" t="str">
        <f>'Rekapitulace stavby'!K6</f>
        <v>III/245 Štolmíř</v>
      </c>
      <c r="F7" s="255"/>
      <c r="G7" s="255"/>
      <c r="H7" s="255"/>
      <c r="I7" s="103"/>
      <c r="J7" s="24"/>
      <c r="K7" s="26"/>
    </row>
    <row r="8" spans="2:11" ht="15">
      <c r="B8" s="23"/>
      <c r="C8" s="24"/>
      <c r="D8" s="32" t="s">
        <v>107</v>
      </c>
      <c r="E8" s="24"/>
      <c r="F8" s="24"/>
      <c r="G8" s="24"/>
      <c r="H8" s="24"/>
      <c r="I8" s="103"/>
      <c r="J8" s="24"/>
      <c r="K8" s="26"/>
    </row>
    <row r="9" spans="2:11" s="1" customFormat="1" ht="22.5" customHeight="1">
      <c r="B9" s="36"/>
      <c r="C9" s="37"/>
      <c r="D9" s="37"/>
      <c r="E9" s="290" t="s">
        <v>108</v>
      </c>
      <c r="F9" s="262"/>
      <c r="G9" s="262"/>
      <c r="H9" s="262"/>
      <c r="I9" s="104"/>
      <c r="J9" s="37"/>
      <c r="K9" s="40"/>
    </row>
    <row r="10" spans="2:11" s="1" customFormat="1" ht="15">
      <c r="B10" s="36"/>
      <c r="C10" s="37"/>
      <c r="D10" s="32" t="s">
        <v>109</v>
      </c>
      <c r="E10" s="37"/>
      <c r="F10" s="37"/>
      <c r="G10" s="37"/>
      <c r="H10" s="37"/>
      <c r="I10" s="104"/>
      <c r="J10" s="37"/>
      <c r="K10" s="40"/>
    </row>
    <row r="11" spans="2:11" s="1" customFormat="1" ht="36.75" customHeight="1">
      <c r="B11" s="36"/>
      <c r="C11" s="37"/>
      <c r="D11" s="37"/>
      <c r="E11" s="291" t="s">
        <v>110</v>
      </c>
      <c r="F11" s="262"/>
      <c r="G11" s="262"/>
      <c r="H11" s="262"/>
      <c r="I11" s="104"/>
      <c r="J11" s="37"/>
      <c r="K11" s="40"/>
    </row>
    <row r="12" spans="2:11" s="1" customFormat="1" ht="13.5">
      <c r="B12" s="36"/>
      <c r="C12" s="37"/>
      <c r="D12" s="37"/>
      <c r="E12" s="37"/>
      <c r="F12" s="37"/>
      <c r="G12" s="37"/>
      <c r="H12" s="37"/>
      <c r="I12" s="104"/>
      <c r="J12" s="37"/>
      <c r="K12" s="40"/>
    </row>
    <row r="13" spans="2:11" s="1" customFormat="1" ht="14.25" customHeight="1">
      <c r="B13" s="36"/>
      <c r="C13" s="37"/>
      <c r="D13" s="32" t="s">
        <v>19</v>
      </c>
      <c r="E13" s="37"/>
      <c r="F13" s="30" t="s">
        <v>20</v>
      </c>
      <c r="G13" s="37"/>
      <c r="H13" s="37"/>
      <c r="I13" s="105" t="s">
        <v>21</v>
      </c>
      <c r="J13" s="30" t="s">
        <v>22</v>
      </c>
      <c r="K13" s="40"/>
    </row>
    <row r="14" spans="2:11" s="1" customFormat="1" ht="14.25" customHeight="1">
      <c r="B14" s="36"/>
      <c r="C14" s="37"/>
      <c r="D14" s="32" t="s">
        <v>24</v>
      </c>
      <c r="E14" s="37"/>
      <c r="F14" s="30" t="s">
        <v>25</v>
      </c>
      <c r="G14" s="37"/>
      <c r="H14" s="37"/>
      <c r="I14" s="105" t="s">
        <v>26</v>
      </c>
      <c r="J14" s="106" t="str">
        <f>'Rekapitulace stavby'!AN8</f>
        <v>15. 1. 2016</v>
      </c>
      <c r="K14" s="40"/>
    </row>
    <row r="15" spans="2:11" s="1" customFormat="1" ht="10.5" customHeight="1">
      <c r="B15" s="36"/>
      <c r="C15" s="37"/>
      <c r="D15" s="37"/>
      <c r="E15" s="37"/>
      <c r="F15" s="37"/>
      <c r="G15" s="37"/>
      <c r="H15" s="37"/>
      <c r="I15" s="104"/>
      <c r="J15" s="37"/>
      <c r="K15" s="40"/>
    </row>
    <row r="16" spans="2:11" s="1" customFormat="1" ht="14.25" customHeight="1">
      <c r="B16" s="36"/>
      <c r="C16" s="37"/>
      <c r="D16" s="32" t="s">
        <v>30</v>
      </c>
      <c r="E16" s="37"/>
      <c r="F16" s="37"/>
      <c r="G16" s="37"/>
      <c r="H16" s="37"/>
      <c r="I16" s="105" t="s">
        <v>31</v>
      </c>
      <c r="J16" s="30" t="s">
        <v>32</v>
      </c>
      <c r="K16" s="40"/>
    </row>
    <row r="17" spans="2:11" s="1" customFormat="1" ht="18" customHeight="1">
      <c r="B17" s="36"/>
      <c r="C17" s="37"/>
      <c r="D17" s="37"/>
      <c r="E17" s="30" t="s">
        <v>33</v>
      </c>
      <c r="F17" s="37"/>
      <c r="G17" s="37"/>
      <c r="H17" s="37"/>
      <c r="I17" s="105" t="s">
        <v>34</v>
      </c>
      <c r="J17" s="30" t="s">
        <v>35</v>
      </c>
      <c r="K17" s="40"/>
    </row>
    <row r="18" spans="2:11" s="1" customFormat="1" ht="6.75" customHeight="1">
      <c r="B18" s="36"/>
      <c r="C18" s="37"/>
      <c r="D18" s="37"/>
      <c r="E18" s="37"/>
      <c r="F18" s="37"/>
      <c r="G18" s="37"/>
      <c r="H18" s="37"/>
      <c r="I18" s="104"/>
      <c r="J18" s="37"/>
      <c r="K18" s="40"/>
    </row>
    <row r="19" spans="2:11" s="1" customFormat="1" ht="14.25" customHeight="1">
      <c r="B19" s="36"/>
      <c r="C19" s="37"/>
      <c r="D19" s="32" t="s">
        <v>36</v>
      </c>
      <c r="E19" s="37"/>
      <c r="F19" s="37"/>
      <c r="G19" s="37"/>
      <c r="H19" s="37"/>
      <c r="I19" s="105" t="s">
        <v>31</v>
      </c>
      <c r="J19" s="30">
        <f>IF('Rekapitulace stavby'!AN13="Vyplň údaj","",IF('Rekapitulace stavby'!AN13="","",'Rekapitulace stavby'!AN13))</f>
      </c>
      <c r="K19" s="40"/>
    </row>
    <row r="20" spans="2:11" s="1" customFormat="1" ht="18" customHeight="1">
      <c r="B20" s="36"/>
      <c r="C20" s="37"/>
      <c r="D20" s="37"/>
      <c r="E20" s="30">
        <f>IF('Rekapitulace stavby'!E14="Vyplň údaj","",IF('Rekapitulace stavby'!E14="","",'Rekapitulace stavby'!E14))</f>
      </c>
      <c r="F20" s="37"/>
      <c r="G20" s="37"/>
      <c r="H20" s="37"/>
      <c r="I20" s="105" t="s">
        <v>34</v>
      </c>
      <c r="J20" s="30">
        <f>IF('Rekapitulace stavby'!AN14="Vyplň údaj","",IF('Rekapitulace stavby'!AN14="","",'Rekapitulace stavby'!AN14))</f>
      </c>
      <c r="K20" s="40"/>
    </row>
    <row r="21" spans="2:11" s="1" customFormat="1" ht="6.75" customHeight="1">
      <c r="B21" s="36"/>
      <c r="C21" s="37"/>
      <c r="D21" s="37"/>
      <c r="E21" s="37"/>
      <c r="F21" s="37"/>
      <c r="G21" s="37"/>
      <c r="H21" s="37"/>
      <c r="I21" s="104"/>
      <c r="J21" s="37"/>
      <c r="K21" s="40"/>
    </row>
    <row r="22" spans="2:11" s="1" customFormat="1" ht="14.25" customHeight="1">
      <c r="B22" s="36"/>
      <c r="C22" s="37"/>
      <c r="D22" s="32" t="s">
        <v>38</v>
      </c>
      <c r="E22" s="37"/>
      <c r="F22" s="37"/>
      <c r="G22" s="37"/>
      <c r="H22" s="37"/>
      <c r="I22" s="105" t="s">
        <v>31</v>
      </c>
      <c r="J22" s="30" t="s">
        <v>39</v>
      </c>
      <c r="K22" s="40"/>
    </row>
    <row r="23" spans="2:11" s="1" customFormat="1" ht="18" customHeight="1">
      <c r="B23" s="36"/>
      <c r="C23" s="37"/>
      <c r="D23" s="37"/>
      <c r="E23" s="30" t="s">
        <v>40</v>
      </c>
      <c r="F23" s="37"/>
      <c r="G23" s="37"/>
      <c r="H23" s="37"/>
      <c r="I23" s="105" t="s">
        <v>34</v>
      </c>
      <c r="J23" s="30" t="s">
        <v>41</v>
      </c>
      <c r="K23" s="40"/>
    </row>
    <row r="24" spans="2:11" s="1" customFormat="1" ht="6.75" customHeight="1">
      <c r="B24" s="36"/>
      <c r="C24" s="37"/>
      <c r="D24" s="37"/>
      <c r="E24" s="37"/>
      <c r="F24" s="37"/>
      <c r="G24" s="37"/>
      <c r="H24" s="37"/>
      <c r="I24" s="104"/>
      <c r="J24" s="37"/>
      <c r="K24" s="40"/>
    </row>
    <row r="25" spans="2:11" s="1" customFormat="1" ht="14.25" customHeight="1">
      <c r="B25" s="36"/>
      <c r="C25" s="37"/>
      <c r="D25" s="32" t="s">
        <v>43</v>
      </c>
      <c r="E25" s="37"/>
      <c r="F25" s="37"/>
      <c r="G25" s="37"/>
      <c r="H25" s="37"/>
      <c r="I25" s="104"/>
      <c r="J25" s="37"/>
      <c r="K25" s="40"/>
    </row>
    <row r="26" spans="2:11" s="7" customFormat="1" ht="22.5" customHeight="1">
      <c r="B26" s="107"/>
      <c r="C26" s="108"/>
      <c r="D26" s="108"/>
      <c r="E26" s="258" t="s">
        <v>22</v>
      </c>
      <c r="F26" s="292"/>
      <c r="G26" s="292"/>
      <c r="H26" s="292"/>
      <c r="I26" s="109"/>
      <c r="J26" s="108"/>
      <c r="K26" s="110"/>
    </row>
    <row r="27" spans="2:11" s="1" customFormat="1" ht="6.75" customHeight="1">
      <c r="B27" s="36"/>
      <c r="C27" s="37"/>
      <c r="D27" s="37"/>
      <c r="E27" s="37"/>
      <c r="F27" s="37"/>
      <c r="G27" s="37"/>
      <c r="H27" s="37"/>
      <c r="I27" s="104"/>
      <c r="J27" s="37"/>
      <c r="K27" s="40"/>
    </row>
    <row r="28" spans="2:11" s="1" customFormat="1" ht="6.75" customHeight="1">
      <c r="B28" s="36"/>
      <c r="C28" s="37"/>
      <c r="D28" s="63"/>
      <c r="E28" s="63"/>
      <c r="F28" s="63"/>
      <c r="G28" s="63"/>
      <c r="H28" s="63"/>
      <c r="I28" s="111"/>
      <c r="J28" s="63"/>
      <c r="K28" s="112"/>
    </row>
    <row r="29" spans="2:11" s="1" customFormat="1" ht="24.75" customHeight="1">
      <c r="B29" s="36"/>
      <c r="C29" s="37"/>
      <c r="D29" s="113" t="s">
        <v>44</v>
      </c>
      <c r="E29" s="37"/>
      <c r="F29" s="37"/>
      <c r="G29" s="37"/>
      <c r="H29" s="37"/>
      <c r="I29" s="104"/>
      <c r="J29" s="114">
        <f>ROUND(J85,2)</f>
        <v>0</v>
      </c>
      <c r="K29" s="40"/>
    </row>
    <row r="30" spans="2:11" s="1" customFormat="1" ht="6.75" customHeight="1">
      <c r="B30" s="36"/>
      <c r="C30" s="37"/>
      <c r="D30" s="63"/>
      <c r="E30" s="63"/>
      <c r="F30" s="63"/>
      <c r="G30" s="63"/>
      <c r="H30" s="63"/>
      <c r="I30" s="111"/>
      <c r="J30" s="63"/>
      <c r="K30" s="112"/>
    </row>
    <row r="31" spans="2:11" s="1" customFormat="1" ht="14.25" customHeight="1">
      <c r="B31" s="36"/>
      <c r="C31" s="37"/>
      <c r="D31" s="37"/>
      <c r="E31" s="37"/>
      <c r="F31" s="41" t="s">
        <v>46</v>
      </c>
      <c r="G31" s="37"/>
      <c r="H31" s="37"/>
      <c r="I31" s="115" t="s">
        <v>45</v>
      </c>
      <c r="J31" s="41" t="s">
        <v>47</v>
      </c>
      <c r="K31" s="40"/>
    </row>
    <row r="32" spans="2:11" s="1" customFormat="1" ht="14.25" customHeight="1">
      <c r="B32" s="36"/>
      <c r="C32" s="37"/>
      <c r="D32" s="44" t="s">
        <v>48</v>
      </c>
      <c r="E32" s="44" t="s">
        <v>49</v>
      </c>
      <c r="F32" s="116">
        <f>ROUND(SUM(BE85:BE107),2)</f>
        <v>0</v>
      </c>
      <c r="G32" s="37"/>
      <c r="H32" s="37"/>
      <c r="I32" s="117">
        <v>0.21</v>
      </c>
      <c r="J32" s="116">
        <f>ROUND(ROUND((SUM(BE85:BE107)),2)*I32,2)</f>
        <v>0</v>
      </c>
      <c r="K32" s="40"/>
    </row>
    <row r="33" spans="2:11" s="1" customFormat="1" ht="14.25" customHeight="1">
      <c r="B33" s="36"/>
      <c r="C33" s="37"/>
      <c r="D33" s="37"/>
      <c r="E33" s="44" t="s">
        <v>50</v>
      </c>
      <c r="F33" s="116">
        <f>ROUND(SUM(BF85:BF107),2)</f>
        <v>0</v>
      </c>
      <c r="G33" s="37"/>
      <c r="H33" s="37"/>
      <c r="I33" s="117">
        <v>0.15</v>
      </c>
      <c r="J33" s="116">
        <f>ROUND(ROUND((SUM(BF85:BF107)),2)*I33,2)</f>
        <v>0</v>
      </c>
      <c r="K33" s="40"/>
    </row>
    <row r="34" spans="2:11" s="1" customFormat="1" ht="14.25" customHeight="1" hidden="1">
      <c r="B34" s="36"/>
      <c r="C34" s="37"/>
      <c r="D34" s="37"/>
      <c r="E34" s="44" t="s">
        <v>51</v>
      </c>
      <c r="F34" s="116">
        <f>ROUND(SUM(BG85:BG107),2)</f>
        <v>0</v>
      </c>
      <c r="G34" s="37"/>
      <c r="H34" s="37"/>
      <c r="I34" s="117">
        <v>0.21</v>
      </c>
      <c r="J34" s="116">
        <v>0</v>
      </c>
      <c r="K34" s="40"/>
    </row>
    <row r="35" spans="2:11" s="1" customFormat="1" ht="14.25" customHeight="1" hidden="1">
      <c r="B35" s="36"/>
      <c r="C35" s="37"/>
      <c r="D35" s="37"/>
      <c r="E35" s="44" t="s">
        <v>52</v>
      </c>
      <c r="F35" s="116">
        <f>ROUND(SUM(BH85:BH107),2)</f>
        <v>0</v>
      </c>
      <c r="G35" s="37"/>
      <c r="H35" s="37"/>
      <c r="I35" s="117">
        <v>0.15</v>
      </c>
      <c r="J35" s="116">
        <v>0</v>
      </c>
      <c r="K35" s="40"/>
    </row>
    <row r="36" spans="2:11" s="1" customFormat="1" ht="14.25" customHeight="1" hidden="1">
      <c r="B36" s="36"/>
      <c r="C36" s="37"/>
      <c r="D36" s="37"/>
      <c r="E36" s="44" t="s">
        <v>53</v>
      </c>
      <c r="F36" s="116">
        <f>ROUND(SUM(BI85:BI107),2)</f>
        <v>0</v>
      </c>
      <c r="G36" s="37"/>
      <c r="H36" s="37"/>
      <c r="I36" s="117">
        <v>0</v>
      </c>
      <c r="J36" s="116">
        <v>0</v>
      </c>
      <c r="K36" s="40"/>
    </row>
    <row r="37" spans="2:11" s="1" customFormat="1" ht="6.75" customHeight="1">
      <c r="B37" s="36"/>
      <c r="C37" s="37"/>
      <c r="D37" s="37"/>
      <c r="E37" s="37"/>
      <c r="F37" s="37"/>
      <c r="G37" s="37"/>
      <c r="H37" s="37"/>
      <c r="I37" s="104"/>
      <c r="J37" s="37"/>
      <c r="K37" s="40"/>
    </row>
    <row r="38" spans="2:11" s="1" customFormat="1" ht="24.75" customHeight="1">
      <c r="B38" s="36"/>
      <c r="C38" s="118"/>
      <c r="D38" s="119" t="s">
        <v>54</v>
      </c>
      <c r="E38" s="67"/>
      <c r="F38" s="67"/>
      <c r="G38" s="120" t="s">
        <v>55</v>
      </c>
      <c r="H38" s="121" t="s">
        <v>56</v>
      </c>
      <c r="I38" s="122"/>
      <c r="J38" s="123">
        <f>SUM(J29:J36)</f>
        <v>0</v>
      </c>
      <c r="K38" s="124"/>
    </row>
    <row r="39" spans="2:11" s="1" customFormat="1" ht="14.25" customHeight="1">
      <c r="B39" s="51"/>
      <c r="C39" s="52"/>
      <c r="D39" s="52"/>
      <c r="E39" s="52"/>
      <c r="F39" s="52"/>
      <c r="G39" s="52"/>
      <c r="H39" s="52"/>
      <c r="I39" s="125"/>
      <c r="J39" s="52"/>
      <c r="K39" s="53"/>
    </row>
    <row r="43" spans="2:11" s="1" customFormat="1" ht="6.75" customHeight="1">
      <c r="B43" s="54"/>
      <c r="C43" s="55"/>
      <c r="D43" s="55"/>
      <c r="E43" s="55"/>
      <c r="F43" s="55"/>
      <c r="G43" s="55"/>
      <c r="H43" s="55"/>
      <c r="I43" s="126"/>
      <c r="J43" s="55"/>
      <c r="K43" s="127"/>
    </row>
    <row r="44" spans="2:11" s="1" customFormat="1" ht="36.75" customHeight="1">
      <c r="B44" s="36"/>
      <c r="C44" s="25" t="s">
        <v>111</v>
      </c>
      <c r="D44" s="37"/>
      <c r="E44" s="37"/>
      <c r="F44" s="37"/>
      <c r="G44" s="37"/>
      <c r="H44" s="37"/>
      <c r="I44" s="104"/>
      <c r="J44" s="37"/>
      <c r="K44" s="40"/>
    </row>
    <row r="45" spans="2:11" s="1" customFormat="1" ht="6.75" customHeight="1">
      <c r="B45" s="36"/>
      <c r="C45" s="37"/>
      <c r="D45" s="37"/>
      <c r="E45" s="37"/>
      <c r="F45" s="37"/>
      <c r="G45" s="37"/>
      <c r="H45" s="37"/>
      <c r="I45" s="104"/>
      <c r="J45" s="37"/>
      <c r="K45" s="40"/>
    </row>
    <row r="46" spans="2:11" s="1" customFormat="1" ht="14.25" customHeight="1">
      <c r="B46" s="36"/>
      <c r="C46" s="32" t="s">
        <v>16</v>
      </c>
      <c r="D46" s="37"/>
      <c r="E46" s="37"/>
      <c r="F46" s="37"/>
      <c r="G46" s="37"/>
      <c r="H46" s="37"/>
      <c r="I46" s="104"/>
      <c r="J46" s="37"/>
      <c r="K46" s="40"/>
    </row>
    <row r="47" spans="2:11" s="1" customFormat="1" ht="22.5" customHeight="1">
      <c r="B47" s="36"/>
      <c r="C47" s="37"/>
      <c r="D47" s="37"/>
      <c r="E47" s="290" t="str">
        <f>E7</f>
        <v>III/245 Štolmíř</v>
      </c>
      <c r="F47" s="262"/>
      <c r="G47" s="262"/>
      <c r="H47" s="262"/>
      <c r="I47" s="104"/>
      <c r="J47" s="37"/>
      <c r="K47" s="40"/>
    </row>
    <row r="48" spans="2:11" ht="15">
      <c r="B48" s="23"/>
      <c r="C48" s="32" t="s">
        <v>107</v>
      </c>
      <c r="D48" s="24"/>
      <c r="E48" s="24"/>
      <c r="F48" s="24"/>
      <c r="G48" s="24"/>
      <c r="H48" s="24"/>
      <c r="I48" s="103"/>
      <c r="J48" s="24"/>
      <c r="K48" s="26"/>
    </row>
    <row r="49" spans="2:11" s="1" customFormat="1" ht="22.5" customHeight="1">
      <c r="B49" s="36"/>
      <c r="C49" s="37"/>
      <c r="D49" s="37"/>
      <c r="E49" s="290" t="s">
        <v>108</v>
      </c>
      <c r="F49" s="262"/>
      <c r="G49" s="262"/>
      <c r="H49" s="262"/>
      <c r="I49" s="104"/>
      <c r="J49" s="37"/>
      <c r="K49" s="40"/>
    </row>
    <row r="50" spans="2:11" s="1" customFormat="1" ht="14.25" customHeight="1">
      <c r="B50" s="36"/>
      <c r="C50" s="32" t="s">
        <v>109</v>
      </c>
      <c r="D50" s="37"/>
      <c r="E50" s="37"/>
      <c r="F50" s="37"/>
      <c r="G50" s="37"/>
      <c r="H50" s="37"/>
      <c r="I50" s="104"/>
      <c r="J50" s="37"/>
      <c r="K50" s="40"/>
    </row>
    <row r="51" spans="2:11" s="1" customFormat="1" ht="23.25" customHeight="1">
      <c r="B51" s="36"/>
      <c r="C51" s="37"/>
      <c r="D51" s="37"/>
      <c r="E51" s="291" t="str">
        <f>E11</f>
        <v>001 - Příprava staveniště</v>
      </c>
      <c r="F51" s="262"/>
      <c r="G51" s="262"/>
      <c r="H51" s="262"/>
      <c r="I51" s="104"/>
      <c r="J51" s="37"/>
      <c r="K51" s="40"/>
    </row>
    <row r="52" spans="2:11" s="1" customFormat="1" ht="6.75" customHeight="1">
      <c r="B52" s="36"/>
      <c r="C52" s="37"/>
      <c r="D52" s="37"/>
      <c r="E52" s="37"/>
      <c r="F52" s="37"/>
      <c r="G52" s="37"/>
      <c r="H52" s="37"/>
      <c r="I52" s="104"/>
      <c r="J52" s="37"/>
      <c r="K52" s="40"/>
    </row>
    <row r="53" spans="2:11" s="1" customFormat="1" ht="18" customHeight="1">
      <c r="B53" s="36"/>
      <c r="C53" s="32" t="s">
        <v>24</v>
      </c>
      <c r="D53" s="37"/>
      <c r="E53" s="37"/>
      <c r="F53" s="30" t="str">
        <f>F14</f>
        <v>Štolmíř</v>
      </c>
      <c r="G53" s="37"/>
      <c r="H53" s="37"/>
      <c r="I53" s="105" t="s">
        <v>26</v>
      </c>
      <c r="J53" s="106" t="str">
        <f>IF(J14="","",J14)</f>
        <v>15. 1. 2016</v>
      </c>
      <c r="K53" s="40"/>
    </row>
    <row r="54" spans="2:11" s="1" customFormat="1" ht="6.75" customHeight="1">
      <c r="B54" s="36"/>
      <c r="C54" s="37"/>
      <c r="D54" s="37"/>
      <c r="E54" s="37"/>
      <c r="F54" s="37"/>
      <c r="G54" s="37"/>
      <c r="H54" s="37"/>
      <c r="I54" s="104"/>
      <c r="J54" s="37"/>
      <c r="K54" s="40"/>
    </row>
    <row r="55" spans="2:11" s="1" customFormat="1" ht="15">
      <c r="B55" s="36"/>
      <c r="C55" s="32" t="s">
        <v>30</v>
      </c>
      <c r="D55" s="37"/>
      <c r="E55" s="37"/>
      <c r="F55" s="30" t="str">
        <f>E17</f>
        <v>Krajská správa a údržba silnic Středočeského kraje</v>
      </c>
      <c r="G55" s="37"/>
      <c r="H55" s="37"/>
      <c r="I55" s="105" t="s">
        <v>38</v>
      </c>
      <c r="J55" s="30" t="str">
        <f>E23</f>
        <v>AF-CITYPLAN S.R.O.</v>
      </c>
      <c r="K55" s="40"/>
    </row>
    <row r="56" spans="2:11" s="1" customFormat="1" ht="14.25" customHeight="1">
      <c r="B56" s="36"/>
      <c r="C56" s="32" t="s">
        <v>36</v>
      </c>
      <c r="D56" s="37"/>
      <c r="E56" s="37"/>
      <c r="F56" s="30">
        <f>IF(E20="","",E20)</f>
      </c>
      <c r="G56" s="37"/>
      <c r="H56" s="37"/>
      <c r="I56" s="104"/>
      <c r="J56" s="37"/>
      <c r="K56" s="40"/>
    </row>
    <row r="57" spans="2:11" s="1" customFormat="1" ht="9.75" customHeight="1">
      <c r="B57" s="36"/>
      <c r="C57" s="37"/>
      <c r="D57" s="37"/>
      <c r="E57" s="37"/>
      <c r="F57" s="37"/>
      <c r="G57" s="37"/>
      <c r="H57" s="37"/>
      <c r="I57" s="104"/>
      <c r="J57" s="37"/>
      <c r="K57" s="40"/>
    </row>
    <row r="58" spans="2:11" s="1" customFormat="1" ht="29.25" customHeight="1">
      <c r="B58" s="36"/>
      <c r="C58" s="128" t="s">
        <v>112</v>
      </c>
      <c r="D58" s="118"/>
      <c r="E58" s="118"/>
      <c r="F58" s="118"/>
      <c r="G58" s="118"/>
      <c r="H58" s="118"/>
      <c r="I58" s="129"/>
      <c r="J58" s="130" t="s">
        <v>113</v>
      </c>
      <c r="K58" s="131"/>
    </row>
    <row r="59" spans="2:11" s="1" customFormat="1" ht="9.75" customHeight="1">
      <c r="B59" s="36"/>
      <c r="C59" s="37"/>
      <c r="D59" s="37"/>
      <c r="E59" s="37"/>
      <c r="F59" s="37"/>
      <c r="G59" s="37"/>
      <c r="H59" s="37"/>
      <c r="I59" s="104"/>
      <c r="J59" s="37"/>
      <c r="K59" s="40"/>
    </row>
    <row r="60" spans="2:47" s="1" customFormat="1" ht="29.25" customHeight="1">
      <c r="B60" s="36"/>
      <c r="C60" s="132" t="s">
        <v>114</v>
      </c>
      <c r="D60" s="37"/>
      <c r="E60" s="37"/>
      <c r="F60" s="37"/>
      <c r="G60" s="37"/>
      <c r="H60" s="37"/>
      <c r="I60" s="104"/>
      <c r="J60" s="114">
        <f>J85</f>
        <v>0</v>
      </c>
      <c r="K60" s="40"/>
      <c r="AU60" s="19" t="s">
        <v>115</v>
      </c>
    </row>
    <row r="61" spans="2:11" s="8" customFormat="1" ht="24.75" customHeight="1">
      <c r="B61" s="133"/>
      <c r="C61" s="134"/>
      <c r="D61" s="135" t="s">
        <v>116</v>
      </c>
      <c r="E61" s="136"/>
      <c r="F61" s="136"/>
      <c r="G61" s="136"/>
      <c r="H61" s="136"/>
      <c r="I61" s="137"/>
      <c r="J61" s="138">
        <f>J86</f>
        <v>0</v>
      </c>
      <c r="K61" s="139"/>
    </row>
    <row r="62" spans="2:11" s="9" customFormat="1" ht="19.5" customHeight="1">
      <c r="B62" s="140"/>
      <c r="C62" s="141"/>
      <c r="D62" s="142" t="s">
        <v>117</v>
      </c>
      <c r="E62" s="143"/>
      <c r="F62" s="143"/>
      <c r="G62" s="143"/>
      <c r="H62" s="143"/>
      <c r="I62" s="144"/>
      <c r="J62" s="145">
        <f>J87</f>
        <v>0</v>
      </c>
      <c r="K62" s="146"/>
    </row>
    <row r="63" spans="2:11" s="9" customFormat="1" ht="19.5" customHeight="1">
      <c r="B63" s="140"/>
      <c r="C63" s="141"/>
      <c r="D63" s="142" t="s">
        <v>118</v>
      </c>
      <c r="E63" s="143"/>
      <c r="F63" s="143"/>
      <c r="G63" s="143"/>
      <c r="H63" s="143"/>
      <c r="I63" s="144"/>
      <c r="J63" s="145">
        <f>J99</f>
        <v>0</v>
      </c>
      <c r="K63" s="146"/>
    </row>
    <row r="64" spans="2:11" s="1" customFormat="1" ht="21.75" customHeight="1">
      <c r="B64" s="36"/>
      <c r="C64" s="37"/>
      <c r="D64" s="37"/>
      <c r="E64" s="37"/>
      <c r="F64" s="37"/>
      <c r="G64" s="37"/>
      <c r="H64" s="37"/>
      <c r="I64" s="104"/>
      <c r="J64" s="37"/>
      <c r="K64" s="40"/>
    </row>
    <row r="65" spans="2:11" s="1" customFormat="1" ht="6.75" customHeight="1">
      <c r="B65" s="51"/>
      <c r="C65" s="52"/>
      <c r="D65" s="52"/>
      <c r="E65" s="52"/>
      <c r="F65" s="52"/>
      <c r="G65" s="52"/>
      <c r="H65" s="52"/>
      <c r="I65" s="125"/>
      <c r="J65" s="52"/>
      <c r="K65" s="53"/>
    </row>
    <row r="69" spans="2:12" s="1" customFormat="1" ht="6.75" customHeight="1">
      <c r="B69" s="54"/>
      <c r="C69" s="55"/>
      <c r="D69" s="55"/>
      <c r="E69" s="55"/>
      <c r="F69" s="55"/>
      <c r="G69" s="55"/>
      <c r="H69" s="55"/>
      <c r="I69" s="126"/>
      <c r="J69" s="55"/>
      <c r="K69" s="55"/>
      <c r="L69" s="36"/>
    </row>
    <row r="70" spans="2:12" s="1" customFormat="1" ht="36.75" customHeight="1">
      <c r="B70" s="36"/>
      <c r="C70" s="56" t="s">
        <v>119</v>
      </c>
      <c r="I70" s="147"/>
      <c r="L70" s="36"/>
    </row>
    <row r="71" spans="2:12" s="1" customFormat="1" ht="6.75" customHeight="1">
      <c r="B71" s="36"/>
      <c r="I71" s="147"/>
      <c r="L71" s="36"/>
    </row>
    <row r="72" spans="2:12" s="1" customFormat="1" ht="14.25" customHeight="1">
      <c r="B72" s="36"/>
      <c r="C72" s="58" t="s">
        <v>16</v>
      </c>
      <c r="I72" s="147"/>
      <c r="L72" s="36"/>
    </row>
    <row r="73" spans="2:12" s="1" customFormat="1" ht="22.5" customHeight="1">
      <c r="B73" s="36"/>
      <c r="E73" s="293" t="str">
        <f>E7</f>
        <v>III/245 Štolmíř</v>
      </c>
      <c r="F73" s="252"/>
      <c r="G73" s="252"/>
      <c r="H73" s="252"/>
      <c r="I73" s="147"/>
      <c r="L73" s="36"/>
    </row>
    <row r="74" spans="2:12" ht="15">
      <c r="B74" s="23"/>
      <c r="C74" s="58" t="s">
        <v>107</v>
      </c>
      <c r="L74" s="23"/>
    </row>
    <row r="75" spans="2:12" s="1" customFormat="1" ht="22.5" customHeight="1">
      <c r="B75" s="36"/>
      <c r="E75" s="293" t="s">
        <v>108</v>
      </c>
      <c r="F75" s="252"/>
      <c r="G75" s="252"/>
      <c r="H75" s="252"/>
      <c r="I75" s="147"/>
      <c r="L75" s="36"/>
    </row>
    <row r="76" spans="2:12" s="1" customFormat="1" ht="14.25" customHeight="1">
      <c r="B76" s="36"/>
      <c r="C76" s="58" t="s">
        <v>109</v>
      </c>
      <c r="I76" s="147"/>
      <c r="L76" s="36"/>
    </row>
    <row r="77" spans="2:12" s="1" customFormat="1" ht="23.25" customHeight="1">
      <c r="B77" s="36"/>
      <c r="E77" s="270" t="str">
        <f>E11</f>
        <v>001 - Příprava staveniště</v>
      </c>
      <c r="F77" s="252"/>
      <c r="G77" s="252"/>
      <c r="H77" s="252"/>
      <c r="I77" s="147"/>
      <c r="L77" s="36"/>
    </row>
    <row r="78" spans="2:12" s="1" customFormat="1" ht="6.75" customHeight="1">
      <c r="B78" s="36"/>
      <c r="I78" s="147"/>
      <c r="L78" s="36"/>
    </row>
    <row r="79" spans="2:12" s="1" customFormat="1" ht="18" customHeight="1">
      <c r="B79" s="36"/>
      <c r="C79" s="58" t="s">
        <v>24</v>
      </c>
      <c r="F79" s="148" t="str">
        <f>F14</f>
        <v>Štolmíř</v>
      </c>
      <c r="I79" s="149" t="s">
        <v>26</v>
      </c>
      <c r="J79" s="62" t="str">
        <f>IF(J14="","",J14)</f>
        <v>15. 1. 2016</v>
      </c>
      <c r="L79" s="36"/>
    </row>
    <row r="80" spans="2:12" s="1" customFormat="1" ht="6.75" customHeight="1">
      <c r="B80" s="36"/>
      <c r="I80" s="147"/>
      <c r="L80" s="36"/>
    </row>
    <row r="81" spans="2:12" s="1" customFormat="1" ht="15">
      <c r="B81" s="36"/>
      <c r="C81" s="58" t="s">
        <v>30</v>
      </c>
      <c r="F81" s="148" t="str">
        <f>E17</f>
        <v>Krajská správa a údržba silnic Středočeského kraje</v>
      </c>
      <c r="I81" s="149" t="s">
        <v>38</v>
      </c>
      <c r="J81" s="148" t="str">
        <f>E23</f>
        <v>AF-CITYPLAN S.R.O.</v>
      </c>
      <c r="L81" s="36"/>
    </row>
    <row r="82" spans="2:12" s="1" customFormat="1" ht="14.25" customHeight="1">
      <c r="B82" s="36"/>
      <c r="C82" s="58" t="s">
        <v>36</v>
      </c>
      <c r="F82" s="148">
        <f>IF(E20="","",E20)</f>
      </c>
      <c r="I82" s="147"/>
      <c r="L82" s="36"/>
    </row>
    <row r="83" spans="2:12" s="1" customFormat="1" ht="9.75" customHeight="1">
      <c r="B83" s="36"/>
      <c r="I83" s="147"/>
      <c r="L83" s="36"/>
    </row>
    <row r="84" spans="2:20" s="10" customFormat="1" ht="29.25" customHeight="1">
      <c r="B84" s="150"/>
      <c r="C84" s="151" t="s">
        <v>120</v>
      </c>
      <c r="D84" s="152" t="s">
        <v>63</v>
      </c>
      <c r="E84" s="152" t="s">
        <v>59</v>
      </c>
      <c r="F84" s="152" t="s">
        <v>121</v>
      </c>
      <c r="G84" s="152" t="s">
        <v>122</v>
      </c>
      <c r="H84" s="152" t="s">
        <v>123</v>
      </c>
      <c r="I84" s="153" t="s">
        <v>124</v>
      </c>
      <c r="J84" s="152" t="s">
        <v>113</v>
      </c>
      <c r="K84" s="154" t="s">
        <v>125</v>
      </c>
      <c r="L84" s="150"/>
      <c r="M84" s="69" t="s">
        <v>126</v>
      </c>
      <c r="N84" s="70" t="s">
        <v>48</v>
      </c>
      <c r="O84" s="70" t="s">
        <v>127</v>
      </c>
      <c r="P84" s="70" t="s">
        <v>128</v>
      </c>
      <c r="Q84" s="70" t="s">
        <v>129</v>
      </c>
      <c r="R84" s="70" t="s">
        <v>130</v>
      </c>
      <c r="S84" s="70" t="s">
        <v>131</v>
      </c>
      <c r="T84" s="71" t="s">
        <v>132</v>
      </c>
    </row>
    <row r="85" spans="2:63" s="1" customFormat="1" ht="29.25" customHeight="1">
      <c r="B85" s="36"/>
      <c r="C85" s="73" t="s">
        <v>114</v>
      </c>
      <c r="I85" s="147"/>
      <c r="J85" s="155">
        <f>BK85</f>
        <v>0</v>
      </c>
      <c r="L85" s="36"/>
      <c r="M85" s="72"/>
      <c r="N85" s="63"/>
      <c r="O85" s="63"/>
      <c r="P85" s="156">
        <f>P86</f>
        <v>0</v>
      </c>
      <c r="Q85" s="63"/>
      <c r="R85" s="156">
        <f>R86</f>
        <v>0</v>
      </c>
      <c r="S85" s="63"/>
      <c r="T85" s="157">
        <f>T86</f>
        <v>0</v>
      </c>
      <c r="AT85" s="19" t="s">
        <v>77</v>
      </c>
      <c r="AU85" s="19" t="s">
        <v>115</v>
      </c>
      <c r="BK85" s="158">
        <f>BK86</f>
        <v>0</v>
      </c>
    </row>
    <row r="86" spans="2:63" s="11" customFormat="1" ht="36.75" customHeight="1">
      <c r="B86" s="159"/>
      <c r="D86" s="160" t="s">
        <v>77</v>
      </c>
      <c r="E86" s="161" t="s">
        <v>133</v>
      </c>
      <c r="F86" s="161" t="s">
        <v>134</v>
      </c>
      <c r="I86" s="162"/>
      <c r="J86" s="163">
        <f>BK86</f>
        <v>0</v>
      </c>
      <c r="L86" s="159"/>
      <c r="M86" s="164"/>
      <c r="N86" s="165"/>
      <c r="O86" s="165"/>
      <c r="P86" s="166">
        <f>P87+P99</f>
        <v>0</v>
      </c>
      <c r="Q86" s="165"/>
      <c r="R86" s="166">
        <f>R87+R99</f>
        <v>0</v>
      </c>
      <c r="S86" s="165"/>
      <c r="T86" s="167">
        <f>T87+T99</f>
        <v>0</v>
      </c>
      <c r="AR86" s="160" t="s">
        <v>135</v>
      </c>
      <c r="AT86" s="168" t="s">
        <v>77</v>
      </c>
      <c r="AU86" s="168" t="s">
        <v>78</v>
      </c>
      <c r="AY86" s="160" t="s">
        <v>136</v>
      </c>
      <c r="BK86" s="169">
        <f>BK87+BK99</f>
        <v>0</v>
      </c>
    </row>
    <row r="87" spans="2:63" s="11" customFormat="1" ht="19.5" customHeight="1">
      <c r="B87" s="159"/>
      <c r="D87" s="170" t="s">
        <v>77</v>
      </c>
      <c r="E87" s="171" t="s">
        <v>137</v>
      </c>
      <c r="F87" s="171" t="s">
        <v>138</v>
      </c>
      <c r="I87" s="162"/>
      <c r="J87" s="172">
        <f>BK87</f>
        <v>0</v>
      </c>
      <c r="L87" s="159"/>
      <c r="M87" s="164"/>
      <c r="N87" s="165"/>
      <c r="O87" s="165"/>
      <c r="P87" s="166">
        <f>SUM(P88:P98)</f>
        <v>0</v>
      </c>
      <c r="Q87" s="165"/>
      <c r="R87" s="166">
        <f>SUM(R88:R98)</f>
        <v>0</v>
      </c>
      <c r="S87" s="165"/>
      <c r="T87" s="167">
        <f>SUM(T88:T98)</f>
        <v>0</v>
      </c>
      <c r="AR87" s="160" t="s">
        <v>135</v>
      </c>
      <c r="AT87" s="168" t="s">
        <v>77</v>
      </c>
      <c r="AU87" s="168" t="s">
        <v>23</v>
      </c>
      <c r="AY87" s="160" t="s">
        <v>136</v>
      </c>
      <c r="BK87" s="169">
        <f>SUM(BK88:BK98)</f>
        <v>0</v>
      </c>
    </row>
    <row r="88" spans="2:65" s="1" customFormat="1" ht="22.5" customHeight="1">
      <c r="B88" s="173"/>
      <c r="C88" s="174" t="s">
        <v>23</v>
      </c>
      <c r="D88" s="174" t="s">
        <v>139</v>
      </c>
      <c r="E88" s="175" t="s">
        <v>140</v>
      </c>
      <c r="F88" s="176" t="s">
        <v>141</v>
      </c>
      <c r="G88" s="177" t="s">
        <v>142</v>
      </c>
      <c r="H88" s="178">
        <v>1</v>
      </c>
      <c r="I88" s="179"/>
      <c r="J88" s="180">
        <f>ROUND(I88*H88,2)</f>
        <v>0</v>
      </c>
      <c r="K88" s="176" t="s">
        <v>143</v>
      </c>
      <c r="L88" s="36"/>
      <c r="M88" s="181" t="s">
        <v>22</v>
      </c>
      <c r="N88" s="182" t="s">
        <v>49</v>
      </c>
      <c r="O88" s="37"/>
      <c r="P88" s="183">
        <f>O88*H88</f>
        <v>0</v>
      </c>
      <c r="Q88" s="183">
        <v>0</v>
      </c>
      <c r="R88" s="183">
        <f>Q88*H88</f>
        <v>0</v>
      </c>
      <c r="S88" s="183">
        <v>0</v>
      </c>
      <c r="T88" s="184">
        <f>S88*H88</f>
        <v>0</v>
      </c>
      <c r="AR88" s="19" t="s">
        <v>144</v>
      </c>
      <c r="AT88" s="19" t="s">
        <v>139</v>
      </c>
      <c r="AU88" s="19" t="s">
        <v>86</v>
      </c>
      <c r="AY88" s="19" t="s">
        <v>136</v>
      </c>
      <c r="BE88" s="185">
        <f>IF(N88="základní",J88,0)</f>
        <v>0</v>
      </c>
      <c r="BF88" s="185">
        <f>IF(N88="snížená",J88,0)</f>
        <v>0</v>
      </c>
      <c r="BG88" s="185">
        <f>IF(N88="zákl. přenesená",J88,0)</f>
        <v>0</v>
      </c>
      <c r="BH88" s="185">
        <f>IF(N88="sníž. přenesená",J88,0)</f>
        <v>0</v>
      </c>
      <c r="BI88" s="185">
        <f>IF(N88="nulová",J88,0)</f>
        <v>0</v>
      </c>
      <c r="BJ88" s="19" t="s">
        <v>23</v>
      </c>
      <c r="BK88" s="185">
        <f>ROUND(I88*H88,2)</f>
        <v>0</v>
      </c>
      <c r="BL88" s="19" t="s">
        <v>144</v>
      </c>
      <c r="BM88" s="19" t="s">
        <v>145</v>
      </c>
    </row>
    <row r="89" spans="2:47" s="1" customFormat="1" ht="22.5" customHeight="1">
      <c r="B89" s="36"/>
      <c r="D89" s="186" t="s">
        <v>146</v>
      </c>
      <c r="F89" s="187" t="s">
        <v>147</v>
      </c>
      <c r="I89" s="147"/>
      <c r="L89" s="36"/>
      <c r="M89" s="65"/>
      <c r="N89" s="37"/>
      <c r="O89" s="37"/>
      <c r="P89" s="37"/>
      <c r="Q89" s="37"/>
      <c r="R89" s="37"/>
      <c r="S89" s="37"/>
      <c r="T89" s="66"/>
      <c r="AT89" s="19" t="s">
        <v>146</v>
      </c>
      <c r="AU89" s="19" t="s">
        <v>86</v>
      </c>
    </row>
    <row r="90" spans="2:47" s="1" customFormat="1" ht="30" customHeight="1">
      <c r="B90" s="36"/>
      <c r="D90" s="186" t="s">
        <v>148</v>
      </c>
      <c r="F90" s="188" t="s">
        <v>149</v>
      </c>
      <c r="I90" s="147"/>
      <c r="L90" s="36"/>
      <c r="M90" s="65"/>
      <c r="N90" s="37"/>
      <c r="O90" s="37"/>
      <c r="P90" s="37"/>
      <c r="Q90" s="37"/>
      <c r="R90" s="37"/>
      <c r="S90" s="37"/>
      <c r="T90" s="66"/>
      <c r="AT90" s="19" t="s">
        <v>148</v>
      </c>
      <c r="AU90" s="19" t="s">
        <v>86</v>
      </c>
    </row>
    <row r="91" spans="2:51" s="12" customFormat="1" ht="22.5" customHeight="1">
      <c r="B91" s="189"/>
      <c r="D91" s="190" t="s">
        <v>150</v>
      </c>
      <c r="E91" s="191" t="s">
        <v>22</v>
      </c>
      <c r="F91" s="192" t="s">
        <v>23</v>
      </c>
      <c r="H91" s="193">
        <v>1</v>
      </c>
      <c r="I91" s="194"/>
      <c r="L91" s="189"/>
      <c r="M91" s="195"/>
      <c r="N91" s="196"/>
      <c r="O91" s="196"/>
      <c r="P91" s="196"/>
      <c r="Q91" s="196"/>
      <c r="R91" s="196"/>
      <c r="S91" s="196"/>
      <c r="T91" s="197"/>
      <c r="AT91" s="198" t="s">
        <v>150</v>
      </c>
      <c r="AU91" s="198" t="s">
        <v>86</v>
      </c>
      <c r="AV91" s="12" t="s">
        <v>86</v>
      </c>
      <c r="AW91" s="12" t="s">
        <v>42</v>
      </c>
      <c r="AX91" s="12" t="s">
        <v>23</v>
      </c>
      <c r="AY91" s="198" t="s">
        <v>136</v>
      </c>
    </row>
    <row r="92" spans="2:65" s="1" customFormat="1" ht="22.5" customHeight="1">
      <c r="B92" s="173"/>
      <c r="C92" s="174" t="s">
        <v>86</v>
      </c>
      <c r="D92" s="174" t="s">
        <v>139</v>
      </c>
      <c r="E92" s="175" t="s">
        <v>151</v>
      </c>
      <c r="F92" s="176" t="s">
        <v>152</v>
      </c>
      <c r="G92" s="177" t="s">
        <v>142</v>
      </c>
      <c r="H92" s="178">
        <v>1</v>
      </c>
      <c r="I92" s="179"/>
      <c r="J92" s="180">
        <f>ROUND(I92*H92,2)</f>
        <v>0</v>
      </c>
      <c r="K92" s="176" t="s">
        <v>153</v>
      </c>
      <c r="L92" s="36"/>
      <c r="M92" s="181" t="s">
        <v>22</v>
      </c>
      <c r="N92" s="182" t="s">
        <v>49</v>
      </c>
      <c r="O92" s="37"/>
      <c r="P92" s="183">
        <f>O92*H92</f>
        <v>0</v>
      </c>
      <c r="Q92" s="183">
        <v>0</v>
      </c>
      <c r="R92" s="183">
        <f>Q92*H92</f>
        <v>0</v>
      </c>
      <c r="S92" s="183">
        <v>0</v>
      </c>
      <c r="T92" s="184">
        <f>S92*H92</f>
        <v>0</v>
      </c>
      <c r="AR92" s="19" t="s">
        <v>144</v>
      </c>
      <c r="AT92" s="19" t="s">
        <v>139</v>
      </c>
      <c r="AU92" s="19" t="s">
        <v>86</v>
      </c>
      <c r="AY92" s="19" t="s">
        <v>136</v>
      </c>
      <c r="BE92" s="185">
        <f>IF(N92="základní",J92,0)</f>
        <v>0</v>
      </c>
      <c r="BF92" s="185">
        <f>IF(N92="snížená",J92,0)</f>
        <v>0</v>
      </c>
      <c r="BG92" s="185">
        <f>IF(N92="zákl. přenesená",J92,0)</f>
        <v>0</v>
      </c>
      <c r="BH92" s="185">
        <f>IF(N92="sníž. přenesená",J92,0)</f>
        <v>0</v>
      </c>
      <c r="BI92" s="185">
        <f>IF(N92="nulová",J92,0)</f>
        <v>0</v>
      </c>
      <c r="BJ92" s="19" t="s">
        <v>23</v>
      </c>
      <c r="BK92" s="185">
        <f>ROUND(I92*H92,2)</f>
        <v>0</v>
      </c>
      <c r="BL92" s="19" t="s">
        <v>144</v>
      </c>
      <c r="BM92" s="19" t="s">
        <v>154</v>
      </c>
    </row>
    <row r="93" spans="2:47" s="1" customFormat="1" ht="22.5" customHeight="1">
      <c r="B93" s="36"/>
      <c r="D93" s="186" t="s">
        <v>146</v>
      </c>
      <c r="F93" s="187" t="s">
        <v>152</v>
      </c>
      <c r="I93" s="147"/>
      <c r="L93" s="36"/>
      <c r="M93" s="65"/>
      <c r="N93" s="37"/>
      <c r="O93" s="37"/>
      <c r="P93" s="37"/>
      <c r="Q93" s="37"/>
      <c r="R93" s="37"/>
      <c r="S93" s="37"/>
      <c r="T93" s="66"/>
      <c r="AT93" s="19" t="s">
        <v>146</v>
      </c>
      <c r="AU93" s="19" t="s">
        <v>86</v>
      </c>
    </row>
    <row r="94" spans="2:47" s="1" customFormat="1" ht="30" customHeight="1">
      <c r="B94" s="36"/>
      <c r="D94" s="186" t="s">
        <v>148</v>
      </c>
      <c r="F94" s="188" t="s">
        <v>155</v>
      </c>
      <c r="I94" s="147"/>
      <c r="L94" s="36"/>
      <c r="M94" s="65"/>
      <c r="N94" s="37"/>
      <c r="O94" s="37"/>
      <c r="P94" s="37"/>
      <c r="Q94" s="37"/>
      <c r="R94" s="37"/>
      <c r="S94" s="37"/>
      <c r="T94" s="66"/>
      <c r="AT94" s="19" t="s">
        <v>148</v>
      </c>
      <c r="AU94" s="19" t="s">
        <v>86</v>
      </c>
    </row>
    <row r="95" spans="2:51" s="12" customFormat="1" ht="22.5" customHeight="1">
      <c r="B95" s="189"/>
      <c r="D95" s="190" t="s">
        <v>150</v>
      </c>
      <c r="E95" s="191" t="s">
        <v>22</v>
      </c>
      <c r="F95" s="192" t="s">
        <v>23</v>
      </c>
      <c r="H95" s="193">
        <v>1</v>
      </c>
      <c r="I95" s="194"/>
      <c r="L95" s="189"/>
      <c r="M95" s="195"/>
      <c r="N95" s="196"/>
      <c r="O95" s="196"/>
      <c r="P95" s="196"/>
      <c r="Q95" s="196"/>
      <c r="R95" s="196"/>
      <c r="S95" s="196"/>
      <c r="T95" s="197"/>
      <c r="AT95" s="198" t="s">
        <v>150</v>
      </c>
      <c r="AU95" s="198" t="s">
        <v>86</v>
      </c>
      <c r="AV95" s="12" t="s">
        <v>86</v>
      </c>
      <c r="AW95" s="12" t="s">
        <v>42</v>
      </c>
      <c r="AX95" s="12" t="s">
        <v>23</v>
      </c>
      <c r="AY95" s="198" t="s">
        <v>136</v>
      </c>
    </row>
    <row r="96" spans="2:65" s="1" customFormat="1" ht="22.5" customHeight="1">
      <c r="B96" s="173"/>
      <c r="C96" s="174" t="s">
        <v>156</v>
      </c>
      <c r="D96" s="174" t="s">
        <v>139</v>
      </c>
      <c r="E96" s="175" t="s">
        <v>157</v>
      </c>
      <c r="F96" s="176" t="s">
        <v>158</v>
      </c>
      <c r="G96" s="177" t="s">
        <v>159</v>
      </c>
      <c r="H96" s="178">
        <v>1</v>
      </c>
      <c r="I96" s="179"/>
      <c r="J96" s="180">
        <f>ROUND(I96*H96,2)</f>
        <v>0</v>
      </c>
      <c r="K96" s="176" t="s">
        <v>153</v>
      </c>
      <c r="L96" s="36"/>
      <c r="M96" s="181" t="s">
        <v>22</v>
      </c>
      <c r="N96" s="182" t="s">
        <v>49</v>
      </c>
      <c r="O96" s="37"/>
      <c r="P96" s="183">
        <f>O96*H96</f>
        <v>0</v>
      </c>
      <c r="Q96" s="183">
        <v>0</v>
      </c>
      <c r="R96" s="183">
        <f>Q96*H96</f>
        <v>0</v>
      </c>
      <c r="S96" s="183">
        <v>0</v>
      </c>
      <c r="T96" s="184">
        <f>S96*H96</f>
        <v>0</v>
      </c>
      <c r="AR96" s="19" t="s">
        <v>144</v>
      </c>
      <c r="AT96" s="19" t="s">
        <v>139</v>
      </c>
      <c r="AU96" s="19" t="s">
        <v>86</v>
      </c>
      <c r="AY96" s="19" t="s">
        <v>136</v>
      </c>
      <c r="BE96" s="185">
        <f>IF(N96="základní",J96,0)</f>
        <v>0</v>
      </c>
      <c r="BF96" s="185">
        <f>IF(N96="snížená",J96,0)</f>
        <v>0</v>
      </c>
      <c r="BG96" s="185">
        <f>IF(N96="zákl. přenesená",J96,0)</f>
        <v>0</v>
      </c>
      <c r="BH96" s="185">
        <f>IF(N96="sníž. přenesená",J96,0)</f>
        <v>0</v>
      </c>
      <c r="BI96" s="185">
        <f>IF(N96="nulová",J96,0)</f>
        <v>0</v>
      </c>
      <c r="BJ96" s="19" t="s">
        <v>23</v>
      </c>
      <c r="BK96" s="185">
        <f>ROUND(I96*H96,2)</f>
        <v>0</v>
      </c>
      <c r="BL96" s="19" t="s">
        <v>144</v>
      </c>
      <c r="BM96" s="19" t="s">
        <v>160</v>
      </c>
    </row>
    <row r="97" spans="2:47" s="1" customFormat="1" ht="30" customHeight="1">
      <c r="B97" s="36"/>
      <c r="D97" s="186" t="s">
        <v>146</v>
      </c>
      <c r="F97" s="187" t="s">
        <v>161</v>
      </c>
      <c r="I97" s="147"/>
      <c r="L97" s="36"/>
      <c r="M97" s="65"/>
      <c r="N97" s="37"/>
      <c r="O97" s="37"/>
      <c r="P97" s="37"/>
      <c r="Q97" s="37"/>
      <c r="R97" s="37"/>
      <c r="S97" s="37"/>
      <c r="T97" s="66"/>
      <c r="AT97" s="19" t="s">
        <v>146</v>
      </c>
      <c r="AU97" s="19" t="s">
        <v>86</v>
      </c>
    </row>
    <row r="98" spans="2:47" s="1" customFormat="1" ht="30" customHeight="1">
      <c r="B98" s="36"/>
      <c r="D98" s="186" t="s">
        <v>148</v>
      </c>
      <c r="F98" s="188" t="s">
        <v>162</v>
      </c>
      <c r="I98" s="147"/>
      <c r="L98" s="36"/>
      <c r="M98" s="65"/>
      <c r="N98" s="37"/>
      <c r="O98" s="37"/>
      <c r="P98" s="37"/>
      <c r="Q98" s="37"/>
      <c r="R98" s="37"/>
      <c r="S98" s="37"/>
      <c r="T98" s="66"/>
      <c r="AT98" s="19" t="s">
        <v>148</v>
      </c>
      <c r="AU98" s="19" t="s">
        <v>86</v>
      </c>
    </row>
    <row r="99" spans="2:63" s="11" customFormat="1" ht="29.25" customHeight="1">
      <c r="B99" s="159"/>
      <c r="D99" s="170" t="s">
        <v>77</v>
      </c>
      <c r="E99" s="171" t="s">
        <v>163</v>
      </c>
      <c r="F99" s="171" t="s">
        <v>164</v>
      </c>
      <c r="I99" s="162"/>
      <c r="J99" s="172">
        <f>BK99</f>
        <v>0</v>
      </c>
      <c r="L99" s="159"/>
      <c r="M99" s="164"/>
      <c r="N99" s="165"/>
      <c r="O99" s="165"/>
      <c r="P99" s="166">
        <f>SUM(P100:P107)</f>
        <v>0</v>
      </c>
      <c r="Q99" s="165"/>
      <c r="R99" s="166">
        <f>SUM(R100:R107)</f>
        <v>0</v>
      </c>
      <c r="S99" s="165"/>
      <c r="T99" s="167">
        <f>SUM(T100:T107)</f>
        <v>0</v>
      </c>
      <c r="AR99" s="160" t="s">
        <v>135</v>
      </c>
      <c r="AT99" s="168" t="s">
        <v>77</v>
      </c>
      <c r="AU99" s="168" t="s">
        <v>23</v>
      </c>
      <c r="AY99" s="160" t="s">
        <v>136</v>
      </c>
      <c r="BK99" s="169">
        <f>SUM(BK100:BK107)</f>
        <v>0</v>
      </c>
    </row>
    <row r="100" spans="2:65" s="1" customFormat="1" ht="22.5" customHeight="1">
      <c r="B100" s="173"/>
      <c r="C100" s="174" t="s">
        <v>165</v>
      </c>
      <c r="D100" s="174" t="s">
        <v>139</v>
      </c>
      <c r="E100" s="175" t="s">
        <v>166</v>
      </c>
      <c r="F100" s="176" t="s">
        <v>164</v>
      </c>
      <c r="G100" s="177" t="s">
        <v>142</v>
      </c>
      <c r="H100" s="178">
        <v>1</v>
      </c>
      <c r="I100" s="179"/>
      <c r="J100" s="180">
        <f>ROUND(I100*H100,2)</f>
        <v>0</v>
      </c>
      <c r="K100" s="176" t="s">
        <v>143</v>
      </c>
      <c r="L100" s="36"/>
      <c r="M100" s="181" t="s">
        <v>22</v>
      </c>
      <c r="N100" s="182" t="s">
        <v>49</v>
      </c>
      <c r="O100" s="37"/>
      <c r="P100" s="183">
        <f>O100*H100</f>
        <v>0</v>
      </c>
      <c r="Q100" s="183">
        <v>0</v>
      </c>
      <c r="R100" s="183">
        <f>Q100*H100</f>
        <v>0</v>
      </c>
      <c r="S100" s="183">
        <v>0</v>
      </c>
      <c r="T100" s="184">
        <f>S100*H100</f>
        <v>0</v>
      </c>
      <c r="AR100" s="19" t="s">
        <v>144</v>
      </c>
      <c r="AT100" s="19" t="s">
        <v>139</v>
      </c>
      <c r="AU100" s="19" t="s">
        <v>86</v>
      </c>
      <c r="AY100" s="19" t="s">
        <v>136</v>
      </c>
      <c r="BE100" s="185">
        <f>IF(N100="základní",J100,0)</f>
        <v>0</v>
      </c>
      <c r="BF100" s="185">
        <f>IF(N100="snížená",J100,0)</f>
        <v>0</v>
      </c>
      <c r="BG100" s="185">
        <f>IF(N100="zákl. přenesená",J100,0)</f>
        <v>0</v>
      </c>
      <c r="BH100" s="185">
        <f>IF(N100="sníž. přenesená",J100,0)</f>
        <v>0</v>
      </c>
      <c r="BI100" s="185">
        <f>IF(N100="nulová",J100,0)</f>
        <v>0</v>
      </c>
      <c r="BJ100" s="19" t="s">
        <v>23</v>
      </c>
      <c r="BK100" s="185">
        <f>ROUND(I100*H100,2)</f>
        <v>0</v>
      </c>
      <c r="BL100" s="19" t="s">
        <v>144</v>
      </c>
      <c r="BM100" s="19" t="s">
        <v>167</v>
      </c>
    </row>
    <row r="101" spans="2:47" s="1" customFormat="1" ht="22.5" customHeight="1">
      <c r="B101" s="36"/>
      <c r="D101" s="190" t="s">
        <v>146</v>
      </c>
      <c r="F101" s="199" t="s">
        <v>168</v>
      </c>
      <c r="I101" s="147"/>
      <c r="L101" s="36"/>
      <c r="M101" s="65"/>
      <c r="N101" s="37"/>
      <c r="O101" s="37"/>
      <c r="P101" s="37"/>
      <c r="Q101" s="37"/>
      <c r="R101" s="37"/>
      <c r="S101" s="37"/>
      <c r="T101" s="66"/>
      <c r="AT101" s="19" t="s">
        <v>146</v>
      </c>
      <c r="AU101" s="19" t="s">
        <v>86</v>
      </c>
    </row>
    <row r="102" spans="2:65" s="1" customFormat="1" ht="22.5" customHeight="1">
      <c r="B102" s="173"/>
      <c r="C102" s="174" t="s">
        <v>135</v>
      </c>
      <c r="D102" s="174" t="s">
        <v>139</v>
      </c>
      <c r="E102" s="175" t="s">
        <v>169</v>
      </c>
      <c r="F102" s="176" t="s">
        <v>170</v>
      </c>
      <c r="G102" s="177" t="s">
        <v>142</v>
      </c>
      <c r="H102" s="178">
        <v>1</v>
      </c>
      <c r="I102" s="179"/>
      <c r="J102" s="180">
        <f>ROUND(I102*H102,2)</f>
        <v>0</v>
      </c>
      <c r="K102" s="176" t="s">
        <v>143</v>
      </c>
      <c r="L102" s="36"/>
      <c r="M102" s="181" t="s">
        <v>22</v>
      </c>
      <c r="N102" s="182" t="s">
        <v>49</v>
      </c>
      <c r="O102" s="37"/>
      <c r="P102" s="183">
        <f>O102*H102</f>
        <v>0</v>
      </c>
      <c r="Q102" s="183">
        <v>0</v>
      </c>
      <c r="R102" s="183">
        <f>Q102*H102</f>
        <v>0</v>
      </c>
      <c r="S102" s="183">
        <v>0</v>
      </c>
      <c r="T102" s="184">
        <f>S102*H102</f>
        <v>0</v>
      </c>
      <c r="AR102" s="19" t="s">
        <v>144</v>
      </c>
      <c r="AT102" s="19" t="s">
        <v>139</v>
      </c>
      <c r="AU102" s="19" t="s">
        <v>86</v>
      </c>
      <c r="AY102" s="19" t="s">
        <v>136</v>
      </c>
      <c r="BE102" s="185">
        <f>IF(N102="základní",J102,0)</f>
        <v>0</v>
      </c>
      <c r="BF102" s="185">
        <f>IF(N102="snížená",J102,0)</f>
        <v>0</v>
      </c>
      <c r="BG102" s="185">
        <f>IF(N102="zákl. přenesená",J102,0)</f>
        <v>0</v>
      </c>
      <c r="BH102" s="185">
        <f>IF(N102="sníž. přenesená",J102,0)</f>
        <v>0</v>
      </c>
      <c r="BI102" s="185">
        <f>IF(N102="nulová",J102,0)</f>
        <v>0</v>
      </c>
      <c r="BJ102" s="19" t="s">
        <v>23</v>
      </c>
      <c r="BK102" s="185">
        <f>ROUND(I102*H102,2)</f>
        <v>0</v>
      </c>
      <c r="BL102" s="19" t="s">
        <v>144</v>
      </c>
      <c r="BM102" s="19" t="s">
        <v>171</v>
      </c>
    </row>
    <row r="103" spans="2:47" s="1" customFormat="1" ht="22.5" customHeight="1">
      <c r="B103" s="36"/>
      <c r="D103" s="190" t="s">
        <v>146</v>
      </c>
      <c r="F103" s="199" t="s">
        <v>172</v>
      </c>
      <c r="I103" s="147"/>
      <c r="L103" s="36"/>
      <c r="M103" s="65"/>
      <c r="N103" s="37"/>
      <c r="O103" s="37"/>
      <c r="P103" s="37"/>
      <c r="Q103" s="37"/>
      <c r="R103" s="37"/>
      <c r="S103" s="37"/>
      <c r="T103" s="66"/>
      <c r="AT103" s="19" t="s">
        <v>146</v>
      </c>
      <c r="AU103" s="19" t="s">
        <v>86</v>
      </c>
    </row>
    <row r="104" spans="2:65" s="1" customFormat="1" ht="22.5" customHeight="1">
      <c r="B104" s="173"/>
      <c r="C104" s="174" t="s">
        <v>173</v>
      </c>
      <c r="D104" s="174" t="s">
        <v>139</v>
      </c>
      <c r="E104" s="175" t="s">
        <v>174</v>
      </c>
      <c r="F104" s="176" t="s">
        <v>175</v>
      </c>
      <c r="G104" s="177" t="s">
        <v>142</v>
      </c>
      <c r="H104" s="178">
        <v>1</v>
      </c>
      <c r="I104" s="179"/>
      <c r="J104" s="180">
        <f>ROUND(I104*H104,2)</f>
        <v>0</v>
      </c>
      <c r="K104" s="176" t="s">
        <v>143</v>
      </c>
      <c r="L104" s="36"/>
      <c r="M104" s="181" t="s">
        <v>22</v>
      </c>
      <c r="N104" s="182" t="s">
        <v>49</v>
      </c>
      <c r="O104" s="37"/>
      <c r="P104" s="183">
        <f>O104*H104</f>
        <v>0</v>
      </c>
      <c r="Q104" s="183">
        <v>0</v>
      </c>
      <c r="R104" s="183">
        <f>Q104*H104</f>
        <v>0</v>
      </c>
      <c r="S104" s="183">
        <v>0</v>
      </c>
      <c r="T104" s="184">
        <f>S104*H104</f>
        <v>0</v>
      </c>
      <c r="AR104" s="19" t="s">
        <v>144</v>
      </c>
      <c r="AT104" s="19" t="s">
        <v>139</v>
      </c>
      <c r="AU104" s="19" t="s">
        <v>86</v>
      </c>
      <c r="AY104" s="19" t="s">
        <v>136</v>
      </c>
      <c r="BE104" s="185">
        <f>IF(N104="základní",J104,0)</f>
        <v>0</v>
      </c>
      <c r="BF104" s="185">
        <f>IF(N104="snížená",J104,0)</f>
        <v>0</v>
      </c>
      <c r="BG104" s="185">
        <f>IF(N104="zákl. přenesená",J104,0)</f>
        <v>0</v>
      </c>
      <c r="BH104" s="185">
        <f>IF(N104="sníž. přenesená",J104,0)</f>
        <v>0</v>
      </c>
      <c r="BI104" s="185">
        <f>IF(N104="nulová",J104,0)</f>
        <v>0</v>
      </c>
      <c r="BJ104" s="19" t="s">
        <v>23</v>
      </c>
      <c r="BK104" s="185">
        <f>ROUND(I104*H104,2)</f>
        <v>0</v>
      </c>
      <c r="BL104" s="19" t="s">
        <v>144</v>
      </c>
      <c r="BM104" s="19" t="s">
        <v>176</v>
      </c>
    </row>
    <row r="105" spans="2:47" s="1" customFormat="1" ht="22.5" customHeight="1">
      <c r="B105" s="36"/>
      <c r="D105" s="190" t="s">
        <v>146</v>
      </c>
      <c r="F105" s="199" t="s">
        <v>177</v>
      </c>
      <c r="I105" s="147"/>
      <c r="L105" s="36"/>
      <c r="M105" s="65"/>
      <c r="N105" s="37"/>
      <c r="O105" s="37"/>
      <c r="P105" s="37"/>
      <c r="Q105" s="37"/>
      <c r="R105" s="37"/>
      <c r="S105" s="37"/>
      <c r="T105" s="66"/>
      <c r="AT105" s="19" t="s">
        <v>146</v>
      </c>
      <c r="AU105" s="19" t="s">
        <v>86</v>
      </c>
    </row>
    <row r="106" spans="2:65" s="1" customFormat="1" ht="22.5" customHeight="1">
      <c r="B106" s="173"/>
      <c r="C106" s="174" t="s">
        <v>178</v>
      </c>
      <c r="D106" s="174" t="s">
        <v>139</v>
      </c>
      <c r="E106" s="175" t="s">
        <v>179</v>
      </c>
      <c r="F106" s="176" t="s">
        <v>180</v>
      </c>
      <c r="G106" s="177" t="s">
        <v>142</v>
      </c>
      <c r="H106" s="178">
        <v>1</v>
      </c>
      <c r="I106" s="179"/>
      <c r="J106" s="180">
        <f>ROUND(I106*H106,2)</f>
        <v>0</v>
      </c>
      <c r="K106" s="176" t="s">
        <v>143</v>
      </c>
      <c r="L106" s="36"/>
      <c r="M106" s="181" t="s">
        <v>22</v>
      </c>
      <c r="N106" s="182" t="s">
        <v>49</v>
      </c>
      <c r="O106" s="37"/>
      <c r="P106" s="183">
        <f>O106*H106</f>
        <v>0</v>
      </c>
      <c r="Q106" s="183">
        <v>0</v>
      </c>
      <c r="R106" s="183">
        <f>Q106*H106</f>
        <v>0</v>
      </c>
      <c r="S106" s="183">
        <v>0</v>
      </c>
      <c r="T106" s="184">
        <f>S106*H106</f>
        <v>0</v>
      </c>
      <c r="AR106" s="19" t="s">
        <v>144</v>
      </c>
      <c r="AT106" s="19" t="s">
        <v>139</v>
      </c>
      <c r="AU106" s="19" t="s">
        <v>86</v>
      </c>
      <c r="AY106" s="19" t="s">
        <v>136</v>
      </c>
      <c r="BE106" s="185">
        <f>IF(N106="základní",J106,0)</f>
        <v>0</v>
      </c>
      <c r="BF106" s="185">
        <f>IF(N106="snížená",J106,0)</f>
        <v>0</v>
      </c>
      <c r="BG106" s="185">
        <f>IF(N106="zákl. přenesená",J106,0)</f>
        <v>0</v>
      </c>
      <c r="BH106" s="185">
        <f>IF(N106="sníž. přenesená",J106,0)</f>
        <v>0</v>
      </c>
      <c r="BI106" s="185">
        <f>IF(N106="nulová",J106,0)</f>
        <v>0</v>
      </c>
      <c r="BJ106" s="19" t="s">
        <v>23</v>
      </c>
      <c r="BK106" s="185">
        <f>ROUND(I106*H106,2)</f>
        <v>0</v>
      </c>
      <c r="BL106" s="19" t="s">
        <v>144</v>
      </c>
      <c r="BM106" s="19" t="s">
        <v>181</v>
      </c>
    </row>
    <row r="107" spans="2:47" s="1" customFormat="1" ht="22.5" customHeight="1">
      <c r="B107" s="36"/>
      <c r="D107" s="186" t="s">
        <v>146</v>
      </c>
      <c r="F107" s="187" t="s">
        <v>182</v>
      </c>
      <c r="I107" s="147"/>
      <c r="L107" s="36"/>
      <c r="M107" s="200"/>
      <c r="N107" s="201"/>
      <c r="O107" s="201"/>
      <c r="P107" s="201"/>
      <c r="Q107" s="201"/>
      <c r="R107" s="201"/>
      <c r="S107" s="201"/>
      <c r="T107" s="202"/>
      <c r="AT107" s="19" t="s">
        <v>146</v>
      </c>
      <c r="AU107" s="19" t="s">
        <v>86</v>
      </c>
    </row>
    <row r="108" spans="2:12" s="1" customFormat="1" ht="6.75" customHeight="1">
      <c r="B108" s="51"/>
      <c r="C108" s="52"/>
      <c r="D108" s="52"/>
      <c r="E108" s="52"/>
      <c r="F108" s="52"/>
      <c r="G108" s="52"/>
      <c r="H108" s="52"/>
      <c r="I108" s="125"/>
      <c r="J108" s="52"/>
      <c r="K108" s="52"/>
      <c r="L108" s="36"/>
    </row>
    <row r="109" ht="13.5">
      <c r="AT109" s="203"/>
    </row>
  </sheetData>
  <sheetProtection password="CC35" sheet="1" objects="1" scenarios="1" formatColumns="0" formatRows="0" sort="0" autoFilter="0"/>
  <autoFilter ref="C84:K84"/>
  <mergeCells count="12">
    <mergeCell ref="E51:H51"/>
    <mergeCell ref="E73:H73"/>
    <mergeCell ref="E75:H75"/>
    <mergeCell ref="E77:H77"/>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6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1"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7"/>
      <c r="B1" s="297"/>
      <c r="C1" s="297"/>
      <c r="D1" s="296" t="s">
        <v>1</v>
      </c>
      <c r="E1" s="297"/>
      <c r="F1" s="298" t="s">
        <v>772</v>
      </c>
      <c r="G1" s="303" t="s">
        <v>773</v>
      </c>
      <c r="H1" s="303"/>
      <c r="I1" s="304"/>
      <c r="J1" s="298" t="s">
        <v>774</v>
      </c>
      <c r="K1" s="296" t="s">
        <v>105</v>
      </c>
      <c r="L1" s="298" t="s">
        <v>775</v>
      </c>
      <c r="M1" s="298"/>
      <c r="N1" s="298"/>
      <c r="O1" s="298"/>
      <c r="P1" s="298"/>
      <c r="Q1" s="298"/>
      <c r="R1" s="298"/>
      <c r="S1" s="298"/>
      <c r="T1" s="298"/>
      <c r="U1" s="294"/>
      <c r="V1" s="294"/>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75" customHeight="1">
      <c r="L2" s="251"/>
      <c r="M2" s="251"/>
      <c r="N2" s="251"/>
      <c r="O2" s="251"/>
      <c r="P2" s="251"/>
      <c r="Q2" s="251"/>
      <c r="R2" s="251"/>
      <c r="S2" s="251"/>
      <c r="T2" s="251"/>
      <c r="U2" s="251"/>
      <c r="V2" s="251"/>
      <c r="AT2" s="19" t="s">
        <v>95</v>
      </c>
    </row>
    <row r="3" spans="2:46" ht="6.75" customHeight="1">
      <c r="B3" s="20"/>
      <c r="C3" s="21"/>
      <c r="D3" s="21"/>
      <c r="E3" s="21"/>
      <c r="F3" s="21"/>
      <c r="G3" s="21"/>
      <c r="H3" s="21"/>
      <c r="I3" s="102"/>
      <c r="J3" s="21"/>
      <c r="K3" s="22"/>
      <c r="AT3" s="19" t="s">
        <v>86</v>
      </c>
    </row>
    <row r="4" spans="2:46" ht="36.75" customHeight="1">
      <c r="B4" s="23"/>
      <c r="C4" s="24"/>
      <c r="D4" s="25" t="s">
        <v>106</v>
      </c>
      <c r="E4" s="24"/>
      <c r="F4" s="24"/>
      <c r="G4" s="24"/>
      <c r="H4" s="24"/>
      <c r="I4" s="103"/>
      <c r="J4" s="24"/>
      <c r="K4" s="26"/>
      <c r="M4" s="27" t="s">
        <v>10</v>
      </c>
      <c r="AT4" s="19" t="s">
        <v>4</v>
      </c>
    </row>
    <row r="5" spans="2:11" ht="6.75" customHeight="1">
      <c r="B5" s="23"/>
      <c r="C5" s="24"/>
      <c r="D5" s="24"/>
      <c r="E5" s="24"/>
      <c r="F5" s="24"/>
      <c r="G5" s="24"/>
      <c r="H5" s="24"/>
      <c r="I5" s="103"/>
      <c r="J5" s="24"/>
      <c r="K5" s="26"/>
    </row>
    <row r="6" spans="2:11" ht="15">
      <c r="B6" s="23"/>
      <c r="C6" s="24"/>
      <c r="D6" s="32" t="s">
        <v>16</v>
      </c>
      <c r="E6" s="24"/>
      <c r="F6" s="24"/>
      <c r="G6" s="24"/>
      <c r="H6" s="24"/>
      <c r="I6" s="103"/>
      <c r="J6" s="24"/>
      <c r="K6" s="26"/>
    </row>
    <row r="7" spans="2:11" ht="22.5" customHeight="1">
      <c r="B7" s="23"/>
      <c r="C7" s="24"/>
      <c r="D7" s="24"/>
      <c r="E7" s="290" t="str">
        <f>'Rekapitulace stavby'!K6</f>
        <v>III/245 Štolmíř</v>
      </c>
      <c r="F7" s="255"/>
      <c r="G7" s="255"/>
      <c r="H7" s="255"/>
      <c r="I7" s="103"/>
      <c r="J7" s="24"/>
      <c r="K7" s="26"/>
    </row>
    <row r="8" spans="2:11" ht="15">
      <c r="B8" s="23"/>
      <c r="C8" s="24"/>
      <c r="D8" s="32" t="s">
        <v>107</v>
      </c>
      <c r="E8" s="24"/>
      <c r="F8" s="24"/>
      <c r="G8" s="24"/>
      <c r="H8" s="24"/>
      <c r="I8" s="103"/>
      <c r="J8" s="24"/>
      <c r="K8" s="26"/>
    </row>
    <row r="9" spans="2:11" s="1" customFormat="1" ht="22.5" customHeight="1">
      <c r="B9" s="36"/>
      <c r="C9" s="37"/>
      <c r="D9" s="37"/>
      <c r="E9" s="290" t="s">
        <v>183</v>
      </c>
      <c r="F9" s="262"/>
      <c r="G9" s="262"/>
      <c r="H9" s="262"/>
      <c r="I9" s="104"/>
      <c r="J9" s="37"/>
      <c r="K9" s="40"/>
    </row>
    <row r="10" spans="2:11" s="1" customFormat="1" ht="15">
      <c r="B10" s="36"/>
      <c r="C10" s="37"/>
      <c r="D10" s="32" t="s">
        <v>109</v>
      </c>
      <c r="E10" s="37"/>
      <c r="F10" s="37"/>
      <c r="G10" s="37"/>
      <c r="H10" s="37"/>
      <c r="I10" s="104"/>
      <c r="J10" s="37"/>
      <c r="K10" s="40"/>
    </row>
    <row r="11" spans="2:11" s="1" customFormat="1" ht="36.75" customHeight="1">
      <c r="B11" s="36"/>
      <c r="C11" s="37"/>
      <c r="D11" s="37"/>
      <c r="E11" s="291" t="s">
        <v>184</v>
      </c>
      <c r="F11" s="262"/>
      <c r="G11" s="262"/>
      <c r="H11" s="262"/>
      <c r="I11" s="104"/>
      <c r="J11" s="37"/>
      <c r="K11" s="40"/>
    </row>
    <row r="12" spans="2:11" s="1" customFormat="1" ht="13.5">
      <c r="B12" s="36"/>
      <c r="C12" s="37"/>
      <c r="D12" s="37"/>
      <c r="E12" s="37"/>
      <c r="F12" s="37"/>
      <c r="G12" s="37"/>
      <c r="H12" s="37"/>
      <c r="I12" s="104"/>
      <c r="J12" s="37"/>
      <c r="K12" s="40"/>
    </row>
    <row r="13" spans="2:11" s="1" customFormat="1" ht="14.25" customHeight="1">
      <c r="B13" s="36"/>
      <c r="C13" s="37"/>
      <c r="D13" s="32" t="s">
        <v>19</v>
      </c>
      <c r="E13" s="37"/>
      <c r="F13" s="30" t="s">
        <v>20</v>
      </c>
      <c r="G13" s="37"/>
      <c r="H13" s="37"/>
      <c r="I13" s="105" t="s">
        <v>21</v>
      </c>
      <c r="J13" s="30" t="s">
        <v>22</v>
      </c>
      <c r="K13" s="40"/>
    </row>
    <row r="14" spans="2:11" s="1" customFormat="1" ht="14.25" customHeight="1">
      <c r="B14" s="36"/>
      <c r="C14" s="37"/>
      <c r="D14" s="32" t="s">
        <v>24</v>
      </c>
      <c r="E14" s="37"/>
      <c r="F14" s="30" t="s">
        <v>25</v>
      </c>
      <c r="G14" s="37"/>
      <c r="H14" s="37"/>
      <c r="I14" s="105" t="s">
        <v>26</v>
      </c>
      <c r="J14" s="106" t="str">
        <f>'Rekapitulace stavby'!AN8</f>
        <v>15. 1. 2016</v>
      </c>
      <c r="K14" s="40"/>
    </row>
    <row r="15" spans="2:11" s="1" customFormat="1" ht="10.5" customHeight="1">
      <c r="B15" s="36"/>
      <c r="C15" s="37"/>
      <c r="D15" s="37"/>
      <c r="E15" s="37"/>
      <c r="F15" s="37"/>
      <c r="G15" s="37"/>
      <c r="H15" s="37"/>
      <c r="I15" s="104"/>
      <c r="J15" s="37"/>
      <c r="K15" s="40"/>
    </row>
    <row r="16" spans="2:11" s="1" customFormat="1" ht="14.25" customHeight="1">
      <c r="B16" s="36"/>
      <c r="C16" s="37"/>
      <c r="D16" s="32" t="s">
        <v>30</v>
      </c>
      <c r="E16" s="37"/>
      <c r="F16" s="37"/>
      <c r="G16" s="37"/>
      <c r="H16" s="37"/>
      <c r="I16" s="105" t="s">
        <v>31</v>
      </c>
      <c r="J16" s="30" t="s">
        <v>32</v>
      </c>
      <c r="K16" s="40"/>
    </row>
    <row r="17" spans="2:11" s="1" customFormat="1" ht="18" customHeight="1">
      <c r="B17" s="36"/>
      <c r="C17" s="37"/>
      <c r="D17" s="37"/>
      <c r="E17" s="30" t="s">
        <v>33</v>
      </c>
      <c r="F17" s="37"/>
      <c r="G17" s="37"/>
      <c r="H17" s="37"/>
      <c r="I17" s="105" t="s">
        <v>34</v>
      </c>
      <c r="J17" s="30" t="s">
        <v>35</v>
      </c>
      <c r="K17" s="40"/>
    </row>
    <row r="18" spans="2:11" s="1" customFormat="1" ht="6.75" customHeight="1">
      <c r="B18" s="36"/>
      <c r="C18" s="37"/>
      <c r="D18" s="37"/>
      <c r="E18" s="37"/>
      <c r="F18" s="37"/>
      <c r="G18" s="37"/>
      <c r="H18" s="37"/>
      <c r="I18" s="104"/>
      <c r="J18" s="37"/>
      <c r="K18" s="40"/>
    </row>
    <row r="19" spans="2:11" s="1" customFormat="1" ht="14.25" customHeight="1">
      <c r="B19" s="36"/>
      <c r="C19" s="37"/>
      <c r="D19" s="32" t="s">
        <v>36</v>
      </c>
      <c r="E19" s="37"/>
      <c r="F19" s="37"/>
      <c r="G19" s="37"/>
      <c r="H19" s="37"/>
      <c r="I19" s="105" t="s">
        <v>31</v>
      </c>
      <c r="J19" s="30">
        <f>IF('Rekapitulace stavby'!AN13="Vyplň údaj","",IF('Rekapitulace stavby'!AN13="","",'Rekapitulace stavby'!AN13))</f>
      </c>
      <c r="K19" s="40"/>
    </row>
    <row r="20" spans="2:11" s="1" customFormat="1" ht="18" customHeight="1">
      <c r="B20" s="36"/>
      <c r="C20" s="37"/>
      <c r="D20" s="37"/>
      <c r="E20" s="30">
        <f>IF('Rekapitulace stavby'!E14="Vyplň údaj","",IF('Rekapitulace stavby'!E14="","",'Rekapitulace stavby'!E14))</f>
      </c>
      <c r="F20" s="37"/>
      <c r="G20" s="37"/>
      <c r="H20" s="37"/>
      <c r="I20" s="105" t="s">
        <v>34</v>
      </c>
      <c r="J20" s="30">
        <f>IF('Rekapitulace stavby'!AN14="Vyplň údaj","",IF('Rekapitulace stavby'!AN14="","",'Rekapitulace stavby'!AN14))</f>
      </c>
      <c r="K20" s="40"/>
    </row>
    <row r="21" spans="2:11" s="1" customFormat="1" ht="6.75" customHeight="1">
      <c r="B21" s="36"/>
      <c r="C21" s="37"/>
      <c r="D21" s="37"/>
      <c r="E21" s="37"/>
      <c r="F21" s="37"/>
      <c r="G21" s="37"/>
      <c r="H21" s="37"/>
      <c r="I21" s="104"/>
      <c r="J21" s="37"/>
      <c r="K21" s="40"/>
    </row>
    <row r="22" spans="2:11" s="1" customFormat="1" ht="14.25" customHeight="1">
      <c r="B22" s="36"/>
      <c r="C22" s="37"/>
      <c r="D22" s="32" t="s">
        <v>38</v>
      </c>
      <c r="E22" s="37"/>
      <c r="F22" s="37"/>
      <c r="G22" s="37"/>
      <c r="H22" s="37"/>
      <c r="I22" s="105" t="s">
        <v>31</v>
      </c>
      <c r="J22" s="30" t="s">
        <v>39</v>
      </c>
      <c r="K22" s="40"/>
    </row>
    <row r="23" spans="2:11" s="1" customFormat="1" ht="18" customHeight="1">
      <c r="B23" s="36"/>
      <c r="C23" s="37"/>
      <c r="D23" s="37"/>
      <c r="E23" s="30" t="s">
        <v>40</v>
      </c>
      <c r="F23" s="37"/>
      <c r="G23" s="37"/>
      <c r="H23" s="37"/>
      <c r="I23" s="105" t="s">
        <v>34</v>
      </c>
      <c r="J23" s="30" t="s">
        <v>41</v>
      </c>
      <c r="K23" s="40"/>
    </row>
    <row r="24" spans="2:11" s="1" customFormat="1" ht="6.75" customHeight="1">
      <c r="B24" s="36"/>
      <c r="C24" s="37"/>
      <c r="D24" s="37"/>
      <c r="E24" s="37"/>
      <c r="F24" s="37"/>
      <c r="G24" s="37"/>
      <c r="H24" s="37"/>
      <c r="I24" s="104"/>
      <c r="J24" s="37"/>
      <c r="K24" s="40"/>
    </row>
    <row r="25" spans="2:11" s="1" customFormat="1" ht="14.25" customHeight="1">
      <c r="B25" s="36"/>
      <c r="C25" s="37"/>
      <c r="D25" s="32" t="s">
        <v>43</v>
      </c>
      <c r="E25" s="37"/>
      <c r="F25" s="37"/>
      <c r="G25" s="37"/>
      <c r="H25" s="37"/>
      <c r="I25" s="104"/>
      <c r="J25" s="37"/>
      <c r="K25" s="40"/>
    </row>
    <row r="26" spans="2:11" s="7" customFormat="1" ht="22.5" customHeight="1">
      <c r="B26" s="107"/>
      <c r="C26" s="108"/>
      <c r="D26" s="108"/>
      <c r="E26" s="258" t="s">
        <v>22</v>
      </c>
      <c r="F26" s="292"/>
      <c r="G26" s="292"/>
      <c r="H26" s="292"/>
      <c r="I26" s="109"/>
      <c r="J26" s="108"/>
      <c r="K26" s="110"/>
    </row>
    <row r="27" spans="2:11" s="1" customFormat="1" ht="6.75" customHeight="1">
      <c r="B27" s="36"/>
      <c r="C27" s="37"/>
      <c r="D27" s="37"/>
      <c r="E27" s="37"/>
      <c r="F27" s="37"/>
      <c r="G27" s="37"/>
      <c r="H27" s="37"/>
      <c r="I27" s="104"/>
      <c r="J27" s="37"/>
      <c r="K27" s="40"/>
    </row>
    <row r="28" spans="2:11" s="1" customFormat="1" ht="6.75" customHeight="1">
      <c r="B28" s="36"/>
      <c r="C28" s="37"/>
      <c r="D28" s="63"/>
      <c r="E28" s="63"/>
      <c r="F28" s="63"/>
      <c r="G28" s="63"/>
      <c r="H28" s="63"/>
      <c r="I28" s="111"/>
      <c r="J28" s="63"/>
      <c r="K28" s="112"/>
    </row>
    <row r="29" spans="2:11" s="1" customFormat="1" ht="24.75" customHeight="1">
      <c r="B29" s="36"/>
      <c r="C29" s="37"/>
      <c r="D29" s="113" t="s">
        <v>44</v>
      </c>
      <c r="E29" s="37"/>
      <c r="F29" s="37"/>
      <c r="G29" s="37"/>
      <c r="H29" s="37"/>
      <c r="I29" s="104"/>
      <c r="J29" s="114">
        <f>ROUND(J90,2)</f>
        <v>0</v>
      </c>
      <c r="K29" s="40"/>
    </row>
    <row r="30" spans="2:11" s="1" customFormat="1" ht="6.75" customHeight="1">
      <c r="B30" s="36"/>
      <c r="C30" s="37"/>
      <c r="D30" s="63"/>
      <c r="E30" s="63"/>
      <c r="F30" s="63"/>
      <c r="G30" s="63"/>
      <c r="H30" s="63"/>
      <c r="I30" s="111"/>
      <c r="J30" s="63"/>
      <c r="K30" s="112"/>
    </row>
    <row r="31" spans="2:11" s="1" customFormat="1" ht="14.25" customHeight="1">
      <c r="B31" s="36"/>
      <c r="C31" s="37"/>
      <c r="D31" s="37"/>
      <c r="E31" s="37"/>
      <c r="F31" s="41" t="s">
        <v>46</v>
      </c>
      <c r="G31" s="37"/>
      <c r="H31" s="37"/>
      <c r="I31" s="115" t="s">
        <v>45</v>
      </c>
      <c r="J31" s="41" t="s">
        <v>47</v>
      </c>
      <c r="K31" s="40"/>
    </row>
    <row r="32" spans="2:11" s="1" customFormat="1" ht="14.25" customHeight="1">
      <c r="B32" s="36"/>
      <c r="C32" s="37"/>
      <c r="D32" s="44" t="s">
        <v>48</v>
      </c>
      <c r="E32" s="44" t="s">
        <v>49</v>
      </c>
      <c r="F32" s="116">
        <f>ROUND(SUM(BE90:BE363),2)</f>
        <v>0</v>
      </c>
      <c r="G32" s="37"/>
      <c r="H32" s="37"/>
      <c r="I32" s="117">
        <v>0.21</v>
      </c>
      <c r="J32" s="116">
        <f>ROUND(ROUND((SUM(BE90:BE363)),2)*I32,2)</f>
        <v>0</v>
      </c>
      <c r="K32" s="40"/>
    </row>
    <row r="33" spans="2:11" s="1" customFormat="1" ht="14.25" customHeight="1">
      <c r="B33" s="36"/>
      <c r="C33" s="37"/>
      <c r="D33" s="37"/>
      <c r="E33" s="44" t="s">
        <v>50</v>
      </c>
      <c r="F33" s="116">
        <f>ROUND(SUM(BF90:BF363),2)</f>
        <v>0</v>
      </c>
      <c r="G33" s="37"/>
      <c r="H33" s="37"/>
      <c r="I33" s="117">
        <v>0.15</v>
      </c>
      <c r="J33" s="116">
        <f>ROUND(ROUND((SUM(BF90:BF363)),2)*I33,2)</f>
        <v>0</v>
      </c>
      <c r="K33" s="40"/>
    </row>
    <row r="34" spans="2:11" s="1" customFormat="1" ht="14.25" customHeight="1" hidden="1">
      <c r="B34" s="36"/>
      <c r="C34" s="37"/>
      <c r="D34" s="37"/>
      <c r="E34" s="44" t="s">
        <v>51</v>
      </c>
      <c r="F34" s="116">
        <f>ROUND(SUM(BG90:BG363),2)</f>
        <v>0</v>
      </c>
      <c r="G34" s="37"/>
      <c r="H34" s="37"/>
      <c r="I34" s="117">
        <v>0.21</v>
      </c>
      <c r="J34" s="116">
        <v>0</v>
      </c>
      <c r="K34" s="40"/>
    </row>
    <row r="35" spans="2:11" s="1" customFormat="1" ht="14.25" customHeight="1" hidden="1">
      <c r="B35" s="36"/>
      <c r="C35" s="37"/>
      <c r="D35" s="37"/>
      <c r="E35" s="44" t="s">
        <v>52</v>
      </c>
      <c r="F35" s="116">
        <f>ROUND(SUM(BH90:BH363),2)</f>
        <v>0</v>
      </c>
      <c r="G35" s="37"/>
      <c r="H35" s="37"/>
      <c r="I35" s="117">
        <v>0.15</v>
      </c>
      <c r="J35" s="116">
        <v>0</v>
      </c>
      <c r="K35" s="40"/>
    </row>
    <row r="36" spans="2:11" s="1" customFormat="1" ht="14.25" customHeight="1" hidden="1">
      <c r="B36" s="36"/>
      <c r="C36" s="37"/>
      <c r="D36" s="37"/>
      <c r="E36" s="44" t="s">
        <v>53</v>
      </c>
      <c r="F36" s="116">
        <f>ROUND(SUM(BI90:BI363),2)</f>
        <v>0</v>
      </c>
      <c r="G36" s="37"/>
      <c r="H36" s="37"/>
      <c r="I36" s="117">
        <v>0</v>
      </c>
      <c r="J36" s="116">
        <v>0</v>
      </c>
      <c r="K36" s="40"/>
    </row>
    <row r="37" spans="2:11" s="1" customFormat="1" ht="6.75" customHeight="1">
      <c r="B37" s="36"/>
      <c r="C37" s="37"/>
      <c r="D37" s="37"/>
      <c r="E37" s="37"/>
      <c r="F37" s="37"/>
      <c r="G37" s="37"/>
      <c r="H37" s="37"/>
      <c r="I37" s="104"/>
      <c r="J37" s="37"/>
      <c r="K37" s="40"/>
    </row>
    <row r="38" spans="2:11" s="1" customFormat="1" ht="24.75" customHeight="1">
      <c r="B38" s="36"/>
      <c r="C38" s="118"/>
      <c r="D38" s="119" t="s">
        <v>54</v>
      </c>
      <c r="E38" s="67"/>
      <c r="F38" s="67"/>
      <c r="G38" s="120" t="s">
        <v>55</v>
      </c>
      <c r="H38" s="121" t="s">
        <v>56</v>
      </c>
      <c r="I38" s="122"/>
      <c r="J38" s="123">
        <f>SUM(J29:J36)</f>
        <v>0</v>
      </c>
      <c r="K38" s="124"/>
    </row>
    <row r="39" spans="2:11" s="1" customFormat="1" ht="14.25" customHeight="1">
      <c r="B39" s="51"/>
      <c r="C39" s="52"/>
      <c r="D39" s="52"/>
      <c r="E39" s="52"/>
      <c r="F39" s="52"/>
      <c r="G39" s="52"/>
      <c r="H39" s="52"/>
      <c r="I39" s="125"/>
      <c r="J39" s="52"/>
      <c r="K39" s="53"/>
    </row>
    <row r="43" spans="2:11" s="1" customFormat="1" ht="6.75" customHeight="1">
      <c r="B43" s="54"/>
      <c r="C43" s="55"/>
      <c r="D43" s="55"/>
      <c r="E43" s="55"/>
      <c r="F43" s="55"/>
      <c r="G43" s="55"/>
      <c r="H43" s="55"/>
      <c r="I43" s="126"/>
      <c r="J43" s="55"/>
      <c r="K43" s="127"/>
    </row>
    <row r="44" spans="2:11" s="1" customFormat="1" ht="36.75" customHeight="1">
      <c r="B44" s="36"/>
      <c r="C44" s="25" t="s">
        <v>111</v>
      </c>
      <c r="D44" s="37"/>
      <c r="E44" s="37"/>
      <c r="F44" s="37"/>
      <c r="G44" s="37"/>
      <c r="H44" s="37"/>
      <c r="I44" s="104"/>
      <c r="J44" s="37"/>
      <c r="K44" s="40"/>
    </row>
    <row r="45" spans="2:11" s="1" customFormat="1" ht="6.75" customHeight="1">
      <c r="B45" s="36"/>
      <c r="C45" s="37"/>
      <c r="D45" s="37"/>
      <c r="E45" s="37"/>
      <c r="F45" s="37"/>
      <c r="G45" s="37"/>
      <c r="H45" s="37"/>
      <c r="I45" s="104"/>
      <c r="J45" s="37"/>
      <c r="K45" s="40"/>
    </row>
    <row r="46" spans="2:11" s="1" customFormat="1" ht="14.25" customHeight="1">
      <c r="B46" s="36"/>
      <c r="C46" s="32" t="s">
        <v>16</v>
      </c>
      <c r="D46" s="37"/>
      <c r="E46" s="37"/>
      <c r="F46" s="37"/>
      <c r="G46" s="37"/>
      <c r="H46" s="37"/>
      <c r="I46" s="104"/>
      <c r="J46" s="37"/>
      <c r="K46" s="40"/>
    </row>
    <row r="47" spans="2:11" s="1" customFormat="1" ht="22.5" customHeight="1">
      <c r="B47" s="36"/>
      <c r="C47" s="37"/>
      <c r="D47" s="37"/>
      <c r="E47" s="290" t="str">
        <f>E7</f>
        <v>III/245 Štolmíř</v>
      </c>
      <c r="F47" s="262"/>
      <c r="G47" s="262"/>
      <c r="H47" s="262"/>
      <c r="I47" s="104"/>
      <c r="J47" s="37"/>
      <c r="K47" s="40"/>
    </row>
    <row r="48" spans="2:11" ht="15">
      <c r="B48" s="23"/>
      <c r="C48" s="32" t="s">
        <v>107</v>
      </c>
      <c r="D48" s="24"/>
      <c r="E48" s="24"/>
      <c r="F48" s="24"/>
      <c r="G48" s="24"/>
      <c r="H48" s="24"/>
      <c r="I48" s="103"/>
      <c r="J48" s="24"/>
      <c r="K48" s="26"/>
    </row>
    <row r="49" spans="2:11" s="1" customFormat="1" ht="22.5" customHeight="1">
      <c r="B49" s="36"/>
      <c r="C49" s="37"/>
      <c r="D49" s="37"/>
      <c r="E49" s="290" t="s">
        <v>183</v>
      </c>
      <c r="F49" s="262"/>
      <c r="G49" s="262"/>
      <c r="H49" s="262"/>
      <c r="I49" s="104"/>
      <c r="J49" s="37"/>
      <c r="K49" s="40"/>
    </row>
    <row r="50" spans="2:11" s="1" customFormat="1" ht="14.25" customHeight="1">
      <c r="B50" s="36"/>
      <c r="C50" s="32" t="s">
        <v>109</v>
      </c>
      <c r="D50" s="37"/>
      <c r="E50" s="37"/>
      <c r="F50" s="37"/>
      <c r="G50" s="37"/>
      <c r="H50" s="37"/>
      <c r="I50" s="104"/>
      <c r="J50" s="37"/>
      <c r="K50" s="40"/>
    </row>
    <row r="51" spans="2:11" s="1" customFormat="1" ht="23.25" customHeight="1">
      <c r="B51" s="36"/>
      <c r="C51" s="37"/>
      <c r="D51" s="37"/>
      <c r="E51" s="291" t="str">
        <f>E11</f>
        <v>101 - Extravilán</v>
      </c>
      <c r="F51" s="262"/>
      <c r="G51" s="262"/>
      <c r="H51" s="262"/>
      <c r="I51" s="104"/>
      <c r="J51" s="37"/>
      <c r="K51" s="40"/>
    </row>
    <row r="52" spans="2:11" s="1" customFormat="1" ht="6.75" customHeight="1">
      <c r="B52" s="36"/>
      <c r="C52" s="37"/>
      <c r="D52" s="37"/>
      <c r="E52" s="37"/>
      <c r="F52" s="37"/>
      <c r="G52" s="37"/>
      <c r="H52" s="37"/>
      <c r="I52" s="104"/>
      <c r="J52" s="37"/>
      <c r="K52" s="40"/>
    </row>
    <row r="53" spans="2:11" s="1" customFormat="1" ht="18" customHeight="1">
      <c r="B53" s="36"/>
      <c r="C53" s="32" t="s">
        <v>24</v>
      </c>
      <c r="D53" s="37"/>
      <c r="E53" s="37"/>
      <c r="F53" s="30" t="str">
        <f>F14</f>
        <v>Štolmíř</v>
      </c>
      <c r="G53" s="37"/>
      <c r="H53" s="37"/>
      <c r="I53" s="105" t="s">
        <v>26</v>
      </c>
      <c r="J53" s="106" t="str">
        <f>IF(J14="","",J14)</f>
        <v>15. 1. 2016</v>
      </c>
      <c r="K53" s="40"/>
    </row>
    <row r="54" spans="2:11" s="1" customFormat="1" ht="6.75" customHeight="1">
      <c r="B54" s="36"/>
      <c r="C54" s="37"/>
      <c r="D54" s="37"/>
      <c r="E54" s="37"/>
      <c r="F54" s="37"/>
      <c r="G54" s="37"/>
      <c r="H54" s="37"/>
      <c r="I54" s="104"/>
      <c r="J54" s="37"/>
      <c r="K54" s="40"/>
    </row>
    <row r="55" spans="2:11" s="1" customFormat="1" ht="15">
      <c r="B55" s="36"/>
      <c r="C55" s="32" t="s">
        <v>30</v>
      </c>
      <c r="D55" s="37"/>
      <c r="E55" s="37"/>
      <c r="F55" s="30" t="str">
        <f>E17</f>
        <v>Krajská správa a údržba silnic Středočeského kraje</v>
      </c>
      <c r="G55" s="37"/>
      <c r="H55" s="37"/>
      <c r="I55" s="105" t="s">
        <v>38</v>
      </c>
      <c r="J55" s="30" t="str">
        <f>E23</f>
        <v>AF-CITYPLAN S.R.O.</v>
      </c>
      <c r="K55" s="40"/>
    </row>
    <row r="56" spans="2:11" s="1" customFormat="1" ht="14.25" customHeight="1">
      <c r="B56" s="36"/>
      <c r="C56" s="32" t="s">
        <v>36</v>
      </c>
      <c r="D56" s="37"/>
      <c r="E56" s="37"/>
      <c r="F56" s="30">
        <f>IF(E20="","",E20)</f>
      </c>
      <c r="G56" s="37"/>
      <c r="H56" s="37"/>
      <c r="I56" s="104"/>
      <c r="J56" s="37"/>
      <c r="K56" s="40"/>
    </row>
    <row r="57" spans="2:11" s="1" customFormat="1" ht="9.75" customHeight="1">
      <c r="B57" s="36"/>
      <c r="C57" s="37"/>
      <c r="D57" s="37"/>
      <c r="E57" s="37"/>
      <c r="F57" s="37"/>
      <c r="G57" s="37"/>
      <c r="H57" s="37"/>
      <c r="I57" s="104"/>
      <c r="J57" s="37"/>
      <c r="K57" s="40"/>
    </row>
    <row r="58" spans="2:11" s="1" customFormat="1" ht="29.25" customHeight="1">
      <c r="B58" s="36"/>
      <c r="C58" s="128" t="s">
        <v>112</v>
      </c>
      <c r="D58" s="118"/>
      <c r="E58" s="118"/>
      <c r="F58" s="118"/>
      <c r="G58" s="118"/>
      <c r="H58" s="118"/>
      <c r="I58" s="129"/>
      <c r="J58" s="130" t="s">
        <v>113</v>
      </c>
      <c r="K58" s="131"/>
    </row>
    <row r="59" spans="2:11" s="1" customFormat="1" ht="9.75" customHeight="1">
      <c r="B59" s="36"/>
      <c r="C59" s="37"/>
      <c r="D59" s="37"/>
      <c r="E59" s="37"/>
      <c r="F59" s="37"/>
      <c r="G59" s="37"/>
      <c r="H59" s="37"/>
      <c r="I59" s="104"/>
      <c r="J59" s="37"/>
      <c r="K59" s="40"/>
    </row>
    <row r="60" spans="2:47" s="1" customFormat="1" ht="29.25" customHeight="1">
      <c r="B60" s="36"/>
      <c r="C60" s="132" t="s">
        <v>114</v>
      </c>
      <c r="D60" s="37"/>
      <c r="E60" s="37"/>
      <c r="F60" s="37"/>
      <c r="G60" s="37"/>
      <c r="H60" s="37"/>
      <c r="I60" s="104"/>
      <c r="J60" s="114">
        <f>J90</f>
        <v>0</v>
      </c>
      <c r="K60" s="40"/>
      <c r="AU60" s="19" t="s">
        <v>115</v>
      </c>
    </row>
    <row r="61" spans="2:11" s="8" customFormat="1" ht="24.75" customHeight="1">
      <c r="B61" s="133"/>
      <c r="C61" s="134"/>
      <c r="D61" s="135" t="s">
        <v>185</v>
      </c>
      <c r="E61" s="136"/>
      <c r="F61" s="136"/>
      <c r="G61" s="136"/>
      <c r="H61" s="136"/>
      <c r="I61" s="137"/>
      <c r="J61" s="138">
        <f>J91</f>
        <v>0</v>
      </c>
      <c r="K61" s="139"/>
    </row>
    <row r="62" spans="2:11" s="9" customFormat="1" ht="19.5" customHeight="1">
      <c r="B62" s="140"/>
      <c r="C62" s="141"/>
      <c r="D62" s="142" t="s">
        <v>186</v>
      </c>
      <c r="E62" s="143"/>
      <c r="F62" s="143"/>
      <c r="G62" s="143"/>
      <c r="H62" s="143"/>
      <c r="I62" s="144"/>
      <c r="J62" s="145">
        <f>J92</f>
        <v>0</v>
      </c>
      <c r="K62" s="146"/>
    </row>
    <row r="63" spans="2:11" s="9" customFormat="1" ht="19.5" customHeight="1">
      <c r="B63" s="140"/>
      <c r="C63" s="141"/>
      <c r="D63" s="142" t="s">
        <v>187</v>
      </c>
      <c r="E63" s="143"/>
      <c r="F63" s="143"/>
      <c r="G63" s="143"/>
      <c r="H63" s="143"/>
      <c r="I63" s="144"/>
      <c r="J63" s="145">
        <f>J153</f>
        <v>0</v>
      </c>
      <c r="K63" s="146"/>
    </row>
    <row r="64" spans="2:11" s="9" customFormat="1" ht="19.5" customHeight="1">
      <c r="B64" s="140"/>
      <c r="C64" s="141"/>
      <c r="D64" s="142" t="s">
        <v>188</v>
      </c>
      <c r="E64" s="143"/>
      <c r="F64" s="143"/>
      <c r="G64" s="143"/>
      <c r="H64" s="143"/>
      <c r="I64" s="144"/>
      <c r="J64" s="145">
        <f>J158</f>
        <v>0</v>
      </c>
      <c r="K64" s="146"/>
    </row>
    <row r="65" spans="2:11" s="9" customFormat="1" ht="19.5" customHeight="1">
      <c r="B65" s="140"/>
      <c r="C65" s="141"/>
      <c r="D65" s="142" t="s">
        <v>189</v>
      </c>
      <c r="E65" s="143"/>
      <c r="F65" s="143"/>
      <c r="G65" s="143"/>
      <c r="H65" s="143"/>
      <c r="I65" s="144"/>
      <c r="J65" s="145">
        <f>J163</f>
        <v>0</v>
      </c>
      <c r="K65" s="146"/>
    </row>
    <row r="66" spans="2:11" s="9" customFormat="1" ht="19.5" customHeight="1">
      <c r="B66" s="140"/>
      <c r="C66" s="141"/>
      <c r="D66" s="142" t="s">
        <v>190</v>
      </c>
      <c r="E66" s="143"/>
      <c r="F66" s="143"/>
      <c r="G66" s="143"/>
      <c r="H66" s="143"/>
      <c r="I66" s="144"/>
      <c r="J66" s="145">
        <f>J239</f>
        <v>0</v>
      </c>
      <c r="K66" s="146"/>
    </row>
    <row r="67" spans="2:11" s="9" customFormat="1" ht="14.25" customHeight="1">
      <c r="B67" s="140"/>
      <c r="C67" s="141"/>
      <c r="D67" s="142" t="s">
        <v>191</v>
      </c>
      <c r="E67" s="143"/>
      <c r="F67" s="143"/>
      <c r="G67" s="143"/>
      <c r="H67" s="143"/>
      <c r="I67" s="144"/>
      <c r="J67" s="145">
        <f>J317</f>
        <v>0</v>
      </c>
      <c r="K67" s="146"/>
    </row>
    <row r="68" spans="2:11" s="9" customFormat="1" ht="19.5" customHeight="1">
      <c r="B68" s="140"/>
      <c r="C68" s="141"/>
      <c r="D68" s="142" t="s">
        <v>192</v>
      </c>
      <c r="E68" s="143"/>
      <c r="F68" s="143"/>
      <c r="G68" s="143"/>
      <c r="H68" s="143"/>
      <c r="I68" s="144"/>
      <c r="J68" s="145">
        <f>J338</f>
        <v>0</v>
      </c>
      <c r="K68" s="146"/>
    </row>
    <row r="69" spans="2:11" s="1" customFormat="1" ht="21.75" customHeight="1">
      <c r="B69" s="36"/>
      <c r="C69" s="37"/>
      <c r="D69" s="37"/>
      <c r="E69" s="37"/>
      <c r="F69" s="37"/>
      <c r="G69" s="37"/>
      <c r="H69" s="37"/>
      <c r="I69" s="104"/>
      <c r="J69" s="37"/>
      <c r="K69" s="40"/>
    </row>
    <row r="70" spans="2:11" s="1" customFormat="1" ht="6.75" customHeight="1">
      <c r="B70" s="51"/>
      <c r="C70" s="52"/>
      <c r="D70" s="52"/>
      <c r="E70" s="52"/>
      <c r="F70" s="52"/>
      <c r="G70" s="52"/>
      <c r="H70" s="52"/>
      <c r="I70" s="125"/>
      <c r="J70" s="52"/>
      <c r="K70" s="53"/>
    </row>
    <row r="74" spans="2:12" s="1" customFormat="1" ht="6.75" customHeight="1">
      <c r="B74" s="54"/>
      <c r="C74" s="55"/>
      <c r="D74" s="55"/>
      <c r="E74" s="55"/>
      <c r="F74" s="55"/>
      <c r="G74" s="55"/>
      <c r="H74" s="55"/>
      <c r="I74" s="126"/>
      <c r="J74" s="55"/>
      <c r="K74" s="55"/>
      <c r="L74" s="36"/>
    </row>
    <row r="75" spans="2:12" s="1" customFormat="1" ht="36.75" customHeight="1">
      <c r="B75" s="36"/>
      <c r="C75" s="56" t="s">
        <v>119</v>
      </c>
      <c r="I75" s="147"/>
      <c r="L75" s="36"/>
    </row>
    <row r="76" spans="2:12" s="1" customFormat="1" ht="6.75" customHeight="1">
      <c r="B76" s="36"/>
      <c r="I76" s="147"/>
      <c r="L76" s="36"/>
    </row>
    <row r="77" spans="2:12" s="1" customFormat="1" ht="14.25" customHeight="1">
      <c r="B77" s="36"/>
      <c r="C77" s="58" t="s">
        <v>16</v>
      </c>
      <c r="I77" s="147"/>
      <c r="L77" s="36"/>
    </row>
    <row r="78" spans="2:12" s="1" customFormat="1" ht="22.5" customHeight="1">
      <c r="B78" s="36"/>
      <c r="E78" s="293" t="str">
        <f>E7</f>
        <v>III/245 Štolmíř</v>
      </c>
      <c r="F78" s="252"/>
      <c r="G78" s="252"/>
      <c r="H78" s="252"/>
      <c r="I78" s="147"/>
      <c r="L78" s="36"/>
    </row>
    <row r="79" spans="2:12" ht="15">
      <c r="B79" s="23"/>
      <c r="C79" s="58" t="s">
        <v>107</v>
      </c>
      <c r="L79" s="23"/>
    </row>
    <row r="80" spans="2:12" s="1" customFormat="1" ht="22.5" customHeight="1">
      <c r="B80" s="36"/>
      <c r="E80" s="293" t="s">
        <v>183</v>
      </c>
      <c r="F80" s="252"/>
      <c r="G80" s="252"/>
      <c r="H80" s="252"/>
      <c r="I80" s="147"/>
      <c r="L80" s="36"/>
    </row>
    <row r="81" spans="2:12" s="1" customFormat="1" ht="14.25" customHeight="1">
      <c r="B81" s="36"/>
      <c r="C81" s="58" t="s">
        <v>109</v>
      </c>
      <c r="I81" s="147"/>
      <c r="L81" s="36"/>
    </row>
    <row r="82" spans="2:12" s="1" customFormat="1" ht="23.25" customHeight="1">
      <c r="B82" s="36"/>
      <c r="E82" s="270" t="str">
        <f>E11</f>
        <v>101 - Extravilán</v>
      </c>
      <c r="F82" s="252"/>
      <c r="G82" s="252"/>
      <c r="H82" s="252"/>
      <c r="I82" s="147"/>
      <c r="L82" s="36"/>
    </row>
    <row r="83" spans="2:12" s="1" customFormat="1" ht="6.75" customHeight="1">
      <c r="B83" s="36"/>
      <c r="I83" s="147"/>
      <c r="L83" s="36"/>
    </row>
    <row r="84" spans="2:12" s="1" customFormat="1" ht="18" customHeight="1">
      <c r="B84" s="36"/>
      <c r="C84" s="58" t="s">
        <v>24</v>
      </c>
      <c r="F84" s="148" t="str">
        <f>F14</f>
        <v>Štolmíř</v>
      </c>
      <c r="I84" s="149" t="s">
        <v>26</v>
      </c>
      <c r="J84" s="62" t="str">
        <f>IF(J14="","",J14)</f>
        <v>15. 1. 2016</v>
      </c>
      <c r="L84" s="36"/>
    </row>
    <row r="85" spans="2:12" s="1" customFormat="1" ht="6.75" customHeight="1">
      <c r="B85" s="36"/>
      <c r="I85" s="147"/>
      <c r="L85" s="36"/>
    </row>
    <row r="86" spans="2:12" s="1" customFormat="1" ht="15">
      <c r="B86" s="36"/>
      <c r="C86" s="58" t="s">
        <v>30</v>
      </c>
      <c r="F86" s="148" t="str">
        <f>E17</f>
        <v>Krajská správa a údržba silnic Středočeského kraje</v>
      </c>
      <c r="I86" s="149" t="s">
        <v>38</v>
      </c>
      <c r="J86" s="148" t="str">
        <f>E23</f>
        <v>AF-CITYPLAN S.R.O.</v>
      </c>
      <c r="L86" s="36"/>
    </row>
    <row r="87" spans="2:12" s="1" customFormat="1" ht="14.25" customHeight="1">
      <c r="B87" s="36"/>
      <c r="C87" s="58" t="s">
        <v>36</v>
      </c>
      <c r="F87" s="148">
        <f>IF(E20="","",E20)</f>
      </c>
      <c r="I87" s="147"/>
      <c r="L87" s="36"/>
    </row>
    <row r="88" spans="2:12" s="1" customFormat="1" ht="9.75" customHeight="1">
      <c r="B88" s="36"/>
      <c r="I88" s="147"/>
      <c r="L88" s="36"/>
    </row>
    <row r="89" spans="2:20" s="10" customFormat="1" ht="29.25" customHeight="1">
      <c r="B89" s="150"/>
      <c r="C89" s="151" t="s">
        <v>120</v>
      </c>
      <c r="D89" s="152" t="s">
        <v>63</v>
      </c>
      <c r="E89" s="152" t="s">
        <v>59</v>
      </c>
      <c r="F89" s="152" t="s">
        <v>121</v>
      </c>
      <c r="G89" s="152" t="s">
        <v>122</v>
      </c>
      <c r="H89" s="152" t="s">
        <v>123</v>
      </c>
      <c r="I89" s="153" t="s">
        <v>124</v>
      </c>
      <c r="J89" s="152" t="s">
        <v>113</v>
      </c>
      <c r="K89" s="154" t="s">
        <v>125</v>
      </c>
      <c r="L89" s="150"/>
      <c r="M89" s="69" t="s">
        <v>126</v>
      </c>
      <c r="N89" s="70" t="s">
        <v>48</v>
      </c>
      <c r="O89" s="70" t="s">
        <v>127</v>
      </c>
      <c r="P89" s="70" t="s">
        <v>128</v>
      </c>
      <c r="Q89" s="70" t="s">
        <v>129</v>
      </c>
      <c r="R89" s="70" t="s">
        <v>130</v>
      </c>
      <c r="S89" s="70" t="s">
        <v>131</v>
      </c>
      <c r="T89" s="71" t="s">
        <v>132</v>
      </c>
    </row>
    <row r="90" spans="2:63" s="1" customFormat="1" ht="29.25" customHeight="1">
      <c r="B90" s="36"/>
      <c r="C90" s="73" t="s">
        <v>114</v>
      </c>
      <c r="I90" s="147"/>
      <c r="J90" s="155">
        <f>BK90</f>
        <v>0</v>
      </c>
      <c r="L90" s="36"/>
      <c r="M90" s="72"/>
      <c r="N90" s="63"/>
      <c r="O90" s="63"/>
      <c r="P90" s="156">
        <f>P91</f>
        <v>0</v>
      </c>
      <c r="Q90" s="63"/>
      <c r="R90" s="156">
        <f>R91</f>
        <v>86.20120349999998</v>
      </c>
      <c r="S90" s="63"/>
      <c r="T90" s="157">
        <f>T91</f>
        <v>1426.738</v>
      </c>
      <c r="AT90" s="19" t="s">
        <v>77</v>
      </c>
      <c r="AU90" s="19" t="s">
        <v>115</v>
      </c>
      <c r="BK90" s="158">
        <f>BK91</f>
        <v>0</v>
      </c>
    </row>
    <row r="91" spans="2:63" s="11" customFormat="1" ht="36.75" customHeight="1">
      <c r="B91" s="159"/>
      <c r="D91" s="160" t="s">
        <v>77</v>
      </c>
      <c r="E91" s="161" t="s">
        <v>193</v>
      </c>
      <c r="F91" s="161" t="s">
        <v>194</v>
      </c>
      <c r="I91" s="162"/>
      <c r="J91" s="163">
        <f>BK91</f>
        <v>0</v>
      </c>
      <c r="L91" s="159"/>
      <c r="M91" s="164"/>
      <c r="N91" s="165"/>
      <c r="O91" s="165"/>
      <c r="P91" s="166">
        <f>P92+P153+P158+P163+P239+P338</f>
        <v>0</v>
      </c>
      <c r="Q91" s="165"/>
      <c r="R91" s="166">
        <f>R92+R153+R158+R163+R239+R338</f>
        <v>86.20120349999998</v>
      </c>
      <c r="S91" s="165"/>
      <c r="T91" s="167">
        <f>T92+T153+T158+T163+T239+T338</f>
        <v>1426.738</v>
      </c>
      <c r="AR91" s="160" t="s">
        <v>23</v>
      </c>
      <c r="AT91" s="168" t="s">
        <v>77</v>
      </c>
      <c r="AU91" s="168" t="s">
        <v>78</v>
      </c>
      <c r="AY91" s="160" t="s">
        <v>136</v>
      </c>
      <c r="BK91" s="169">
        <f>BK92+BK153+BK158+BK163+BK239+BK338</f>
        <v>0</v>
      </c>
    </row>
    <row r="92" spans="2:63" s="11" customFormat="1" ht="19.5" customHeight="1">
      <c r="B92" s="159"/>
      <c r="D92" s="170" t="s">
        <v>77</v>
      </c>
      <c r="E92" s="171" t="s">
        <v>23</v>
      </c>
      <c r="F92" s="171" t="s">
        <v>195</v>
      </c>
      <c r="I92" s="162"/>
      <c r="J92" s="172">
        <f>BK92</f>
        <v>0</v>
      </c>
      <c r="L92" s="159"/>
      <c r="M92" s="164"/>
      <c r="N92" s="165"/>
      <c r="O92" s="165"/>
      <c r="P92" s="166">
        <f>SUM(P93:P152)</f>
        <v>0</v>
      </c>
      <c r="Q92" s="165"/>
      <c r="R92" s="166">
        <f>SUM(R93:R152)</f>
        <v>0.57216</v>
      </c>
      <c r="S92" s="165"/>
      <c r="T92" s="167">
        <f>SUM(T93:T152)</f>
        <v>1373.818</v>
      </c>
      <c r="AR92" s="160" t="s">
        <v>23</v>
      </c>
      <c r="AT92" s="168" t="s">
        <v>77</v>
      </c>
      <c r="AU92" s="168" t="s">
        <v>23</v>
      </c>
      <c r="AY92" s="160" t="s">
        <v>136</v>
      </c>
      <c r="BK92" s="169">
        <f>SUM(BK93:BK152)</f>
        <v>0</v>
      </c>
    </row>
    <row r="93" spans="2:65" s="1" customFormat="1" ht="22.5" customHeight="1">
      <c r="B93" s="173"/>
      <c r="C93" s="174" t="s">
        <v>23</v>
      </c>
      <c r="D93" s="174" t="s">
        <v>139</v>
      </c>
      <c r="E93" s="175" t="s">
        <v>196</v>
      </c>
      <c r="F93" s="176" t="s">
        <v>197</v>
      </c>
      <c r="G93" s="177" t="s">
        <v>198</v>
      </c>
      <c r="H93" s="178">
        <v>134</v>
      </c>
      <c r="I93" s="179"/>
      <c r="J93" s="180">
        <f>ROUND(I93*H93,2)</f>
        <v>0</v>
      </c>
      <c r="K93" s="176" t="s">
        <v>143</v>
      </c>
      <c r="L93" s="36"/>
      <c r="M93" s="181" t="s">
        <v>22</v>
      </c>
      <c r="N93" s="182" t="s">
        <v>49</v>
      </c>
      <c r="O93" s="37"/>
      <c r="P93" s="183">
        <f>O93*H93</f>
        <v>0</v>
      </c>
      <c r="Q93" s="183">
        <v>0</v>
      </c>
      <c r="R93" s="183">
        <f>Q93*H93</f>
        <v>0</v>
      </c>
      <c r="S93" s="183">
        <v>0.417</v>
      </c>
      <c r="T93" s="184">
        <f>S93*H93</f>
        <v>55.878</v>
      </c>
      <c r="AR93" s="19" t="s">
        <v>165</v>
      </c>
      <c r="AT93" s="19" t="s">
        <v>139</v>
      </c>
      <c r="AU93" s="19" t="s">
        <v>86</v>
      </c>
      <c r="AY93" s="19" t="s">
        <v>136</v>
      </c>
      <c r="BE93" s="185">
        <f>IF(N93="základní",J93,0)</f>
        <v>0</v>
      </c>
      <c r="BF93" s="185">
        <f>IF(N93="snížená",J93,0)</f>
        <v>0</v>
      </c>
      <c r="BG93" s="185">
        <f>IF(N93="zákl. přenesená",J93,0)</f>
        <v>0</v>
      </c>
      <c r="BH93" s="185">
        <f>IF(N93="sníž. přenesená",J93,0)</f>
        <v>0</v>
      </c>
      <c r="BI93" s="185">
        <f>IF(N93="nulová",J93,0)</f>
        <v>0</v>
      </c>
      <c r="BJ93" s="19" t="s">
        <v>23</v>
      </c>
      <c r="BK93" s="185">
        <f>ROUND(I93*H93,2)</f>
        <v>0</v>
      </c>
      <c r="BL93" s="19" t="s">
        <v>165</v>
      </c>
      <c r="BM93" s="19" t="s">
        <v>199</v>
      </c>
    </row>
    <row r="94" spans="2:47" s="1" customFormat="1" ht="42" customHeight="1">
      <c r="B94" s="36"/>
      <c r="D94" s="186" t="s">
        <v>146</v>
      </c>
      <c r="F94" s="187" t="s">
        <v>200</v>
      </c>
      <c r="I94" s="147"/>
      <c r="L94" s="36"/>
      <c r="M94" s="65"/>
      <c r="N94" s="37"/>
      <c r="O94" s="37"/>
      <c r="P94" s="37"/>
      <c r="Q94" s="37"/>
      <c r="R94" s="37"/>
      <c r="S94" s="37"/>
      <c r="T94" s="66"/>
      <c r="AT94" s="19" t="s">
        <v>146</v>
      </c>
      <c r="AU94" s="19" t="s">
        <v>86</v>
      </c>
    </row>
    <row r="95" spans="2:47" s="1" customFormat="1" ht="162" customHeight="1">
      <c r="B95" s="36"/>
      <c r="D95" s="186" t="s">
        <v>201</v>
      </c>
      <c r="F95" s="188" t="s">
        <v>202</v>
      </c>
      <c r="I95" s="147"/>
      <c r="L95" s="36"/>
      <c r="M95" s="65"/>
      <c r="N95" s="37"/>
      <c r="O95" s="37"/>
      <c r="P95" s="37"/>
      <c r="Q95" s="37"/>
      <c r="R95" s="37"/>
      <c r="S95" s="37"/>
      <c r="T95" s="66"/>
      <c r="AT95" s="19" t="s">
        <v>201</v>
      </c>
      <c r="AU95" s="19" t="s">
        <v>86</v>
      </c>
    </row>
    <row r="96" spans="2:51" s="12" customFormat="1" ht="22.5" customHeight="1">
      <c r="B96" s="189"/>
      <c r="D96" s="190" t="s">
        <v>150</v>
      </c>
      <c r="E96" s="191" t="s">
        <v>22</v>
      </c>
      <c r="F96" s="192" t="s">
        <v>203</v>
      </c>
      <c r="H96" s="193">
        <v>134</v>
      </c>
      <c r="I96" s="194"/>
      <c r="L96" s="189"/>
      <c r="M96" s="195"/>
      <c r="N96" s="196"/>
      <c r="O96" s="196"/>
      <c r="P96" s="196"/>
      <c r="Q96" s="196"/>
      <c r="R96" s="196"/>
      <c r="S96" s="196"/>
      <c r="T96" s="197"/>
      <c r="AT96" s="198" t="s">
        <v>150</v>
      </c>
      <c r="AU96" s="198" t="s">
        <v>86</v>
      </c>
      <c r="AV96" s="12" t="s">
        <v>86</v>
      </c>
      <c r="AW96" s="12" t="s">
        <v>42</v>
      </c>
      <c r="AX96" s="12" t="s">
        <v>23</v>
      </c>
      <c r="AY96" s="198" t="s">
        <v>136</v>
      </c>
    </row>
    <row r="97" spans="2:65" s="1" customFormat="1" ht="22.5" customHeight="1">
      <c r="B97" s="173"/>
      <c r="C97" s="174" t="s">
        <v>86</v>
      </c>
      <c r="D97" s="174" t="s">
        <v>139</v>
      </c>
      <c r="E97" s="175" t="s">
        <v>204</v>
      </c>
      <c r="F97" s="176" t="s">
        <v>205</v>
      </c>
      <c r="G97" s="177" t="s">
        <v>198</v>
      </c>
      <c r="H97" s="178">
        <v>48.4</v>
      </c>
      <c r="I97" s="179"/>
      <c r="J97" s="180">
        <f>ROUND(I97*H97,2)</f>
        <v>0</v>
      </c>
      <c r="K97" s="176" t="s">
        <v>143</v>
      </c>
      <c r="L97" s="36"/>
      <c r="M97" s="181" t="s">
        <v>22</v>
      </c>
      <c r="N97" s="182" t="s">
        <v>49</v>
      </c>
      <c r="O97" s="37"/>
      <c r="P97" s="183">
        <f>O97*H97</f>
        <v>0</v>
      </c>
      <c r="Q97" s="183">
        <v>0</v>
      </c>
      <c r="R97" s="183">
        <f>Q97*H97</f>
        <v>0</v>
      </c>
      <c r="S97" s="183">
        <v>0.13</v>
      </c>
      <c r="T97" s="184">
        <f>S97*H97</f>
        <v>6.292</v>
      </c>
      <c r="AR97" s="19" t="s">
        <v>165</v>
      </c>
      <c r="AT97" s="19" t="s">
        <v>139</v>
      </c>
      <c r="AU97" s="19" t="s">
        <v>86</v>
      </c>
      <c r="AY97" s="19" t="s">
        <v>136</v>
      </c>
      <c r="BE97" s="185">
        <f>IF(N97="základní",J97,0)</f>
        <v>0</v>
      </c>
      <c r="BF97" s="185">
        <f>IF(N97="snížená",J97,0)</f>
        <v>0</v>
      </c>
      <c r="BG97" s="185">
        <f>IF(N97="zákl. přenesená",J97,0)</f>
        <v>0</v>
      </c>
      <c r="BH97" s="185">
        <f>IF(N97="sníž. přenesená",J97,0)</f>
        <v>0</v>
      </c>
      <c r="BI97" s="185">
        <f>IF(N97="nulová",J97,0)</f>
        <v>0</v>
      </c>
      <c r="BJ97" s="19" t="s">
        <v>23</v>
      </c>
      <c r="BK97" s="185">
        <f>ROUND(I97*H97,2)</f>
        <v>0</v>
      </c>
      <c r="BL97" s="19" t="s">
        <v>165</v>
      </c>
      <c r="BM97" s="19" t="s">
        <v>206</v>
      </c>
    </row>
    <row r="98" spans="2:47" s="1" customFormat="1" ht="234" customHeight="1">
      <c r="B98" s="36"/>
      <c r="D98" s="186" t="s">
        <v>201</v>
      </c>
      <c r="F98" s="188" t="s">
        <v>207</v>
      </c>
      <c r="I98" s="147"/>
      <c r="L98" s="36"/>
      <c r="M98" s="65"/>
      <c r="N98" s="37"/>
      <c r="O98" s="37"/>
      <c r="P98" s="37"/>
      <c r="Q98" s="37"/>
      <c r="R98" s="37"/>
      <c r="S98" s="37"/>
      <c r="T98" s="66"/>
      <c r="AT98" s="19" t="s">
        <v>201</v>
      </c>
      <c r="AU98" s="19" t="s">
        <v>86</v>
      </c>
    </row>
    <row r="99" spans="2:51" s="12" customFormat="1" ht="22.5" customHeight="1">
      <c r="B99" s="189"/>
      <c r="D99" s="190" t="s">
        <v>150</v>
      </c>
      <c r="E99" s="191" t="s">
        <v>22</v>
      </c>
      <c r="F99" s="192" t="s">
        <v>208</v>
      </c>
      <c r="H99" s="193">
        <v>48.4</v>
      </c>
      <c r="I99" s="194"/>
      <c r="L99" s="189"/>
      <c r="M99" s="195"/>
      <c r="N99" s="196"/>
      <c r="O99" s="196"/>
      <c r="P99" s="196"/>
      <c r="Q99" s="196"/>
      <c r="R99" s="196"/>
      <c r="S99" s="196"/>
      <c r="T99" s="197"/>
      <c r="AT99" s="198" t="s">
        <v>150</v>
      </c>
      <c r="AU99" s="198" t="s">
        <v>86</v>
      </c>
      <c r="AV99" s="12" t="s">
        <v>86</v>
      </c>
      <c r="AW99" s="12" t="s">
        <v>42</v>
      </c>
      <c r="AX99" s="12" t="s">
        <v>23</v>
      </c>
      <c r="AY99" s="198" t="s">
        <v>136</v>
      </c>
    </row>
    <row r="100" spans="2:65" s="1" customFormat="1" ht="22.5" customHeight="1">
      <c r="B100" s="173"/>
      <c r="C100" s="174" t="s">
        <v>156</v>
      </c>
      <c r="D100" s="174" t="s">
        <v>139</v>
      </c>
      <c r="E100" s="175" t="s">
        <v>209</v>
      </c>
      <c r="F100" s="176" t="s">
        <v>210</v>
      </c>
      <c r="G100" s="177" t="s">
        <v>198</v>
      </c>
      <c r="H100" s="178">
        <v>40</v>
      </c>
      <c r="I100" s="179"/>
      <c r="J100" s="180">
        <f>ROUND(I100*H100,2)</f>
        <v>0</v>
      </c>
      <c r="K100" s="176" t="s">
        <v>143</v>
      </c>
      <c r="L100" s="36"/>
      <c r="M100" s="181" t="s">
        <v>22</v>
      </c>
      <c r="N100" s="182" t="s">
        <v>49</v>
      </c>
      <c r="O100" s="37"/>
      <c r="P100" s="183">
        <f>O100*H100</f>
        <v>0</v>
      </c>
      <c r="Q100" s="183">
        <v>0</v>
      </c>
      <c r="R100" s="183">
        <f>Q100*H100</f>
        <v>0</v>
      </c>
      <c r="S100" s="183">
        <v>0.4</v>
      </c>
      <c r="T100" s="184">
        <f>S100*H100</f>
        <v>16</v>
      </c>
      <c r="AR100" s="19" t="s">
        <v>165</v>
      </c>
      <c r="AT100" s="19" t="s">
        <v>139</v>
      </c>
      <c r="AU100" s="19" t="s">
        <v>86</v>
      </c>
      <c r="AY100" s="19" t="s">
        <v>136</v>
      </c>
      <c r="BE100" s="185">
        <f>IF(N100="základní",J100,0)</f>
        <v>0</v>
      </c>
      <c r="BF100" s="185">
        <f>IF(N100="snížená",J100,0)</f>
        <v>0</v>
      </c>
      <c r="BG100" s="185">
        <f>IF(N100="zákl. přenesená",J100,0)</f>
        <v>0</v>
      </c>
      <c r="BH100" s="185">
        <f>IF(N100="sníž. přenesená",J100,0)</f>
        <v>0</v>
      </c>
      <c r="BI100" s="185">
        <f>IF(N100="nulová",J100,0)</f>
        <v>0</v>
      </c>
      <c r="BJ100" s="19" t="s">
        <v>23</v>
      </c>
      <c r="BK100" s="185">
        <f>ROUND(I100*H100,2)</f>
        <v>0</v>
      </c>
      <c r="BL100" s="19" t="s">
        <v>165</v>
      </c>
      <c r="BM100" s="19" t="s">
        <v>211</v>
      </c>
    </row>
    <row r="101" spans="2:47" s="1" customFormat="1" ht="42" customHeight="1">
      <c r="B101" s="36"/>
      <c r="D101" s="186" t="s">
        <v>146</v>
      </c>
      <c r="F101" s="187" t="s">
        <v>212</v>
      </c>
      <c r="I101" s="147"/>
      <c r="L101" s="36"/>
      <c r="M101" s="65"/>
      <c r="N101" s="37"/>
      <c r="O101" s="37"/>
      <c r="P101" s="37"/>
      <c r="Q101" s="37"/>
      <c r="R101" s="37"/>
      <c r="S101" s="37"/>
      <c r="T101" s="66"/>
      <c r="AT101" s="19" t="s">
        <v>146</v>
      </c>
      <c r="AU101" s="19" t="s">
        <v>86</v>
      </c>
    </row>
    <row r="102" spans="2:47" s="1" customFormat="1" ht="234" customHeight="1">
      <c r="B102" s="36"/>
      <c r="D102" s="186" t="s">
        <v>201</v>
      </c>
      <c r="F102" s="188" t="s">
        <v>207</v>
      </c>
      <c r="I102" s="147"/>
      <c r="L102" s="36"/>
      <c r="M102" s="65"/>
      <c r="N102" s="37"/>
      <c r="O102" s="37"/>
      <c r="P102" s="37"/>
      <c r="Q102" s="37"/>
      <c r="R102" s="37"/>
      <c r="S102" s="37"/>
      <c r="T102" s="66"/>
      <c r="AT102" s="19" t="s">
        <v>201</v>
      </c>
      <c r="AU102" s="19" t="s">
        <v>86</v>
      </c>
    </row>
    <row r="103" spans="2:51" s="12" customFormat="1" ht="22.5" customHeight="1">
      <c r="B103" s="189"/>
      <c r="D103" s="186" t="s">
        <v>150</v>
      </c>
      <c r="E103" s="198" t="s">
        <v>22</v>
      </c>
      <c r="F103" s="204" t="s">
        <v>213</v>
      </c>
      <c r="H103" s="205">
        <v>20</v>
      </c>
      <c r="I103" s="194"/>
      <c r="L103" s="189"/>
      <c r="M103" s="195"/>
      <c r="N103" s="196"/>
      <c r="O103" s="196"/>
      <c r="P103" s="196"/>
      <c r="Q103" s="196"/>
      <c r="R103" s="196"/>
      <c r="S103" s="196"/>
      <c r="T103" s="197"/>
      <c r="AT103" s="198" t="s">
        <v>150</v>
      </c>
      <c r="AU103" s="198" t="s">
        <v>86</v>
      </c>
      <c r="AV103" s="12" t="s">
        <v>86</v>
      </c>
      <c r="AW103" s="12" t="s">
        <v>42</v>
      </c>
      <c r="AX103" s="12" t="s">
        <v>78</v>
      </c>
      <c r="AY103" s="198" t="s">
        <v>136</v>
      </c>
    </row>
    <row r="104" spans="2:51" s="12" customFormat="1" ht="22.5" customHeight="1">
      <c r="B104" s="189"/>
      <c r="D104" s="186" t="s">
        <v>150</v>
      </c>
      <c r="E104" s="198" t="s">
        <v>22</v>
      </c>
      <c r="F104" s="204" t="s">
        <v>214</v>
      </c>
      <c r="H104" s="205">
        <v>20</v>
      </c>
      <c r="I104" s="194"/>
      <c r="L104" s="189"/>
      <c r="M104" s="195"/>
      <c r="N104" s="196"/>
      <c r="O104" s="196"/>
      <c r="P104" s="196"/>
      <c r="Q104" s="196"/>
      <c r="R104" s="196"/>
      <c r="S104" s="196"/>
      <c r="T104" s="197"/>
      <c r="AT104" s="198" t="s">
        <v>150</v>
      </c>
      <c r="AU104" s="198" t="s">
        <v>86</v>
      </c>
      <c r="AV104" s="12" t="s">
        <v>86</v>
      </c>
      <c r="AW104" s="12" t="s">
        <v>42</v>
      </c>
      <c r="AX104" s="12" t="s">
        <v>78</v>
      </c>
      <c r="AY104" s="198" t="s">
        <v>136</v>
      </c>
    </row>
    <row r="105" spans="2:51" s="13" customFormat="1" ht="22.5" customHeight="1">
      <c r="B105" s="206"/>
      <c r="D105" s="190" t="s">
        <v>150</v>
      </c>
      <c r="E105" s="207" t="s">
        <v>22</v>
      </c>
      <c r="F105" s="208" t="s">
        <v>215</v>
      </c>
      <c r="H105" s="209">
        <v>40</v>
      </c>
      <c r="I105" s="210"/>
      <c r="L105" s="206"/>
      <c r="M105" s="211"/>
      <c r="N105" s="212"/>
      <c r="O105" s="212"/>
      <c r="P105" s="212"/>
      <c r="Q105" s="212"/>
      <c r="R105" s="212"/>
      <c r="S105" s="212"/>
      <c r="T105" s="213"/>
      <c r="AT105" s="214" t="s">
        <v>150</v>
      </c>
      <c r="AU105" s="214" t="s">
        <v>86</v>
      </c>
      <c r="AV105" s="13" t="s">
        <v>165</v>
      </c>
      <c r="AW105" s="13" t="s">
        <v>42</v>
      </c>
      <c r="AX105" s="13" t="s">
        <v>23</v>
      </c>
      <c r="AY105" s="214" t="s">
        <v>136</v>
      </c>
    </row>
    <row r="106" spans="2:65" s="1" customFormat="1" ht="22.5" customHeight="1">
      <c r="B106" s="173"/>
      <c r="C106" s="174" t="s">
        <v>165</v>
      </c>
      <c r="D106" s="174" t="s">
        <v>139</v>
      </c>
      <c r="E106" s="175" t="s">
        <v>216</v>
      </c>
      <c r="F106" s="176" t="s">
        <v>217</v>
      </c>
      <c r="G106" s="177" t="s">
        <v>198</v>
      </c>
      <c r="H106" s="178">
        <v>134</v>
      </c>
      <c r="I106" s="179"/>
      <c r="J106" s="180">
        <f>ROUND(I106*H106,2)</f>
        <v>0</v>
      </c>
      <c r="K106" s="176" t="s">
        <v>143</v>
      </c>
      <c r="L106" s="36"/>
      <c r="M106" s="181" t="s">
        <v>22</v>
      </c>
      <c r="N106" s="182" t="s">
        <v>49</v>
      </c>
      <c r="O106" s="37"/>
      <c r="P106" s="183">
        <f>O106*H106</f>
        <v>0</v>
      </c>
      <c r="Q106" s="183">
        <v>0</v>
      </c>
      <c r="R106" s="183">
        <f>Q106*H106</f>
        <v>0</v>
      </c>
      <c r="S106" s="183">
        <v>0.56</v>
      </c>
      <c r="T106" s="184">
        <f>S106*H106</f>
        <v>75.04</v>
      </c>
      <c r="AR106" s="19" t="s">
        <v>165</v>
      </c>
      <c r="AT106" s="19" t="s">
        <v>139</v>
      </c>
      <c r="AU106" s="19" t="s">
        <v>86</v>
      </c>
      <c r="AY106" s="19" t="s">
        <v>136</v>
      </c>
      <c r="BE106" s="185">
        <f>IF(N106="základní",J106,0)</f>
        <v>0</v>
      </c>
      <c r="BF106" s="185">
        <f>IF(N106="snížená",J106,0)</f>
        <v>0</v>
      </c>
      <c r="BG106" s="185">
        <f>IF(N106="zákl. přenesená",J106,0)</f>
        <v>0</v>
      </c>
      <c r="BH106" s="185">
        <f>IF(N106="sníž. přenesená",J106,0)</f>
        <v>0</v>
      </c>
      <c r="BI106" s="185">
        <f>IF(N106="nulová",J106,0)</f>
        <v>0</v>
      </c>
      <c r="BJ106" s="19" t="s">
        <v>23</v>
      </c>
      <c r="BK106" s="185">
        <f>ROUND(I106*H106,2)</f>
        <v>0</v>
      </c>
      <c r="BL106" s="19" t="s">
        <v>165</v>
      </c>
      <c r="BM106" s="19" t="s">
        <v>218</v>
      </c>
    </row>
    <row r="107" spans="2:47" s="1" customFormat="1" ht="42" customHeight="1">
      <c r="B107" s="36"/>
      <c r="D107" s="186" t="s">
        <v>146</v>
      </c>
      <c r="F107" s="187" t="s">
        <v>219</v>
      </c>
      <c r="I107" s="147"/>
      <c r="L107" s="36"/>
      <c r="M107" s="65"/>
      <c r="N107" s="37"/>
      <c r="O107" s="37"/>
      <c r="P107" s="37"/>
      <c r="Q107" s="37"/>
      <c r="R107" s="37"/>
      <c r="S107" s="37"/>
      <c r="T107" s="66"/>
      <c r="AT107" s="19" t="s">
        <v>146</v>
      </c>
      <c r="AU107" s="19" t="s">
        <v>86</v>
      </c>
    </row>
    <row r="108" spans="2:47" s="1" customFormat="1" ht="234" customHeight="1">
      <c r="B108" s="36"/>
      <c r="D108" s="186" t="s">
        <v>201</v>
      </c>
      <c r="F108" s="188" t="s">
        <v>207</v>
      </c>
      <c r="I108" s="147"/>
      <c r="L108" s="36"/>
      <c r="M108" s="65"/>
      <c r="N108" s="37"/>
      <c r="O108" s="37"/>
      <c r="P108" s="37"/>
      <c r="Q108" s="37"/>
      <c r="R108" s="37"/>
      <c r="S108" s="37"/>
      <c r="T108" s="66"/>
      <c r="AT108" s="19" t="s">
        <v>201</v>
      </c>
      <c r="AU108" s="19" t="s">
        <v>86</v>
      </c>
    </row>
    <row r="109" spans="2:51" s="12" customFormat="1" ht="22.5" customHeight="1">
      <c r="B109" s="189"/>
      <c r="D109" s="190" t="s">
        <v>150</v>
      </c>
      <c r="E109" s="191" t="s">
        <v>22</v>
      </c>
      <c r="F109" s="192" t="s">
        <v>220</v>
      </c>
      <c r="H109" s="193">
        <v>134</v>
      </c>
      <c r="I109" s="194"/>
      <c r="L109" s="189"/>
      <c r="M109" s="195"/>
      <c r="N109" s="196"/>
      <c r="O109" s="196"/>
      <c r="P109" s="196"/>
      <c r="Q109" s="196"/>
      <c r="R109" s="196"/>
      <c r="S109" s="196"/>
      <c r="T109" s="197"/>
      <c r="AT109" s="198" t="s">
        <v>150</v>
      </c>
      <c r="AU109" s="198" t="s">
        <v>86</v>
      </c>
      <c r="AV109" s="12" t="s">
        <v>86</v>
      </c>
      <c r="AW109" s="12" t="s">
        <v>42</v>
      </c>
      <c r="AX109" s="12" t="s">
        <v>23</v>
      </c>
      <c r="AY109" s="198" t="s">
        <v>136</v>
      </c>
    </row>
    <row r="110" spans="2:65" s="1" customFormat="1" ht="22.5" customHeight="1">
      <c r="B110" s="173"/>
      <c r="C110" s="174" t="s">
        <v>135</v>
      </c>
      <c r="D110" s="174" t="s">
        <v>139</v>
      </c>
      <c r="E110" s="175" t="s">
        <v>221</v>
      </c>
      <c r="F110" s="176" t="s">
        <v>222</v>
      </c>
      <c r="G110" s="177" t="s">
        <v>198</v>
      </c>
      <c r="H110" s="178">
        <v>2384</v>
      </c>
      <c r="I110" s="179"/>
      <c r="J110" s="180">
        <f>ROUND(I110*H110,2)</f>
        <v>0</v>
      </c>
      <c r="K110" s="176" t="s">
        <v>143</v>
      </c>
      <c r="L110" s="36"/>
      <c r="M110" s="181" t="s">
        <v>22</v>
      </c>
      <c r="N110" s="182" t="s">
        <v>49</v>
      </c>
      <c r="O110" s="37"/>
      <c r="P110" s="183">
        <f>O110*H110</f>
        <v>0</v>
      </c>
      <c r="Q110" s="183">
        <v>0.00024</v>
      </c>
      <c r="R110" s="183">
        <f>Q110*H110</f>
        <v>0.57216</v>
      </c>
      <c r="S110" s="183">
        <v>0.512</v>
      </c>
      <c r="T110" s="184">
        <f>S110*H110</f>
        <v>1220.608</v>
      </c>
      <c r="AR110" s="19" t="s">
        <v>165</v>
      </c>
      <c r="AT110" s="19" t="s">
        <v>139</v>
      </c>
      <c r="AU110" s="19" t="s">
        <v>86</v>
      </c>
      <c r="AY110" s="19" t="s">
        <v>136</v>
      </c>
      <c r="BE110" s="185">
        <f>IF(N110="základní",J110,0)</f>
        <v>0</v>
      </c>
      <c r="BF110" s="185">
        <f>IF(N110="snížená",J110,0)</f>
        <v>0</v>
      </c>
      <c r="BG110" s="185">
        <f>IF(N110="zákl. přenesená",J110,0)</f>
        <v>0</v>
      </c>
      <c r="BH110" s="185">
        <f>IF(N110="sníž. přenesená",J110,0)</f>
        <v>0</v>
      </c>
      <c r="BI110" s="185">
        <f>IF(N110="nulová",J110,0)</f>
        <v>0</v>
      </c>
      <c r="BJ110" s="19" t="s">
        <v>23</v>
      </c>
      <c r="BK110" s="185">
        <f>ROUND(I110*H110,2)</f>
        <v>0</v>
      </c>
      <c r="BL110" s="19" t="s">
        <v>165</v>
      </c>
      <c r="BM110" s="19" t="s">
        <v>223</v>
      </c>
    </row>
    <row r="111" spans="2:47" s="1" customFormat="1" ht="30" customHeight="1">
      <c r="B111" s="36"/>
      <c r="D111" s="186" t="s">
        <v>146</v>
      </c>
      <c r="F111" s="187" t="s">
        <v>224</v>
      </c>
      <c r="I111" s="147"/>
      <c r="L111" s="36"/>
      <c r="M111" s="65"/>
      <c r="N111" s="37"/>
      <c r="O111" s="37"/>
      <c r="P111" s="37"/>
      <c r="Q111" s="37"/>
      <c r="R111" s="37"/>
      <c r="S111" s="37"/>
      <c r="T111" s="66"/>
      <c r="AT111" s="19" t="s">
        <v>146</v>
      </c>
      <c r="AU111" s="19" t="s">
        <v>86</v>
      </c>
    </row>
    <row r="112" spans="2:47" s="1" customFormat="1" ht="198" customHeight="1">
      <c r="B112" s="36"/>
      <c r="D112" s="186" t="s">
        <v>201</v>
      </c>
      <c r="F112" s="188" t="s">
        <v>225</v>
      </c>
      <c r="I112" s="147"/>
      <c r="L112" s="36"/>
      <c r="M112" s="65"/>
      <c r="N112" s="37"/>
      <c r="O112" s="37"/>
      <c r="P112" s="37"/>
      <c r="Q112" s="37"/>
      <c r="R112" s="37"/>
      <c r="S112" s="37"/>
      <c r="T112" s="66"/>
      <c r="AT112" s="19" t="s">
        <v>201</v>
      </c>
      <c r="AU112" s="19" t="s">
        <v>86</v>
      </c>
    </row>
    <row r="113" spans="2:51" s="12" customFormat="1" ht="22.5" customHeight="1">
      <c r="B113" s="189"/>
      <c r="D113" s="186" t="s">
        <v>150</v>
      </c>
      <c r="E113" s="198" t="s">
        <v>22</v>
      </c>
      <c r="F113" s="204" t="s">
        <v>226</v>
      </c>
      <c r="H113" s="205">
        <v>352</v>
      </c>
      <c r="I113" s="194"/>
      <c r="L113" s="189"/>
      <c r="M113" s="195"/>
      <c r="N113" s="196"/>
      <c r="O113" s="196"/>
      <c r="P113" s="196"/>
      <c r="Q113" s="196"/>
      <c r="R113" s="196"/>
      <c r="S113" s="196"/>
      <c r="T113" s="197"/>
      <c r="AT113" s="198" t="s">
        <v>150</v>
      </c>
      <c r="AU113" s="198" t="s">
        <v>86</v>
      </c>
      <c r="AV113" s="12" t="s">
        <v>86</v>
      </c>
      <c r="AW113" s="12" t="s">
        <v>42</v>
      </c>
      <c r="AX113" s="12" t="s">
        <v>78</v>
      </c>
      <c r="AY113" s="198" t="s">
        <v>136</v>
      </c>
    </row>
    <row r="114" spans="2:51" s="12" customFormat="1" ht="22.5" customHeight="1">
      <c r="B114" s="189"/>
      <c r="D114" s="186" t="s">
        <v>150</v>
      </c>
      <c r="E114" s="198" t="s">
        <v>22</v>
      </c>
      <c r="F114" s="204" t="s">
        <v>227</v>
      </c>
      <c r="H114" s="205">
        <v>2032</v>
      </c>
      <c r="I114" s="194"/>
      <c r="L114" s="189"/>
      <c r="M114" s="195"/>
      <c r="N114" s="196"/>
      <c r="O114" s="196"/>
      <c r="P114" s="196"/>
      <c r="Q114" s="196"/>
      <c r="R114" s="196"/>
      <c r="S114" s="196"/>
      <c r="T114" s="197"/>
      <c r="AT114" s="198" t="s">
        <v>150</v>
      </c>
      <c r="AU114" s="198" t="s">
        <v>86</v>
      </c>
      <c r="AV114" s="12" t="s">
        <v>86</v>
      </c>
      <c r="AW114" s="12" t="s">
        <v>42</v>
      </c>
      <c r="AX114" s="12" t="s">
        <v>78</v>
      </c>
      <c r="AY114" s="198" t="s">
        <v>136</v>
      </c>
    </row>
    <row r="115" spans="2:51" s="13" customFormat="1" ht="22.5" customHeight="1">
      <c r="B115" s="206"/>
      <c r="D115" s="190" t="s">
        <v>150</v>
      </c>
      <c r="E115" s="207" t="s">
        <v>22</v>
      </c>
      <c r="F115" s="208" t="s">
        <v>215</v>
      </c>
      <c r="H115" s="209">
        <v>2384</v>
      </c>
      <c r="I115" s="210"/>
      <c r="L115" s="206"/>
      <c r="M115" s="211"/>
      <c r="N115" s="212"/>
      <c r="O115" s="212"/>
      <c r="P115" s="212"/>
      <c r="Q115" s="212"/>
      <c r="R115" s="212"/>
      <c r="S115" s="212"/>
      <c r="T115" s="213"/>
      <c r="AT115" s="214" t="s">
        <v>150</v>
      </c>
      <c r="AU115" s="214" t="s">
        <v>86</v>
      </c>
      <c r="AV115" s="13" t="s">
        <v>165</v>
      </c>
      <c r="AW115" s="13" t="s">
        <v>42</v>
      </c>
      <c r="AX115" s="13" t="s">
        <v>23</v>
      </c>
      <c r="AY115" s="214" t="s">
        <v>136</v>
      </c>
    </row>
    <row r="116" spans="2:65" s="1" customFormat="1" ht="22.5" customHeight="1">
      <c r="B116" s="173"/>
      <c r="C116" s="174" t="s">
        <v>173</v>
      </c>
      <c r="D116" s="174" t="s">
        <v>139</v>
      </c>
      <c r="E116" s="175" t="s">
        <v>228</v>
      </c>
      <c r="F116" s="176" t="s">
        <v>229</v>
      </c>
      <c r="G116" s="177" t="s">
        <v>230</v>
      </c>
      <c r="H116" s="178">
        <v>38</v>
      </c>
      <c r="I116" s="179"/>
      <c r="J116" s="180">
        <f>ROUND(I116*H116,2)</f>
        <v>0</v>
      </c>
      <c r="K116" s="176" t="s">
        <v>143</v>
      </c>
      <c r="L116" s="36"/>
      <c r="M116" s="181" t="s">
        <v>22</v>
      </c>
      <c r="N116" s="182" t="s">
        <v>49</v>
      </c>
      <c r="O116" s="37"/>
      <c r="P116" s="183">
        <f>O116*H116</f>
        <v>0</v>
      </c>
      <c r="Q116" s="183">
        <v>0</v>
      </c>
      <c r="R116" s="183">
        <f>Q116*H116</f>
        <v>0</v>
      </c>
      <c r="S116" s="183">
        <v>0</v>
      </c>
      <c r="T116" s="184">
        <f>S116*H116</f>
        <v>0</v>
      </c>
      <c r="AR116" s="19" t="s">
        <v>165</v>
      </c>
      <c r="AT116" s="19" t="s">
        <v>139</v>
      </c>
      <c r="AU116" s="19" t="s">
        <v>86</v>
      </c>
      <c r="AY116" s="19" t="s">
        <v>136</v>
      </c>
      <c r="BE116" s="185">
        <f>IF(N116="základní",J116,0)</f>
        <v>0</v>
      </c>
      <c r="BF116" s="185">
        <f>IF(N116="snížená",J116,0)</f>
        <v>0</v>
      </c>
      <c r="BG116" s="185">
        <f>IF(N116="zákl. přenesená",J116,0)</f>
        <v>0</v>
      </c>
      <c r="BH116" s="185">
        <f>IF(N116="sníž. přenesená",J116,0)</f>
        <v>0</v>
      </c>
      <c r="BI116" s="185">
        <f>IF(N116="nulová",J116,0)</f>
        <v>0</v>
      </c>
      <c r="BJ116" s="19" t="s">
        <v>23</v>
      </c>
      <c r="BK116" s="185">
        <f>ROUND(I116*H116,2)</f>
        <v>0</v>
      </c>
      <c r="BL116" s="19" t="s">
        <v>165</v>
      </c>
      <c r="BM116" s="19" t="s">
        <v>231</v>
      </c>
    </row>
    <row r="117" spans="2:47" s="1" customFormat="1" ht="30" customHeight="1">
      <c r="B117" s="36"/>
      <c r="D117" s="186" t="s">
        <v>146</v>
      </c>
      <c r="F117" s="187" t="s">
        <v>232</v>
      </c>
      <c r="I117" s="147"/>
      <c r="L117" s="36"/>
      <c r="M117" s="65"/>
      <c r="N117" s="37"/>
      <c r="O117" s="37"/>
      <c r="P117" s="37"/>
      <c r="Q117" s="37"/>
      <c r="R117" s="37"/>
      <c r="S117" s="37"/>
      <c r="T117" s="66"/>
      <c r="AT117" s="19" t="s">
        <v>146</v>
      </c>
      <c r="AU117" s="19" t="s">
        <v>86</v>
      </c>
    </row>
    <row r="118" spans="2:47" s="1" customFormat="1" ht="246" customHeight="1">
      <c r="B118" s="36"/>
      <c r="D118" s="186" t="s">
        <v>201</v>
      </c>
      <c r="F118" s="188" t="s">
        <v>233</v>
      </c>
      <c r="I118" s="147"/>
      <c r="L118" s="36"/>
      <c r="M118" s="65"/>
      <c r="N118" s="37"/>
      <c r="O118" s="37"/>
      <c r="P118" s="37"/>
      <c r="Q118" s="37"/>
      <c r="R118" s="37"/>
      <c r="S118" s="37"/>
      <c r="T118" s="66"/>
      <c r="AT118" s="19" t="s">
        <v>201</v>
      </c>
      <c r="AU118" s="19" t="s">
        <v>86</v>
      </c>
    </row>
    <row r="119" spans="2:51" s="12" customFormat="1" ht="31.5" customHeight="1">
      <c r="B119" s="189"/>
      <c r="D119" s="186" t="s">
        <v>150</v>
      </c>
      <c r="E119" s="198" t="s">
        <v>22</v>
      </c>
      <c r="F119" s="204" t="s">
        <v>234</v>
      </c>
      <c r="H119" s="205">
        <v>19</v>
      </c>
      <c r="I119" s="194"/>
      <c r="L119" s="189"/>
      <c r="M119" s="195"/>
      <c r="N119" s="196"/>
      <c r="O119" s="196"/>
      <c r="P119" s="196"/>
      <c r="Q119" s="196"/>
      <c r="R119" s="196"/>
      <c r="S119" s="196"/>
      <c r="T119" s="197"/>
      <c r="AT119" s="198" t="s">
        <v>150</v>
      </c>
      <c r="AU119" s="198" t="s">
        <v>86</v>
      </c>
      <c r="AV119" s="12" t="s">
        <v>86</v>
      </c>
      <c r="AW119" s="12" t="s">
        <v>42</v>
      </c>
      <c r="AX119" s="12" t="s">
        <v>78</v>
      </c>
      <c r="AY119" s="198" t="s">
        <v>136</v>
      </c>
    </row>
    <row r="120" spans="2:51" s="12" customFormat="1" ht="31.5" customHeight="1">
      <c r="B120" s="189"/>
      <c r="D120" s="186" t="s">
        <v>150</v>
      </c>
      <c r="E120" s="198" t="s">
        <v>22</v>
      </c>
      <c r="F120" s="204" t="s">
        <v>235</v>
      </c>
      <c r="H120" s="205">
        <v>19</v>
      </c>
      <c r="I120" s="194"/>
      <c r="L120" s="189"/>
      <c r="M120" s="195"/>
      <c r="N120" s="196"/>
      <c r="O120" s="196"/>
      <c r="P120" s="196"/>
      <c r="Q120" s="196"/>
      <c r="R120" s="196"/>
      <c r="S120" s="196"/>
      <c r="T120" s="197"/>
      <c r="AT120" s="198" t="s">
        <v>150</v>
      </c>
      <c r="AU120" s="198" t="s">
        <v>86</v>
      </c>
      <c r="AV120" s="12" t="s">
        <v>86</v>
      </c>
      <c r="AW120" s="12" t="s">
        <v>42</v>
      </c>
      <c r="AX120" s="12" t="s">
        <v>78</v>
      </c>
      <c r="AY120" s="198" t="s">
        <v>136</v>
      </c>
    </row>
    <row r="121" spans="2:51" s="13" customFormat="1" ht="22.5" customHeight="1">
      <c r="B121" s="206"/>
      <c r="D121" s="190" t="s">
        <v>150</v>
      </c>
      <c r="E121" s="207" t="s">
        <v>22</v>
      </c>
      <c r="F121" s="208" t="s">
        <v>215</v>
      </c>
      <c r="H121" s="209">
        <v>38</v>
      </c>
      <c r="I121" s="210"/>
      <c r="L121" s="206"/>
      <c r="M121" s="211"/>
      <c r="N121" s="212"/>
      <c r="O121" s="212"/>
      <c r="P121" s="212"/>
      <c r="Q121" s="212"/>
      <c r="R121" s="212"/>
      <c r="S121" s="212"/>
      <c r="T121" s="213"/>
      <c r="AT121" s="214" t="s">
        <v>150</v>
      </c>
      <c r="AU121" s="214" t="s">
        <v>86</v>
      </c>
      <c r="AV121" s="13" t="s">
        <v>165</v>
      </c>
      <c r="AW121" s="13" t="s">
        <v>42</v>
      </c>
      <c r="AX121" s="13" t="s">
        <v>23</v>
      </c>
      <c r="AY121" s="214" t="s">
        <v>136</v>
      </c>
    </row>
    <row r="122" spans="2:65" s="1" customFormat="1" ht="22.5" customHeight="1">
      <c r="B122" s="173"/>
      <c r="C122" s="174" t="s">
        <v>178</v>
      </c>
      <c r="D122" s="174" t="s">
        <v>139</v>
      </c>
      <c r="E122" s="175" t="s">
        <v>236</v>
      </c>
      <c r="F122" s="176" t="s">
        <v>237</v>
      </c>
      <c r="G122" s="177" t="s">
        <v>230</v>
      </c>
      <c r="H122" s="178">
        <v>38</v>
      </c>
      <c r="I122" s="179"/>
      <c r="J122" s="180">
        <f>ROUND(I122*H122,2)</f>
        <v>0</v>
      </c>
      <c r="K122" s="176" t="s">
        <v>143</v>
      </c>
      <c r="L122" s="36"/>
      <c r="M122" s="181" t="s">
        <v>22</v>
      </c>
      <c r="N122" s="182" t="s">
        <v>49</v>
      </c>
      <c r="O122" s="37"/>
      <c r="P122" s="183">
        <f>O122*H122</f>
        <v>0</v>
      </c>
      <c r="Q122" s="183">
        <v>0</v>
      </c>
      <c r="R122" s="183">
        <f>Q122*H122</f>
        <v>0</v>
      </c>
      <c r="S122" s="183">
        <v>0</v>
      </c>
      <c r="T122" s="184">
        <f>S122*H122</f>
        <v>0</v>
      </c>
      <c r="AR122" s="19" t="s">
        <v>165</v>
      </c>
      <c r="AT122" s="19" t="s">
        <v>139</v>
      </c>
      <c r="AU122" s="19" t="s">
        <v>86</v>
      </c>
      <c r="AY122" s="19" t="s">
        <v>136</v>
      </c>
      <c r="BE122" s="185">
        <f>IF(N122="základní",J122,0)</f>
        <v>0</v>
      </c>
      <c r="BF122" s="185">
        <f>IF(N122="snížená",J122,0)</f>
        <v>0</v>
      </c>
      <c r="BG122" s="185">
        <f>IF(N122="zákl. přenesená",J122,0)</f>
        <v>0</v>
      </c>
      <c r="BH122" s="185">
        <f>IF(N122="sníž. přenesená",J122,0)</f>
        <v>0</v>
      </c>
      <c r="BI122" s="185">
        <f>IF(N122="nulová",J122,0)</f>
        <v>0</v>
      </c>
      <c r="BJ122" s="19" t="s">
        <v>23</v>
      </c>
      <c r="BK122" s="185">
        <f>ROUND(I122*H122,2)</f>
        <v>0</v>
      </c>
      <c r="BL122" s="19" t="s">
        <v>165</v>
      </c>
      <c r="BM122" s="19" t="s">
        <v>238</v>
      </c>
    </row>
    <row r="123" spans="2:47" s="1" customFormat="1" ht="42" customHeight="1">
      <c r="B123" s="36"/>
      <c r="D123" s="186" t="s">
        <v>146</v>
      </c>
      <c r="F123" s="187" t="s">
        <v>239</v>
      </c>
      <c r="I123" s="147"/>
      <c r="L123" s="36"/>
      <c r="M123" s="65"/>
      <c r="N123" s="37"/>
      <c r="O123" s="37"/>
      <c r="P123" s="37"/>
      <c r="Q123" s="37"/>
      <c r="R123" s="37"/>
      <c r="S123" s="37"/>
      <c r="T123" s="66"/>
      <c r="AT123" s="19" t="s">
        <v>146</v>
      </c>
      <c r="AU123" s="19" t="s">
        <v>86</v>
      </c>
    </row>
    <row r="124" spans="2:47" s="1" customFormat="1" ht="246" customHeight="1">
      <c r="B124" s="36"/>
      <c r="D124" s="186" t="s">
        <v>201</v>
      </c>
      <c r="F124" s="188" t="s">
        <v>233</v>
      </c>
      <c r="I124" s="147"/>
      <c r="L124" s="36"/>
      <c r="M124" s="65"/>
      <c r="N124" s="37"/>
      <c r="O124" s="37"/>
      <c r="P124" s="37"/>
      <c r="Q124" s="37"/>
      <c r="R124" s="37"/>
      <c r="S124" s="37"/>
      <c r="T124" s="66"/>
      <c r="AT124" s="19" t="s">
        <v>201</v>
      </c>
      <c r="AU124" s="19" t="s">
        <v>86</v>
      </c>
    </row>
    <row r="125" spans="2:51" s="12" customFormat="1" ht="22.5" customHeight="1">
      <c r="B125" s="189"/>
      <c r="D125" s="190" t="s">
        <v>150</v>
      </c>
      <c r="E125" s="191" t="s">
        <v>22</v>
      </c>
      <c r="F125" s="192" t="s">
        <v>240</v>
      </c>
      <c r="H125" s="193">
        <v>38</v>
      </c>
      <c r="I125" s="194"/>
      <c r="L125" s="189"/>
      <c r="M125" s="195"/>
      <c r="N125" s="196"/>
      <c r="O125" s="196"/>
      <c r="P125" s="196"/>
      <c r="Q125" s="196"/>
      <c r="R125" s="196"/>
      <c r="S125" s="196"/>
      <c r="T125" s="197"/>
      <c r="AT125" s="198" t="s">
        <v>150</v>
      </c>
      <c r="AU125" s="198" t="s">
        <v>86</v>
      </c>
      <c r="AV125" s="12" t="s">
        <v>86</v>
      </c>
      <c r="AW125" s="12" t="s">
        <v>42</v>
      </c>
      <c r="AX125" s="12" t="s">
        <v>23</v>
      </c>
      <c r="AY125" s="198" t="s">
        <v>136</v>
      </c>
    </row>
    <row r="126" spans="2:65" s="1" customFormat="1" ht="22.5" customHeight="1">
      <c r="B126" s="173"/>
      <c r="C126" s="174" t="s">
        <v>241</v>
      </c>
      <c r="D126" s="174" t="s">
        <v>139</v>
      </c>
      <c r="E126" s="175" t="s">
        <v>242</v>
      </c>
      <c r="F126" s="176" t="s">
        <v>243</v>
      </c>
      <c r="G126" s="177" t="s">
        <v>230</v>
      </c>
      <c r="H126" s="178">
        <v>38</v>
      </c>
      <c r="I126" s="179"/>
      <c r="J126" s="180">
        <f>ROUND(I126*H126,2)</f>
        <v>0</v>
      </c>
      <c r="K126" s="176" t="s">
        <v>244</v>
      </c>
      <c r="L126" s="36"/>
      <c r="M126" s="181" t="s">
        <v>22</v>
      </c>
      <c r="N126" s="182" t="s">
        <v>49</v>
      </c>
      <c r="O126" s="37"/>
      <c r="P126" s="183">
        <f>O126*H126</f>
        <v>0</v>
      </c>
      <c r="Q126" s="183">
        <v>0</v>
      </c>
      <c r="R126" s="183">
        <f>Q126*H126</f>
        <v>0</v>
      </c>
      <c r="S126" s="183">
        <v>0</v>
      </c>
      <c r="T126" s="184">
        <f>S126*H126</f>
        <v>0</v>
      </c>
      <c r="AR126" s="19" t="s">
        <v>165</v>
      </c>
      <c r="AT126" s="19" t="s">
        <v>139</v>
      </c>
      <c r="AU126" s="19" t="s">
        <v>86</v>
      </c>
      <c r="AY126" s="19" t="s">
        <v>136</v>
      </c>
      <c r="BE126" s="185">
        <f>IF(N126="základní",J126,0)</f>
        <v>0</v>
      </c>
      <c r="BF126" s="185">
        <f>IF(N126="snížená",J126,0)</f>
        <v>0</v>
      </c>
      <c r="BG126" s="185">
        <f>IF(N126="zákl. přenesená",J126,0)</f>
        <v>0</v>
      </c>
      <c r="BH126" s="185">
        <f>IF(N126="sníž. přenesená",J126,0)</f>
        <v>0</v>
      </c>
      <c r="BI126" s="185">
        <f>IF(N126="nulová",J126,0)</f>
        <v>0</v>
      </c>
      <c r="BJ126" s="19" t="s">
        <v>23</v>
      </c>
      <c r="BK126" s="185">
        <f>ROUND(I126*H126,2)</f>
        <v>0</v>
      </c>
      <c r="BL126" s="19" t="s">
        <v>165</v>
      </c>
      <c r="BM126" s="19" t="s">
        <v>245</v>
      </c>
    </row>
    <row r="127" spans="2:47" s="1" customFormat="1" ht="42" customHeight="1">
      <c r="B127" s="36"/>
      <c r="D127" s="186" t="s">
        <v>146</v>
      </c>
      <c r="F127" s="187" t="s">
        <v>246</v>
      </c>
      <c r="I127" s="147"/>
      <c r="L127" s="36"/>
      <c r="M127" s="65"/>
      <c r="N127" s="37"/>
      <c r="O127" s="37"/>
      <c r="P127" s="37"/>
      <c r="Q127" s="37"/>
      <c r="R127" s="37"/>
      <c r="S127" s="37"/>
      <c r="T127" s="66"/>
      <c r="AT127" s="19" t="s">
        <v>146</v>
      </c>
      <c r="AU127" s="19" t="s">
        <v>86</v>
      </c>
    </row>
    <row r="128" spans="2:47" s="1" customFormat="1" ht="174" customHeight="1">
      <c r="B128" s="36"/>
      <c r="D128" s="186" t="s">
        <v>201</v>
      </c>
      <c r="F128" s="188" t="s">
        <v>247</v>
      </c>
      <c r="I128" s="147"/>
      <c r="L128" s="36"/>
      <c r="M128" s="65"/>
      <c r="N128" s="37"/>
      <c r="O128" s="37"/>
      <c r="P128" s="37"/>
      <c r="Q128" s="37"/>
      <c r="R128" s="37"/>
      <c r="S128" s="37"/>
      <c r="T128" s="66"/>
      <c r="AT128" s="19" t="s">
        <v>201</v>
      </c>
      <c r="AU128" s="19" t="s">
        <v>86</v>
      </c>
    </row>
    <row r="129" spans="2:51" s="12" customFormat="1" ht="22.5" customHeight="1">
      <c r="B129" s="189"/>
      <c r="D129" s="190" t="s">
        <v>150</v>
      </c>
      <c r="E129" s="191" t="s">
        <v>22</v>
      </c>
      <c r="F129" s="192" t="s">
        <v>240</v>
      </c>
      <c r="H129" s="193">
        <v>38</v>
      </c>
      <c r="I129" s="194"/>
      <c r="L129" s="189"/>
      <c r="M129" s="195"/>
      <c r="N129" s="196"/>
      <c r="O129" s="196"/>
      <c r="P129" s="196"/>
      <c r="Q129" s="196"/>
      <c r="R129" s="196"/>
      <c r="S129" s="196"/>
      <c r="T129" s="197"/>
      <c r="AT129" s="198" t="s">
        <v>150</v>
      </c>
      <c r="AU129" s="198" t="s">
        <v>86</v>
      </c>
      <c r="AV129" s="12" t="s">
        <v>86</v>
      </c>
      <c r="AW129" s="12" t="s">
        <v>42</v>
      </c>
      <c r="AX129" s="12" t="s">
        <v>23</v>
      </c>
      <c r="AY129" s="198" t="s">
        <v>136</v>
      </c>
    </row>
    <row r="130" spans="2:65" s="1" customFormat="1" ht="22.5" customHeight="1">
      <c r="B130" s="173"/>
      <c r="C130" s="174" t="s">
        <v>248</v>
      </c>
      <c r="D130" s="174" t="s">
        <v>139</v>
      </c>
      <c r="E130" s="175" t="s">
        <v>249</v>
      </c>
      <c r="F130" s="176" t="s">
        <v>250</v>
      </c>
      <c r="G130" s="177" t="s">
        <v>230</v>
      </c>
      <c r="H130" s="178">
        <v>38</v>
      </c>
      <c r="I130" s="179"/>
      <c r="J130" s="180">
        <f>ROUND(I130*H130,2)</f>
        <v>0</v>
      </c>
      <c r="K130" s="176" t="s">
        <v>244</v>
      </c>
      <c r="L130" s="36"/>
      <c r="M130" s="181" t="s">
        <v>22</v>
      </c>
      <c r="N130" s="182" t="s">
        <v>49</v>
      </c>
      <c r="O130" s="37"/>
      <c r="P130" s="183">
        <f>O130*H130</f>
        <v>0</v>
      </c>
      <c r="Q130" s="183">
        <v>0</v>
      </c>
      <c r="R130" s="183">
        <f>Q130*H130</f>
        <v>0</v>
      </c>
      <c r="S130" s="183">
        <v>0</v>
      </c>
      <c r="T130" s="184">
        <f>S130*H130</f>
        <v>0</v>
      </c>
      <c r="AR130" s="19" t="s">
        <v>165</v>
      </c>
      <c r="AT130" s="19" t="s">
        <v>139</v>
      </c>
      <c r="AU130" s="19" t="s">
        <v>86</v>
      </c>
      <c r="AY130" s="19" t="s">
        <v>136</v>
      </c>
      <c r="BE130" s="185">
        <f>IF(N130="základní",J130,0)</f>
        <v>0</v>
      </c>
      <c r="BF130" s="185">
        <f>IF(N130="snížená",J130,0)</f>
        <v>0</v>
      </c>
      <c r="BG130" s="185">
        <f>IF(N130="zákl. přenesená",J130,0)</f>
        <v>0</v>
      </c>
      <c r="BH130" s="185">
        <f>IF(N130="sníž. přenesená",J130,0)</f>
        <v>0</v>
      </c>
      <c r="BI130" s="185">
        <f>IF(N130="nulová",J130,0)</f>
        <v>0</v>
      </c>
      <c r="BJ130" s="19" t="s">
        <v>23</v>
      </c>
      <c r="BK130" s="185">
        <f>ROUND(I130*H130,2)</f>
        <v>0</v>
      </c>
      <c r="BL130" s="19" t="s">
        <v>165</v>
      </c>
      <c r="BM130" s="19" t="s">
        <v>251</v>
      </c>
    </row>
    <row r="131" spans="2:47" s="1" customFormat="1" ht="30" customHeight="1">
      <c r="B131" s="36"/>
      <c r="D131" s="186" t="s">
        <v>146</v>
      </c>
      <c r="F131" s="187" t="s">
        <v>252</v>
      </c>
      <c r="I131" s="147"/>
      <c r="L131" s="36"/>
      <c r="M131" s="65"/>
      <c r="N131" s="37"/>
      <c r="O131" s="37"/>
      <c r="P131" s="37"/>
      <c r="Q131" s="37"/>
      <c r="R131" s="37"/>
      <c r="S131" s="37"/>
      <c r="T131" s="66"/>
      <c r="AT131" s="19" t="s">
        <v>146</v>
      </c>
      <c r="AU131" s="19" t="s">
        <v>86</v>
      </c>
    </row>
    <row r="132" spans="2:47" s="1" customFormat="1" ht="138" customHeight="1">
      <c r="B132" s="36"/>
      <c r="D132" s="186" t="s">
        <v>201</v>
      </c>
      <c r="F132" s="188" t="s">
        <v>253</v>
      </c>
      <c r="I132" s="147"/>
      <c r="L132" s="36"/>
      <c r="M132" s="65"/>
      <c r="N132" s="37"/>
      <c r="O132" s="37"/>
      <c r="P132" s="37"/>
      <c r="Q132" s="37"/>
      <c r="R132" s="37"/>
      <c r="S132" s="37"/>
      <c r="T132" s="66"/>
      <c r="AT132" s="19" t="s">
        <v>201</v>
      </c>
      <c r="AU132" s="19" t="s">
        <v>86</v>
      </c>
    </row>
    <row r="133" spans="2:51" s="12" customFormat="1" ht="22.5" customHeight="1">
      <c r="B133" s="189"/>
      <c r="D133" s="190" t="s">
        <v>150</v>
      </c>
      <c r="E133" s="191" t="s">
        <v>22</v>
      </c>
      <c r="F133" s="192" t="s">
        <v>240</v>
      </c>
      <c r="H133" s="193">
        <v>38</v>
      </c>
      <c r="I133" s="194"/>
      <c r="L133" s="189"/>
      <c r="M133" s="195"/>
      <c r="N133" s="196"/>
      <c r="O133" s="196"/>
      <c r="P133" s="196"/>
      <c r="Q133" s="196"/>
      <c r="R133" s="196"/>
      <c r="S133" s="196"/>
      <c r="T133" s="197"/>
      <c r="AT133" s="198" t="s">
        <v>150</v>
      </c>
      <c r="AU133" s="198" t="s">
        <v>86</v>
      </c>
      <c r="AV133" s="12" t="s">
        <v>86</v>
      </c>
      <c r="AW133" s="12" t="s">
        <v>42</v>
      </c>
      <c r="AX133" s="12" t="s">
        <v>23</v>
      </c>
      <c r="AY133" s="198" t="s">
        <v>136</v>
      </c>
    </row>
    <row r="134" spans="2:65" s="1" customFormat="1" ht="22.5" customHeight="1">
      <c r="B134" s="173"/>
      <c r="C134" s="174" t="s">
        <v>28</v>
      </c>
      <c r="D134" s="174" t="s">
        <v>139</v>
      </c>
      <c r="E134" s="175" t="s">
        <v>254</v>
      </c>
      <c r="F134" s="176" t="s">
        <v>255</v>
      </c>
      <c r="G134" s="177" t="s">
        <v>230</v>
      </c>
      <c r="H134" s="178">
        <v>287.3</v>
      </c>
      <c r="I134" s="179"/>
      <c r="J134" s="180">
        <f>ROUND(I134*H134,2)</f>
        <v>0</v>
      </c>
      <c r="K134" s="176" t="s">
        <v>244</v>
      </c>
      <c r="L134" s="36"/>
      <c r="M134" s="181" t="s">
        <v>22</v>
      </c>
      <c r="N134" s="182" t="s">
        <v>49</v>
      </c>
      <c r="O134" s="37"/>
      <c r="P134" s="183">
        <f>O134*H134</f>
        <v>0</v>
      </c>
      <c r="Q134" s="183">
        <v>0</v>
      </c>
      <c r="R134" s="183">
        <f>Q134*H134</f>
        <v>0</v>
      </c>
      <c r="S134" s="183">
        <v>0</v>
      </c>
      <c r="T134" s="184">
        <f>S134*H134</f>
        <v>0</v>
      </c>
      <c r="AR134" s="19" t="s">
        <v>165</v>
      </c>
      <c r="AT134" s="19" t="s">
        <v>139</v>
      </c>
      <c r="AU134" s="19" t="s">
        <v>86</v>
      </c>
      <c r="AY134" s="19" t="s">
        <v>136</v>
      </c>
      <c r="BE134" s="185">
        <f>IF(N134="základní",J134,0)</f>
        <v>0</v>
      </c>
      <c r="BF134" s="185">
        <f>IF(N134="snížená",J134,0)</f>
        <v>0</v>
      </c>
      <c r="BG134" s="185">
        <f>IF(N134="zákl. přenesená",J134,0)</f>
        <v>0</v>
      </c>
      <c r="BH134" s="185">
        <f>IF(N134="sníž. přenesená",J134,0)</f>
        <v>0</v>
      </c>
      <c r="BI134" s="185">
        <f>IF(N134="nulová",J134,0)</f>
        <v>0</v>
      </c>
      <c r="BJ134" s="19" t="s">
        <v>23</v>
      </c>
      <c r="BK134" s="185">
        <f>ROUND(I134*H134,2)</f>
        <v>0</v>
      </c>
      <c r="BL134" s="19" t="s">
        <v>165</v>
      </c>
      <c r="BM134" s="19" t="s">
        <v>256</v>
      </c>
    </row>
    <row r="135" spans="2:47" s="1" customFormat="1" ht="22.5" customHeight="1">
      <c r="B135" s="36"/>
      <c r="D135" s="186" t="s">
        <v>146</v>
      </c>
      <c r="F135" s="187" t="s">
        <v>255</v>
      </c>
      <c r="I135" s="147"/>
      <c r="L135" s="36"/>
      <c r="M135" s="65"/>
      <c r="N135" s="37"/>
      <c r="O135" s="37"/>
      <c r="P135" s="37"/>
      <c r="Q135" s="37"/>
      <c r="R135" s="37"/>
      <c r="S135" s="37"/>
      <c r="T135" s="66"/>
      <c r="AT135" s="19" t="s">
        <v>146</v>
      </c>
      <c r="AU135" s="19" t="s">
        <v>86</v>
      </c>
    </row>
    <row r="136" spans="2:47" s="1" customFormat="1" ht="270" customHeight="1">
      <c r="B136" s="36"/>
      <c r="D136" s="186" t="s">
        <v>201</v>
      </c>
      <c r="F136" s="188" t="s">
        <v>257</v>
      </c>
      <c r="I136" s="147"/>
      <c r="L136" s="36"/>
      <c r="M136" s="65"/>
      <c r="N136" s="37"/>
      <c r="O136" s="37"/>
      <c r="P136" s="37"/>
      <c r="Q136" s="37"/>
      <c r="R136" s="37"/>
      <c r="S136" s="37"/>
      <c r="T136" s="66"/>
      <c r="AT136" s="19" t="s">
        <v>201</v>
      </c>
      <c r="AU136" s="19" t="s">
        <v>86</v>
      </c>
    </row>
    <row r="137" spans="2:51" s="12" customFormat="1" ht="22.5" customHeight="1">
      <c r="B137" s="189"/>
      <c r="D137" s="186" t="s">
        <v>150</v>
      </c>
      <c r="E137" s="198" t="s">
        <v>22</v>
      </c>
      <c r="F137" s="204" t="s">
        <v>240</v>
      </c>
      <c r="H137" s="205">
        <v>38</v>
      </c>
      <c r="I137" s="194"/>
      <c r="L137" s="189"/>
      <c r="M137" s="195"/>
      <c r="N137" s="196"/>
      <c r="O137" s="196"/>
      <c r="P137" s="196"/>
      <c r="Q137" s="196"/>
      <c r="R137" s="196"/>
      <c r="S137" s="196"/>
      <c r="T137" s="197"/>
      <c r="AT137" s="198" t="s">
        <v>150</v>
      </c>
      <c r="AU137" s="198" t="s">
        <v>86</v>
      </c>
      <c r="AV137" s="12" t="s">
        <v>86</v>
      </c>
      <c r="AW137" s="12" t="s">
        <v>42</v>
      </c>
      <c r="AX137" s="12" t="s">
        <v>78</v>
      </c>
      <c r="AY137" s="198" t="s">
        <v>136</v>
      </c>
    </row>
    <row r="138" spans="2:51" s="12" customFormat="1" ht="22.5" customHeight="1">
      <c r="B138" s="189"/>
      <c r="D138" s="186" t="s">
        <v>150</v>
      </c>
      <c r="E138" s="198" t="s">
        <v>22</v>
      </c>
      <c r="F138" s="204" t="s">
        <v>258</v>
      </c>
      <c r="H138" s="205">
        <v>249.3</v>
      </c>
      <c r="I138" s="194"/>
      <c r="L138" s="189"/>
      <c r="M138" s="195"/>
      <c r="N138" s="196"/>
      <c r="O138" s="196"/>
      <c r="P138" s="196"/>
      <c r="Q138" s="196"/>
      <c r="R138" s="196"/>
      <c r="S138" s="196"/>
      <c r="T138" s="197"/>
      <c r="AT138" s="198" t="s">
        <v>150</v>
      </c>
      <c r="AU138" s="198" t="s">
        <v>86</v>
      </c>
      <c r="AV138" s="12" t="s">
        <v>86</v>
      </c>
      <c r="AW138" s="12" t="s">
        <v>42</v>
      </c>
      <c r="AX138" s="12" t="s">
        <v>78</v>
      </c>
      <c r="AY138" s="198" t="s">
        <v>136</v>
      </c>
    </row>
    <row r="139" spans="2:51" s="13" customFormat="1" ht="22.5" customHeight="1">
      <c r="B139" s="206"/>
      <c r="D139" s="190" t="s">
        <v>150</v>
      </c>
      <c r="E139" s="207" t="s">
        <v>22</v>
      </c>
      <c r="F139" s="208" t="s">
        <v>215</v>
      </c>
      <c r="H139" s="209">
        <v>287.3</v>
      </c>
      <c r="I139" s="210"/>
      <c r="L139" s="206"/>
      <c r="M139" s="211"/>
      <c r="N139" s="212"/>
      <c r="O139" s="212"/>
      <c r="P139" s="212"/>
      <c r="Q139" s="212"/>
      <c r="R139" s="212"/>
      <c r="S139" s="212"/>
      <c r="T139" s="213"/>
      <c r="AT139" s="214" t="s">
        <v>150</v>
      </c>
      <c r="AU139" s="214" t="s">
        <v>86</v>
      </c>
      <c r="AV139" s="13" t="s">
        <v>165</v>
      </c>
      <c r="AW139" s="13" t="s">
        <v>42</v>
      </c>
      <c r="AX139" s="13" t="s">
        <v>23</v>
      </c>
      <c r="AY139" s="214" t="s">
        <v>136</v>
      </c>
    </row>
    <row r="140" spans="2:65" s="1" customFormat="1" ht="22.5" customHeight="1">
      <c r="B140" s="173"/>
      <c r="C140" s="174" t="s">
        <v>259</v>
      </c>
      <c r="D140" s="174" t="s">
        <v>139</v>
      </c>
      <c r="E140" s="175" t="s">
        <v>260</v>
      </c>
      <c r="F140" s="176" t="s">
        <v>261</v>
      </c>
      <c r="G140" s="177" t="s">
        <v>262</v>
      </c>
      <c r="H140" s="178">
        <v>574.6</v>
      </c>
      <c r="I140" s="179"/>
      <c r="J140" s="180">
        <f>ROUND(I140*H140,2)</f>
        <v>0</v>
      </c>
      <c r="K140" s="176" t="s">
        <v>244</v>
      </c>
      <c r="L140" s="36"/>
      <c r="M140" s="181" t="s">
        <v>22</v>
      </c>
      <c r="N140" s="182" t="s">
        <v>49</v>
      </c>
      <c r="O140" s="37"/>
      <c r="P140" s="183">
        <f>O140*H140</f>
        <v>0</v>
      </c>
      <c r="Q140" s="183">
        <v>0</v>
      </c>
      <c r="R140" s="183">
        <f>Q140*H140</f>
        <v>0</v>
      </c>
      <c r="S140" s="183">
        <v>0</v>
      </c>
      <c r="T140" s="184">
        <f>S140*H140</f>
        <v>0</v>
      </c>
      <c r="AR140" s="19" t="s">
        <v>165</v>
      </c>
      <c r="AT140" s="19" t="s">
        <v>139</v>
      </c>
      <c r="AU140" s="19" t="s">
        <v>86</v>
      </c>
      <c r="AY140" s="19" t="s">
        <v>136</v>
      </c>
      <c r="BE140" s="185">
        <f>IF(N140="základní",J140,0)</f>
        <v>0</v>
      </c>
      <c r="BF140" s="185">
        <f>IF(N140="snížená",J140,0)</f>
        <v>0</v>
      </c>
      <c r="BG140" s="185">
        <f>IF(N140="zákl. přenesená",J140,0)</f>
        <v>0</v>
      </c>
      <c r="BH140" s="185">
        <f>IF(N140="sníž. přenesená",J140,0)</f>
        <v>0</v>
      </c>
      <c r="BI140" s="185">
        <f>IF(N140="nulová",J140,0)</f>
        <v>0</v>
      </c>
      <c r="BJ140" s="19" t="s">
        <v>23</v>
      </c>
      <c r="BK140" s="185">
        <f>ROUND(I140*H140,2)</f>
        <v>0</v>
      </c>
      <c r="BL140" s="19" t="s">
        <v>165</v>
      </c>
      <c r="BM140" s="19" t="s">
        <v>263</v>
      </c>
    </row>
    <row r="141" spans="2:47" s="1" customFormat="1" ht="22.5" customHeight="1">
      <c r="B141" s="36"/>
      <c r="D141" s="186" t="s">
        <v>146</v>
      </c>
      <c r="F141" s="187" t="s">
        <v>264</v>
      </c>
      <c r="I141" s="147"/>
      <c r="L141" s="36"/>
      <c r="M141" s="65"/>
      <c r="N141" s="37"/>
      <c r="O141" s="37"/>
      <c r="P141" s="37"/>
      <c r="Q141" s="37"/>
      <c r="R141" s="37"/>
      <c r="S141" s="37"/>
      <c r="T141" s="66"/>
      <c r="AT141" s="19" t="s">
        <v>146</v>
      </c>
      <c r="AU141" s="19" t="s">
        <v>86</v>
      </c>
    </row>
    <row r="142" spans="2:47" s="1" customFormat="1" ht="270" customHeight="1">
      <c r="B142" s="36"/>
      <c r="D142" s="186" t="s">
        <v>201</v>
      </c>
      <c r="F142" s="188" t="s">
        <v>257</v>
      </c>
      <c r="I142" s="147"/>
      <c r="L142" s="36"/>
      <c r="M142" s="65"/>
      <c r="N142" s="37"/>
      <c r="O142" s="37"/>
      <c r="P142" s="37"/>
      <c r="Q142" s="37"/>
      <c r="R142" s="37"/>
      <c r="S142" s="37"/>
      <c r="T142" s="66"/>
      <c r="AT142" s="19" t="s">
        <v>201</v>
      </c>
      <c r="AU142" s="19" t="s">
        <v>86</v>
      </c>
    </row>
    <row r="143" spans="2:51" s="12" customFormat="1" ht="31.5" customHeight="1">
      <c r="B143" s="189"/>
      <c r="D143" s="186" t="s">
        <v>150</v>
      </c>
      <c r="E143" s="198" t="s">
        <v>22</v>
      </c>
      <c r="F143" s="204" t="s">
        <v>265</v>
      </c>
      <c r="H143" s="205">
        <v>76</v>
      </c>
      <c r="I143" s="194"/>
      <c r="L143" s="189"/>
      <c r="M143" s="195"/>
      <c r="N143" s="196"/>
      <c r="O143" s="196"/>
      <c r="P143" s="196"/>
      <c r="Q143" s="196"/>
      <c r="R143" s="196"/>
      <c r="S143" s="196"/>
      <c r="T143" s="197"/>
      <c r="AT143" s="198" t="s">
        <v>150</v>
      </c>
      <c r="AU143" s="198" t="s">
        <v>86</v>
      </c>
      <c r="AV143" s="12" t="s">
        <v>86</v>
      </c>
      <c r="AW143" s="12" t="s">
        <v>42</v>
      </c>
      <c r="AX143" s="12" t="s">
        <v>78</v>
      </c>
      <c r="AY143" s="198" t="s">
        <v>136</v>
      </c>
    </row>
    <row r="144" spans="2:51" s="12" customFormat="1" ht="22.5" customHeight="1">
      <c r="B144" s="189"/>
      <c r="D144" s="186" t="s">
        <v>150</v>
      </c>
      <c r="E144" s="198" t="s">
        <v>22</v>
      </c>
      <c r="F144" s="204" t="s">
        <v>266</v>
      </c>
      <c r="H144" s="205">
        <v>498.6</v>
      </c>
      <c r="I144" s="194"/>
      <c r="L144" s="189"/>
      <c r="M144" s="195"/>
      <c r="N144" s="196"/>
      <c r="O144" s="196"/>
      <c r="P144" s="196"/>
      <c r="Q144" s="196"/>
      <c r="R144" s="196"/>
      <c r="S144" s="196"/>
      <c r="T144" s="197"/>
      <c r="AT144" s="198" t="s">
        <v>150</v>
      </c>
      <c r="AU144" s="198" t="s">
        <v>86</v>
      </c>
      <c r="AV144" s="12" t="s">
        <v>86</v>
      </c>
      <c r="AW144" s="12" t="s">
        <v>42</v>
      </c>
      <c r="AX144" s="12" t="s">
        <v>78</v>
      </c>
      <c r="AY144" s="198" t="s">
        <v>136</v>
      </c>
    </row>
    <row r="145" spans="2:51" s="13" customFormat="1" ht="22.5" customHeight="1">
      <c r="B145" s="206"/>
      <c r="D145" s="190" t="s">
        <v>150</v>
      </c>
      <c r="E145" s="207" t="s">
        <v>22</v>
      </c>
      <c r="F145" s="208" t="s">
        <v>215</v>
      </c>
      <c r="H145" s="209">
        <v>574.6</v>
      </c>
      <c r="I145" s="210"/>
      <c r="L145" s="206"/>
      <c r="M145" s="211"/>
      <c r="N145" s="212"/>
      <c r="O145" s="212"/>
      <c r="P145" s="212"/>
      <c r="Q145" s="212"/>
      <c r="R145" s="212"/>
      <c r="S145" s="212"/>
      <c r="T145" s="213"/>
      <c r="AT145" s="214" t="s">
        <v>150</v>
      </c>
      <c r="AU145" s="214" t="s">
        <v>86</v>
      </c>
      <c r="AV145" s="13" t="s">
        <v>165</v>
      </c>
      <c r="AW145" s="13" t="s">
        <v>42</v>
      </c>
      <c r="AX145" s="13" t="s">
        <v>23</v>
      </c>
      <c r="AY145" s="214" t="s">
        <v>136</v>
      </c>
    </row>
    <row r="146" spans="2:65" s="1" customFormat="1" ht="22.5" customHeight="1">
      <c r="B146" s="173"/>
      <c r="C146" s="174" t="s">
        <v>267</v>
      </c>
      <c r="D146" s="174" t="s">
        <v>139</v>
      </c>
      <c r="E146" s="175" t="s">
        <v>268</v>
      </c>
      <c r="F146" s="176" t="s">
        <v>269</v>
      </c>
      <c r="G146" s="177" t="s">
        <v>198</v>
      </c>
      <c r="H146" s="178">
        <v>260.49</v>
      </c>
      <c r="I146" s="179"/>
      <c r="J146" s="180">
        <f>ROUND(I146*H146,2)</f>
        <v>0</v>
      </c>
      <c r="K146" s="176" t="s">
        <v>270</v>
      </c>
      <c r="L146" s="36"/>
      <c r="M146" s="181" t="s">
        <v>22</v>
      </c>
      <c r="N146" s="182" t="s">
        <v>49</v>
      </c>
      <c r="O146" s="37"/>
      <c r="P146" s="183">
        <f>O146*H146</f>
        <v>0</v>
      </c>
      <c r="Q146" s="183">
        <v>0</v>
      </c>
      <c r="R146" s="183">
        <f>Q146*H146</f>
        <v>0</v>
      </c>
      <c r="S146" s="183">
        <v>0</v>
      </c>
      <c r="T146" s="184">
        <f>S146*H146</f>
        <v>0</v>
      </c>
      <c r="AR146" s="19" t="s">
        <v>165</v>
      </c>
      <c r="AT146" s="19" t="s">
        <v>139</v>
      </c>
      <c r="AU146" s="19" t="s">
        <v>86</v>
      </c>
      <c r="AY146" s="19" t="s">
        <v>136</v>
      </c>
      <c r="BE146" s="185">
        <f>IF(N146="základní",J146,0)</f>
        <v>0</v>
      </c>
      <c r="BF146" s="185">
        <f>IF(N146="snížená",J146,0)</f>
        <v>0</v>
      </c>
      <c r="BG146" s="185">
        <f>IF(N146="zákl. přenesená",J146,0)</f>
        <v>0</v>
      </c>
      <c r="BH146" s="185">
        <f>IF(N146="sníž. přenesená",J146,0)</f>
        <v>0</v>
      </c>
      <c r="BI146" s="185">
        <f>IF(N146="nulová",J146,0)</f>
        <v>0</v>
      </c>
      <c r="BJ146" s="19" t="s">
        <v>23</v>
      </c>
      <c r="BK146" s="185">
        <f>ROUND(I146*H146,2)</f>
        <v>0</v>
      </c>
      <c r="BL146" s="19" t="s">
        <v>165</v>
      </c>
      <c r="BM146" s="19" t="s">
        <v>271</v>
      </c>
    </row>
    <row r="147" spans="2:47" s="1" customFormat="1" ht="22.5" customHeight="1">
      <c r="B147" s="36"/>
      <c r="D147" s="186" t="s">
        <v>146</v>
      </c>
      <c r="F147" s="187" t="s">
        <v>272</v>
      </c>
      <c r="I147" s="147"/>
      <c r="L147" s="36"/>
      <c r="M147" s="65"/>
      <c r="N147" s="37"/>
      <c r="O147" s="37"/>
      <c r="P147" s="37"/>
      <c r="Q147" s="37"/>
      <c r="R147" s="37"/>
      <c r="S147" s="37"/>
      <c r="T147" s="66"/>
      <c r="AT147" s="19" t="s">
        <v>146</v>
      </c>
      <c r="AU147" s="19" t="s">
        <v>86</v>
      </c>
    </row>
    <row r="148" spans="2:47" s="1" customFormat="1" ht="150" customHeight="1">
      <c r="B148" s="36"/>
      <c r="D148" s="186" t="s">
        <v>201</v>
      </c>
      <c r="F148" s="188" t="s">
        <v>273</v>
      </c>
      <c r="I148" s="147"/>
      <c r="L148" s="36"/>
      <c r="M148" s="65"/>
      <c r="N148" s="37"/>
      <c r="O148" s="37"/>
      <c r="P148" s="37"/>
      <c r="Q148" s="37"/>
      <c r="R148" s="37"/>
      <c r="S148" s="37"/>
      <c r="T148" s="66"/>
      <c r="AT148" s="19" t="s">
        <v>201</v>
      </c>
      <c r="AU148" s="19" t="s">
        <v>86</v>
      </c>
    </row>
    <row r="149" spans="2:51" s="12" customFormat="1" ht="22.5" customHeight="1">
      <c r="B149" s="189"/>
      <c r="D149" s="186" t="s">
        <v>150</v>
      </c>
      <c r="E149" s="198" t="s">
        <v>22</v>
      </c>
      <c r="F149" s="204" t="s">
        <v>274</v>
      </c>
      <c r="H149" s="205">
        <v>76</v>
      </c>
      <c r="I149" s="194"/>
      <c r="L149" s="189"/>
      <c r="M149" s="195"/>
      <c r="N149" s="196"/>
      <c r="O149" s="196"/>
      <c r="P149" s="196"/>
      <c r="Q149" s="196"/>
      <c r="R149" s="196"/>
      <c r="S149" s="196"/>
      <c r="T149" s="197"/>
      <c r="AT149" s="198" t="s">
        <v>150</v>
      </c>
      <c r="AU149" s="198" t="s">
        <v>86</v>
      </c>
      <c r="AV149" s="12" t="s">
        <v>86</v>
      </c>
      <c r="AW149" s="12" t="s">
        <v>42</v>
      </c>
      <c r="AX149" s="12" t="s">
        <v>78</v>
      </c>
      <c r="AY149" s="198" t="s">
        <v>136</v>
      </c>
    </row>
    <row r="150" spans="2:51" s="12" customFormat="1" ht="22.5" customHeight="1">
      <c r="B150" s="189"/>
      <c r="D150" s="186" t="s">
        <v>150</v>
      </c>
      <c r="E150" s="198" t="s">
        <v>22</v>
      </c>
      <c r="F150" s="204" t="s">
        <v>275</v>
      </c>
      <c r="H150" s="205">
        <v>174.41</v>
      </c>
      <c r="I150" s="194"/>
      <c r="L150" s="189"/>
      <c r="M150" s="195"/>
      <c r="N150" s="196"/>
      <c r="O150" s="196"/>
      <c r="P150" s="196"/>
      <c r="Q150" s="196"/>
      <c r="R150" s="196"/>
      <c r="S150" s="196"/>
      <c r="T150" s="197"/>
      <c r="AT150" s="198" t="s">
        <v>150</v>
      </c>
      <c r="AU150" s="198" t="s">
        <v>86</v>
      </c>
      <c r="AV150" s="12" t="s">
        <v>86</v>
      </c>
      <c r="AW150" s="12" t="s">
        <v>42</v>
      </c>
      <c r="AX150" s="12" t="s">
        <v>78</v>
      </c>
      <c r="AY150" s="198" t="s">
        <v>136</v>
      </c>
    </row>
    <row r="151" spans="2:51" s="12" customFormat="1" ht="22.5" customHeight="1">
      <c r="B151" s="189"/>
      <c r="D151" s="186" t="s">
        <v>150</v>
      </c>
      <c r="E151" s="198" t="s">
        <v>22</v>
      </c>
      <c r="F151" s="204" t="s">
        <v>276</v>
      </c>
      <c r="H151" s="205">
        <v>10.08</v>
      </c>
      <c r="I151" s="194"/>
      <c r="L151" s="189"/>
      <c r="M151" s="195"/>
      <c r="N151" s="196"/>
      <c r="O151" s="196"/>
      <c r="P151" s="196"/>
      <c r="Q151" s="196"/>
      <c r="R151" s="196"/>
      <c r="S151" s="196"/>
      <c r="T151" s="197"/>
      <c r="AT151" s="198" t="s">
        <v>150</v>
      </c>
      <c r="AU151" s="198" t="s">
        <v>86</v>
      </c>
      <c r="AV151" s="12" t="s">
        <v>86</v>
      </c>
      <c r="AW151" s="12" t="s">
        <v>42</v>
      </c>
      <c r="AX151" s="12" t="s">
        <v>78</v>
      </c>
      <c r="AY151" s="198" t="s">
        <v>136</v>
      </c>
    </row>
    <row r="152" spans="2:51" s="13" customFormat="1" ht="22.5" customHeight="1">
      <c r="B152" s="206"/>
      <c r="D152" s="186" t="s">
        <v>150</v>
      </c>
      <c r="E152" s="215" t="s">
        <v>22</v>
      </c>
      <c r="F152" s="216" t="s">
        <v>215</v>
      </c>
      <c r="H152" s="217">
        <v>260.49</v>
      </c>
      <c r="I152" s="210"/>
      <c r="L152" s="206"/>
      <c r="M152" s="211"/>
      <c r="N152" s="212"/>
      <c r="O152" s="212"/>
      <c r="P152" s="212"/>
      <c r="Q152" s="212"/>
      <c r="R152" s="212"/>
      <c r="S152" s="212"/>
      <c r="T152" s="213"/>
      <c r="AT152" s="214" t="s">
        <v>150</v>
      </c>
      <c r="AU152" s="214" t="s">
        <v>86</v>
      </c>
      <c r="AV152" s="13" t="s">
        <v>165</v>
      </c>
      <c r="AW152" s="13" t="s">
        <v>42</v>
      </c>
      <c r="AX152" s="13" t="s">
        <v>23</v>
      </c>
      <c r="AY152" s="214" t="s">
        <v>136</v>
      </c>
    </row>
    <row r="153" spans="2:63" s="11" customFormat="1" ht="29.25" customHeight="1">
      <c r="B153" s="159"/>
      <c r="D153" s="170" t="s">
        <v>77</v>
      </c>
      <c r="E153" s="171" t="s">
        <v>86</v>
      </c>
      <c r="F153" s="171" t="s">
        <v>277</v>
      </c>
      <c r="I153" s="162"/>
      <c r="J153" s="172">
        <f>BK153</f>
        <v>0</v>
      </c>
      <c r="L153" s="159"/>
      <c r="M153" s="164"/>
      <c r="N153" s="165"/>
      <c r="O153" s="165"/>
      <c r="P153" s="166">
        <f>SUM(P154:P157)</f>
        <v>0</v>
      </c>
      <c r="Q153" s="165"/>
      <c r="R153" s="166">
        <f>SUM(R154:R157)</f>
        <v>0</v>
      </c>
      <c r="S153" s="165"/>
      <c r="T153" s="167">
        <f>SUM(T154:T157)</f>
        <v>0</v>
      </c>
      <c r="AR153" s="160" t="s">
        <v>23</v>
      </c>
      <c r="AT153" s="168" t="s">
        <v>77</v>
      </c>
      <c r="AU153" s="168" t="s">
        <v>23</v>
      </c>
      <c r="AY153" s="160" t="s">
        <v>136</v>
      </c>
      <c r="BK153" s="169">
        <f>SUM(BK154:BK157)</f>
        <v>0</v>
      </c>
    </row>
    <row r="154" spans="2:65" s="1" customFormat="1" ht="22.5" customHeight="1">
      <c r="B154" s="173"/>
      <c r="C154" s="174" t="s">
        <v>278</v>
      </c>
      <c r="D154" s="174" t="s">
        <v>139</v>
      </c>
      <c r="E154" s="175" t="s">
        <v>279</v>
      </c>
      <c r="F154" s="176" t="s">
        <v>280</v>
      </c>
      <c r="G154" s="177" t="s">
        <v>230</v>
      </c>
      <c r="H154" s="178">
        <v>0.82</v>
      </c>
      <c r="I154" s="179"/>
      <c r="J154" s="180">
        <f>ROUND(I154*H154,2)</f>
        <v>0</v>
      </c>
      <c r="K154" s="176" t="s">
        <v>143</v>
      </c>
      <c r="L154" s="36"/>
      <c r="M154" s="181" t="s">
        <v>22</v>
      </c>
      <c r="N154" s="182" t="s">
        <v>49</v>
      </c>
      <c r="O154" s="37"/>
      <c r="P154" s="183">
        <f>O154*H154</f>
        <v>0</v>
      </c>
      <c r="Q154" s="183">
        <v>0</v>
      </c>
      <c r="R154" s="183">
        <f>Q154*H154</f>
        <v>0</v>
      </c>
      <c r="S154" s="183">
        <v>0</v>
      </c>
      <c r="T154" s="184">
        <f>S154*H154</f>
        <v>0</v>
      </c>
      <c r="AR154" s="19" t="s">
        <v>165</v>
      </c>
      <c r="AT154" s="19" t="s">
        <v>139</v>
      </c>
      <c r="AU154" s="19" t="s">
        <v>86</v>
      </c>
      <c r="AY154" s="19" t="s">
        <v>136</v>
      </c>
      <c r="BE154" s="185">
        <f>IF(N154="základní",J154,0)</f>
        <v>0</v>
      </c>
      <c r="BF154" s="185">
        <f>IF(N154="snížená",J154,0)</f>
        <v>0</v>
      </c>
      <c r="BG154" s="185">
        <f>IF(N154="zákl. přenesená",J154,0)</f>
        <v>0</v>
      </c>
      <c r="BH154" s="185">
        <f>IF(N154="sníž. přenesená",J154,0)</f>
        <v>0</v>
      </c>
      <c r="BI154" s="185">
        <f>IF(N154="nulová",J154,0)</f>
        <v>0</v>
      </c>
      <c r="BJ154" s="19" t="s">
        <v>23</v>
      </c>
      <c r="BK154" s="185">
        <f>ROUND(I154*H154,2)</f>
        <v>0</v>
      </c>
      <c r="BL154" s="19" t="s">
        <v>165</v>
      </c>
      <c r="BM154" s="19" t="s">
        <v>281</v>
      </c>
    </row>
    <row r="155" spans="2:47" s="1" customFormat="1" ht="30" customHeight="1">
      <c r="B155" s="36"/>
      <c r="D155" s="186" t="s">
        <v>146</v>
      </c>
      <c r="F155" s="187" t="s">
        <v>282</v>
      </c>
      <c r="I155" s="147"/>
      <c r="L155" s="36"/>
      <c r="M155" s="65"/>
      <c r="N155" s="37"/>
      <c r="O155" s="37"/>
      <c r="P155" s="37"/>
      <c r="Q155" s="37"/>
      <c r="R155" s="37"/>
      <c r="S155" s="37"/>
      <c r="T155" s="66"/>
      <c r="AT155" s="19" t="s">
        <v>146</v>
      </c>
      <c r="AU155" s="19" t="s">
        <v>86</v>
      </c>
    </row>
    <row r="156" spans="2:47" s="1" customFormat="1" ht="102" customHeight="1">
      <c r="B156" s="36"/>
      <c r="D156" s="186" t="s">
        <v>201</v>
      </c>
      <c r="F156" s="188" t="s">
        <v>283</v>
      </c>
      <c r="I156" s="147"/>
      <c r="L156" s="36"/>
      <c r="M156" s="65"/>
      <c r="N156" s="37"/>
      <c r="O156" s="37"/>
      <c r="P156" s="37"/>
      <c r="Q156" s="37"/>
      <c r="R156" s="37"/>
      <c r="S156" s="37"/>
      <c r="T156" s="66"/>
      <c r="AT156" s="19" t="s">
        <v>201</v>
      </c>
      <c r="AU156" s="19" t="s">
        <v>86</v>
      </c>
    </row>
    <row r="157" spans="2:51" s="12" customFormat="1" ht="22.5" customHeight="1">
      <c r="B157" s="189"/>
      <c r="D157" s="186" t="s">
        <v>150</v>
      </c>
      <c r="E157" s="198" t="s">
        <v>22</v>
      </c>
      <c r="F157" s="204" t="s">
        <v>284</v>
      </c>
      <c r="H157" s="205">
        <v>0.82</v>
      </c>
      <c r="I157" s="194"/>
      <c r="L157" s="189"/>
      <c r="M157" s="195"/>
      <c r="N157" s="196"/>
      <c r="O157" s="196"/>
      <c r="P157" s="196"/>
      <c r="Q157" s="196"/>
      <c r="R157" s="196"/>
      <c r="S157" s="196"/>
      <c r="T157" s="197"/>
      <c r="AT157" s="198" t="s">
        <v>150</v>
      </c>
      <c r="AU157" s="198" t="s">
        <v>86</v>
      </c>
      <c r="AV157" s="12" t="s">
        <v>86</v>
      </c>
      <c r="AW157" s="12" t="s">
        <v>42</v>
      </c>
      <c r="AX157" s="12" t="s">
        <v>23</v>
      </c>
      <c r="AY157" s="198" t="s">
        <v>136</v>
      </c>
    </row>
    <row r="158" spans="2:63" s="11" customFormat="1" ht="29.25" customHeight="1">
      <c r="B158" s="159"/>
      <c r="D158" s="170" t="s">
        <v>77</v>
      </c>
      <c r="E158" s="171" t="s">
        <v>165</v>
      </c>
      <c r="F158" s="171" t="s">
        <v>285</v>
      </c>
      <c r="I158" s="162"/>
      <c r="J158" s="172">
        <f>BK158</f>
        <v>0</v>
      </c>
      <c r="L158" s="159"/>
      <c r="M158" s="164"/>
      <c r="N158" s="165"/>
      <c r="O158" s="165"/>
      <c r="P158" s="166">
        <f>SUM(P159:P162)</f>
        <v>0</v>
      </c>
      <c r="Q158" s="165"/>
      <c r="R158" s="166">
        <f>SUM(R159:R162)</f>
        <v>0</v>
      </c>
      <c r="S158" s="165"/>
      <c r="T158" s="167">
        <f>SUM(T159:T162)</f>
        <v>0</v>
      </c>
      <c r="AR158" s="160" t="s">
        <v>23</v>
      </c>
      <c r="AT158" s="168" t="s">
        <v>77</v>
      </c>
      <c r="AU158" s="168" t="s">
        <v>23</v>
      </c>
      <c r="AY158" s="160" t="s">
        <v>136</v>
      </c>
      <c r="BK158" s="169">
        <f>SUM(BK159:BK162)</f>
        <v>0</v>
      </c>
    </row>
    <row r="159" spans="2:65" s="1" customFormat="1" ht="22.5" customHeight="1">
      <c r="B159" s="173"/>
      <c r="C159" s="174" t="s">
        <v>286</v>
      </c>
      <c r="D159" s="174" t="s">
        <v>139</v>
      </c>
      <c r="E159" s="175" t="s">
        <v>287</v>
      </c>
      <c r="F159" s="176" t="s">
        <v>288</v>
      </c>
      <c r="G159" s="177" t="s">
        <v>198</v>
      </c>
      <c r="H159" s="178">
        <v>10.08</v>
      </c>
      <c r="I159" s="179"/>
      <c r="J159" s="180">
        <f>ROUND(I159*H159,2)</f>
        <v>0</v>
      </c>
      <c r="K159" s="176" t="s">
        <v>143</v>
      </c>
      <c r="L159" s="36"/>
      <c r="M159" s="181" t="s">
        <v>22</v>
      </c>
      <c r="N159" s="182" t="s">
        <v>49</v>
      </c>
      <c r="O159" s="37"/>
      <c r="P159" s="183">
        <f>O159*H159</f>
        <v>0</v>
      </c>
      <c r="Q159" s="183">
        <v>0</v>
      </c>
      <c r="R159" s="183">
        <f>Q159*H159</f>
        <v>0</v>
      </c>
      <c r="S159" s="183">
        <v>0</v>
      </c>
      <c r="T159" s="184">
        <f>S159*H159</f>
        <v>0</v>
      </c>
      <c r="AR159" s="19" t="s">
        <v>165</v>
      </c>
      <c r="AT159" s="19" t="s">
        <v>139</v>
      </c>
      <c r="AU159" s="19" t="s">
        <v>86</v>
      </c>
      <c r="AY159" s="19" t="s">
        <v>136</v>
      </c>
      <c r="BE159" s="185">
        <f>IF(N159="základní",J159,0)</f>
        <v>0</v>
      </c>
      <c r="BF159" s="185">
        <f>IF(N159="snížená",J159,0)</f>
        <v>0</v>
      </c>
      <c r="BG159" s="185">
        <f>IF(N159="zákl. přenesená",J159,0)</f>
        <v>0</v>
      </c>
      <c r="BH159" s="185">
        <f>IF(N159="sníž. přenesená",J159,0)</f>
        <v>0</v>
      </c>
      <c r="BI159" s="185">
        <f>IF(N159="nulová",J159,0)</f>
        <v>0</v>
      </c>
      <c r="BJ159" s="19" t="s">
        <v>23</v>
      </c>
      <c r="BK159" s="185">
        <f>ROUND(I159*H159,2)</f>
        <v>0</v>
      </c>
      <c r="BL159" s="19" t="s">
        <v>165</v>
      </c>
      <c r="BM159" s="19" t="s">
        <v>289</v>
      </c>
    </row>
    <row r="160" spans="2:47" s="1" customFormat="1" ht="22.5" customHeight="1">
      <c r="B160" s="36"/>
      <c r="D160" s="186" t="s">
        <v>146</v>
      </c>
      <c r="F160" s="187" t="s">
        <v>290</v>
      </c>
      <c r="I160" s="147"/>
      <c r="L160" s="36"/>
      <c r="M160" s="65"/>
      <c r="N160" s="37"/>
      <c r="O160" s="37"/>
      <c r="P160" s="37"/>
      <c r="Q160" s="37"/>
      <c r="R160" s="37"/>
      <c r="S160" s="37"/>
      <c r="T160" s="66"/>
      <c r="AT160" s="19" t="s">
        <v>146</v>
      </c>
      <c r="AU160" s="19" t="s">
        <v>86</v>
      </c>
    </row>
    <row r="161" spans="2:47" s="1" customFormat="1" ht="54" customHeight="1">
      <c r="B161" s="36"/>
      <c r="D161" s="186" t="s">
        <v>201</v>
      </c>
      <c r="F161" s="188" t="s">
        <v>291</v>
      </c>
      <c r="I161" s="147"/>
      <c r="L161" s="36"/>
      <c r="M161" s="65"/>
      <c r="N161" s="37"/>
      <c r="O161" s="37"/>
      <c r="P161" s="37"/>
      <c r="Q161" s="37"/>
      <c r="R161" s="37"/>
      <c r="S161" s="37"/>
      <c r="T161" s="66"/>
      <c r="AT161" s="19" t="s">
        <v>201</v>
      </c>
      <c r="AU161" s="19" t="s">
        <v>86</v>
      </c>
    </row>
    <row r="162" spans="2:51" s="12" customFormat="1" ht="22.5" customHeight="1">
      <c r="B162" s="189"/>
      <c r="D162" s="186" t="s">
        <v>150</v>
      </c>
      <c r="E162" s="198" t="s">
        <v>22</v>
      </c>
      <c r="F162" s="204" t="s">
        <v>292</v>
      </c>
      <c r="H162" s="205">
        <v>10.08</v>
      </c>
      <c r="I162" s="194"/>
      <c r="L162" s="189"/>
      <c r="M162" s="195"/>
      <c r="N162" s="196"/>
      <c r="O162" s="196"/>
      <c r="P162" s="196"/>
      <c r="Q162" s="196"/>
      <c r="R162" s="196"/>
      <c r="S162" s="196"/>
      <c r="T162" s="197"/>
      <c r="AT162" s="198" t="s">
        <v>150</v>
      </c>
      <c r="AU162" s="198" t="s">
        <v>86</v>
      </c>
      <c r="AV162" s="12" t="s">
        <v>86</v>
      </c>
      <c r="AW162" s="12" t="s">
        <v>42</v>
      </c>
      <c r="AX162" s="12" t="s">
        <v>23</v>
      </c>
      <c r="AY162" s="198" t="s">
        <v>136</v>
      </c>
    </row>
    <row r="163" spans="2:63" s="11" customFormat="1" ht="29.25" customHeight="1">
      <c r="B163" s="159"/>
      <c r="D163" s="170" t="s">
        <v>77</v>
      </c>
      <c r="E163" s="171" t="s">
        <v>135</v>
      </c>
      <c r="F163" s="171" t="s">
        <v>293</v>
      </c>
      <c r="I163" s="162"/>
      <c r="J163" s="172">
        <f>BK163</f>
        <v>0</v>
      </c>
      <c r="L163" s="159"/>
      <c r="M163" s="164"/>
      <c r="N163" s="165"/>
      <c r="O163" s="165"/>
      <c r="P163" s="166">
        <f>SUM(P164:P238)</f>
        <v>0</v>
      </c>
      <c r="Q163" s="165"/>
      <c r="R163" s="166">
        <f>SUM(R164:R238)</f>
        <v>83.39521279999998</v>
      </c>
      <c r="S163" s="165"/>
      <c r="T163" s="167">
        <f>SUM(T164:T238)</f>
        <v>0</v>
      </c>
      <c r="AR163" s="160" t="s">
        <v>23</v>
      </c>
      <c r="AT163" s="168" t="s">
        <v>77</v>
      </c>
      <c r="AU163" s="168" t="s">
        <v>23</v>
      </c>
      <c r="AY163" s="160" t="s">
        <v>136</v>
      </c>
      <c r="BK163" s="169">
        <f>SUM(BK164:BK238)</f>
        <v>0</v>
      </c>
    </row>
    <row r="164" spans="2:65" s="1" customFormat="1" ht="22.5" customHeight="1">
      <c r="B164" s="173"/>
      <c r="C164" s="174" t="s">
        <v>8</v>
      </c>
      <c r="D164" s="174" t="s">
        <v>139</v>
      </c>
      <c r="E164" s="175" t="s">
        <v>294</v>
      </c>
      <c r="F164" s="176" t="s">
        <v>295</v>
      </c>
      <c r="G164" s="177" t="s">
        <v>198</v>
      </c>
      <c r="H164" s="178">
        <v>348.82</v>
      </c>
      <c r="I164" s="179"/>
      <c r="J164" s="180">
        <f>ROUND(I164*H164,2)</f>
        <v>0</v>
      </c>
      <c r="K164" s="176" t="s">
        <v>143</v>
      </c>
      <c r="L164" s="36"/>
      <c r="M164" s="181" t="s">
        <v>22</v>
      </c>
      <c r="N164" s="182" t="s">
        <v>49</v>
      </c>
      <c r="O164" s="37"/>
      <c r="P164" s="183">
        <f>O164*H164</f>
        <v>0</v>
      </c>
      <c r="Q164" s="183">
        <v>0</v>
      </c>
      <c r="R164" s="183">
        <f>Q164*H164</f>
        <v>0</v>
      </c>
      <c r="S164" s="183">
        <v>0</v>
      </c>
      <c r="T164" s="184">
        <f>S164*H164</f>
        <v>0</v>
      </c>
      <c r="AR164" s="19" t="s">
        <v>165</v>
      </c>
      <c r="AT164" s="19" t="s">
        <v>139</v>
      </c>
      <c r="AU164" s="19" t="s">
        <v>86</v>
      </c>
      <c r="AY164" s="19" t="s">
        <v>136</v>
      </c>
      <c r="BE164" s="185">
        <f>IF(N164="základní",J164,0)</f>
        <v>0</v>
      </c>
      <c r="BF164" s="185">
        <f>IF(N164="snížená",J164,0)</f>
        <v>0</v>
      </c>
      <c r="BG164" s="185">
        <f>IF(N164="zákl. přenesená",J164,0)</f>
        <v>0</v>
      </c>
      <c r="BH164" s="185">
        <f>IF(N164="sníž. přenesená",J164,0)</f>
        <v>0</v>
      </c>
      <c r="BI164" s="185">
        <f>IF(N164="nulová",J164,0)</f>
        <v>0</v>
      </c>
      <c r="BJ164" s="19" t="s">
        <v>23</v>
      </c>
      <c r="BK164" s="185">
        <f>ROUND(I164*H164,2)</f>
        <v>0</v>
      </c>
      <c r="BL164" s="19" t="s">
        <v>165</v>
      </c>
      <c r="BM164" s="19" t="s">
        <v>296</v>
      </c>
    </row>
    <row r="165" spans="2:47" s="1" customFormat="1" ht="22.5" customHeight="1">
      <c r="B165" s="36"/>
      <c r="D165" s="186" t="s">
        <v>146</v>
      </c>
      <c r="F165" s="187" t="s">
        <v>297</v>
      </c>
      <c r="I165" s="147"/>
      <c r="L165" s="36"/>
      <c r="M165" s="65"/>
      <c r="N165" s="37"/>
      <c r="O165" s="37"/>
      <c r="P165" s="37"/>
      <c r="Q165" s="37"/>
      <c r="R165" s="37"/>
      <c r="S165" s="37"/>
      <c r="T165" s="66"/>
      <c r="AT165" s="19" t="s">
        <v>146</v>
      </c>
      <c r="AU165" s="19" t="s">
        <v>86</v>
      </c>
    </row>
    <row r="166" spans="2:51" s="12" customFormat="1" ht="22.5" customHeight="1">
      <c r="B166" s="189"/>
      <c r="D166" s="190" t="s">
        <v>150</v>
      </c>
      <c r="E166" s="191" t="s">
        <v>22</v>
      </c>
      <c r="F166" s="192" t="s">
        <v>298</v>
      </c>
      <c r="H166" s="193">
        <v>348.82</v>
      </c>
      <c r="I166" s="194"/>
      <c r="L166" s="189"/>
      <c r="M166" s="195"/>
      <c r="N166" s="196"/>
      <c r="O166" s="196"/>
      <c r="P166" s="196"/>
      <c r="Q166" s="196"/>
      <c r="R166" s="196"/>
      <c r="S166" s="196"/>
      <c r="T166" s="197"/>
      <c r="AT166" s="198" t="s">
        <v>150</v>
      </c>
      <c r="AU166" s="198" t="s">
        <v>86</v>
      </c>
      <c r="AV166" s="12" t="s">
        <v>86</v>
      </c>
      <c r="AW166" s="12" t="s">
        <v>42</v>
      </c>
      <c r="AX166" s="12" t="s">
        <v>23</v>
      </c>
      <c r="AY166" s="198" t="s">
        <v>136</v>
      </c>
    </row>
    <row r="167" spans="2:65" s="1" customFormat="1" ht="22.5" customHeight="1">
      <c r="B167" s="173"/>
      <c r="C167" s="174" t="s">
        <v>299</v>
      </c>
      <c r="D167" s="174" t="s">
        <v>139</v>
      </c>
      <c r="E167" s="175" t="s">
        <v>300</v>
      </c>
      <c r="F167" s="176" t="s">
        <v>301</v>
      </c>
      <c r="G167" s="177" t="s">
        <v>198</v>
      </c>
      <c r="H167" s="178">
        <v>228</v>
      </c>
      <c r="I167" s="179"/>
      <c r="J167" s="180">
        <f>ROUND(I167*H167,2)</f>
        <v>0</v>
      </c>
      <c r="K167" s="176" t="s">
        <v>143</v>
      </c>
      <c r="L167" s="36"/>
      <c r="M167" s="181" t="s">
        <v>22</v>
      </c>
      <c r="N167" s="182" t="s">
        <v>49</v>
      </c>
      <c r="O167" s="37"/>
      <c r="P167" s="183">
        <f>O167*H167</f>
        <v>0</v>
      </c>
      <c r="Q167" s="183">
        <v>0</v>
      </c>
      <c r="R167" s="183">
        <f>Q167*H167</f>
        <v>0</v>
      </c>
      <c r="S167" s="183">
        <v>0</v>
      </c>
      <c r="T167" s="184">
        <f>S167*H167</f>
        <v>0</v>
      </c>
      <c r="AR167" s="19" t="s">
        <v>165</v>
      </c>
      <c r="AT167" s="19" t="s">
        <v>139</v>
      </c>
      <c r="AU167" s="19" t="s">
        <v>86</v>
      </c>
      <c r="AY167" s="19" t="s">
        <v>136</v>
      </c>
      <c r="BE167" s="185">
        <f>IF(N167="základní",J167,0)</f>
        <v>0</v>
      </c>
      <c r="BF167" s="185">
        <f>IF(N167="snížená",J167,0)</f>
        <v>0</v>
      </c>
      <c r="BG167" s="185">
        <f>IF(N167="zákl. přenesená",J167,0)</f>
        <v>0</v>
      </c>
      <c r="BH167" s="185">
        <f>IF(N167="sníž. přenesená",J167,0)</f>
        <v>0</v>
      </c>
      <c r="BI167" s="185">
        <f>IF(N167="nulová",J167,0)</f>
        <v>0</v>
      </c>
      <c r="BJ167" s="19" t="s">
        <v>23</v>
      </c>
      <c r="BK167" s="185">
        <f>ROUND(I167*H167,2)</f>
        <v>0</v>
      </c>
      <c r="BL167" s="19" t="s">
        <v>165</v>
      </c>
      <c r="BM167" s="19" t="s">
        <v>302</v>
      </c>
    </row>
    <row r="168" spans="2:47" s="1" customFormat="1" ht="22.5" customHeight="1">
      <c r="B168" s="36"/>
      <c r="D168" s="186" t="s">
        <v>146</v>
      </c>
      <c r="F168" s="187" t="s">
        <v>303</v>
      </c>
      <c r="I168" s="147"/>
      <c r="L168" s="36"/>
      <c r="M168" s="65"/>
      <c r="N168" s="37"/>
      <c r="O168" s="37"/>
      <c r="P168" s="37"/>
      <c r="Q168" s="37"/>
      <c r="R168" s="37"/>
      <c r="S168" s="37"/>
      <c r="T168" s="66"/>
      <c r="AT168" s="19" t="s">
        <v>146</v>
      </c>
      <c r="AU168" s="19" t="s">
        <v>86</v>
      </c>
    </row>
    <row r="169" spans="2:51" s="12" customFormat="1" ht="22.5" customHeight="1">
      <c r="B169" s="189"/>
      <c r="D169" s="186" t="s">
        <v>150</v>
      </c>
      <c r="E169" s="198" t="s">
        <v>22</v>
      </c>
      <c r="F169" s="204" t="s">
        <v>304</v>
      </c>
      <c r="H169" s="205">
        <v>38</v>
      </c>
      <c r="I169" s="194"/>
      <c r="L169" s="189"/>
      <c r="M169" s="195"/>
      <c r="N169" s="196"/>
      <c r="O169" s="196"/>
      <c r="P169" s="196"/>
      <c r="Q169" s="196"/>
      <c r="R169" s="196"/>
      <c r="S169" s="196"/>
      <c r="T169" s="197"/>
      <c r="AT169" s="198" t="s">
        <v>150</v>
      </c>
      <c r="AU169" s="198" t="s">
        <v>86</v>
      </c>
      <c r="AV169" s="12" t="s">
        <v>86</v>
      </c>
      <c r="AW169" s="12" t="s">
        <v>42</v>
      </c>
      <c r="AX169" s="12" t="s">
        <v>78</v>
      </c>
      <c r="AY169" s="198" t="s">
        <v>136</v>
      </c>
    </row>
    <row r="170" spans="2:51" s="12" customFormat="1" ht="22.5" customHeight="1">
      <c r="B170" s="189"/>
      <c r="D170" s="186" t="s">
        <v>150</v>
      </c>
      <c r="E170" s="198" t="s">
        <v>22</v>
      </c>
      <c r="F170" s="204" t="s">
        <v>305</v>
      </c>
      <c r="H170" s="205">
        <v>38</v>
      </c>
      <c r="I170" s="194"/>
      <c r="L170" s="189"/>
      <c r="M170" s="195"/>
      <c r="N170" s="196"/>
      <c r="O170" s="196"/>
      <c r="P170" s="196"/>
      <c r="Q170" s="196"/>
      <c r="R170" s="196"/>
      <c r="S170" s="196"/>
      <c r="T170" s="197"/>
      <c r="AT170" s="198" t="s">
        <v>150</v>
      </c>
      <c r="AU170" s="198" t="s">
        <v>86</v>
      </c>
      <c r="AV170" s="12" t="s">
        <v>86</v>
      </c>
      <c r="AW170" s="12" t="s">
        <v>42</v>
      </c>
      <c r="AX170" s="12" t="s">
        <v>78</v>
      </c>
      <c r="AY170" s="198" t="s">
        <v>136</v>
      </c>
    </row>
    <row r="171" spans="2:51" s="14" customFormat="1" ht="22.5" customHeight="1">
      <c r="B171" s="218"/>
      <c r="D171" s="186" t="s">
        <v>150</v>
      </c>
      <c r="E171" s="219" t="s">
        <v>22</v>
      </c>
      <c r="F171" s="220" t="s">
        <v>306</v>
      </c>
      <c r="H171" s="221">
        <v>76</v>
      </c>
      <c r="I171" s="222"/>
      <c r="L171" s="218"/>
      <c r="M171" s="223"/>
      <c r="N171" s="224"/>
      <c r="O171" s="224"/>
      <c r="P171" s="224"/>
      <c r="Q171" s="224"/>
      <c r="R171" s="224"/>
      <c r="S171" s="224"/>
      <c r="T171" s="225"/>
      <c r="AT171" s="219" t="s">
        <v>150</v>
      </c>
      <c r="AU171" s="219" t="s">
        <v>86</v>
      </c>
      <c r="AV171" s="14" t="s">
        <v>156</v>
      </c>
      <c r="AW171" s="14" t="s">
        <v>42</v>
      </c>
      <c r="AX171" s="14" t="s">
        <v>78</v>
      </c>
      <c r="AY171" s="219" t="s">
        <v>136</v>
      </c>
    </row>
    <row r="172" spans="2:51" s="12" customFormat="1" ht="31.5" customHeight="1">
      <c r="B172" s="189"/>
      <c r="D172" s="186" t="s">
        <v>150</v>
      </c>
      <c r="E172" s="198" t="s">
        <v>22</v>
      </c>
      <c r="F172" s="204" t="s">
        <v>307</v>
      </c>
      <c r="H172" s="205">
        <v>76</v>
      </c>
      <c r="I172" s="194"/>
      <c r="L172" s="189"/>
      <c r="M172" s="195"/>
      <c r="N172" s="196"/>
      <c r="O172" s="196"/>
      <c r="P172" s="196"/>
      <c r="Q172" s="196"/>
      <c r="R172" s="196"/>
      <c r="S172" s="196"/>
      <c r="T172" s="197"/>
      <c r="AT172" s="198" t="s">
        <v>150</v>
      </c>
      <c r="AU172" s="198" t="s">
        <v>86</v>
      </c>
      <c r="AV172" s="12" t="s">
        <v>86</v>
      </c>
      <c r="AW172" s="12" t="s">
        <v>42</v>
      </c>
      <c r="AX172" s="12" t="s">
        <v>78</v>
      </c>
      <c r="AY172" s="198" t="s">
        <v>136</v>
      </c>
    </row>
    <row r="173" spans="2:51" s="12" customFormat="1" ht="31.5" customHeight="1">
      <c r="B173" s="189"/>
      <c r="D173" s="186" t="s">
        <v>150</v>
      </c>
      <c r="E173" s="198" t="s">
        <v>22</v>
      </c>
      <c r="F173" s="204" t="s">
        <v>308</v>
      </c>
      <c r="H173" s="205">
        <v>76</v>
      </c>
      <c r="I173" s="194"/>
      <c r="L173" s="189"/>
      <c r="M173" s="195"/>
      <c r="N173" s="196"/>
      <c r="O173" s="196"/>
      <c r="P173" s="196"/>
      <c r="Q173" s="196"/>
      <c r="R173" s="196"/>
      <c r="S173" s="196"/>
      <c r="T173" s="197"/>
      <c r="AT173" s="198" t="s">
        <v>150</v>
      </c>
      <c r="AU173" s="198" t="s">
        <v>86</v>
      </c>
      <c r="AV173" s="12" t="s">
        <v>86</v>
      </c>
      <c r="AW173" s="12" t="s">
        <v>42</v>
      </c>
      <c r="AX173" s="12" t="s">
        <v>78</v>
      </c>
      <c r="AY173" s="198" t="s">
        <v>136</v>
      </c>
    </row>
    <row r="174" spans="2:51" s="14" customFormat="1" ht="22.5" customHeight="1">
      <c r="B174" s="218"/>
      <c r="D174" s="186" t="s">
        <v>150</v>
      </c>
      <c r="E174" s="219" t="s">
        <v>22</v>
      </c>
      <c r="F174" s="220" t="s">
        <v>306</v>
      </c>
      <c r="H174" s="221">
        <v>152</v>
      </c>
      <c r="I174" s="222"/>
      <c r="L174" s="218"/>
      <c r="M174" s="223"/>
      <c r="N174" s="224"/>
      <c r="O174" s="224"/>
      <c r="P174" s="224"/>
      <c r="Q174" s="224"/>
      <c r="R174" s="224"/>
      <c r="S174" s="224"/>
      <c r="T174" s="225"/>
      <c r="AT174" s="219" t="s">
        <v>150</v>
      </c>
      <c r="AU174" s="219" t="s">
        <v>86</v>
      </c>
      <c r="AV174" s="14" t="s">
        <v>156</v>
      </c>
      <c r="AW174" s="14" t="s">
        <v>42</v>
      </c>
      <c r="AX174" s="14" t="s">
        <v>78</v>
      </c>
      <c r="AY174" s="219" t="s">
        <v>136</v>
      </c>
    </row>
    <row r="175" spans="2:51" s="13" customFormat="1" ht="22.5" customHeight="1">
      <c r="B175" s="206"/>
      <c r="D175" s="190" t="s">
        <v>150</v>
      </c>
      <c r="E175" s="207" t="s">
        <v>22</v>
      </c>
      <c r="F175" s="208" t="s">
        <v>215</v>
      </c>
      <c r="H175" s="209">
        <v>228</v>
      </c>
      <c r="I175" s="210"/>
      <c r="L175" s="206"/>
      <c r="M175" s="211"/>
      <c r="N175" s="212"/>
      <c r="O175" s="212"/>
      <c r="P175" s="212"/>
      <c r="Q175" s="212"/>
      <c r="R175" s="212"/>
      <c r="S175" s="212"/>
      <c r="T175" s="213"/>
      <c r="AT175" s="214" t="s">
        <v>150</v>
      </c>
      <c r="AU175" s="214" t="s">
        <v>86</v>
      </c>
      <c r="AV175" s="13" t="s">
        <v>165</v>
      </c>
      <c r="AW175" s="13" t="s">
        <v>42</v>
      </c>
      <c r="AX175" s="13" t="s">
        <v>23</v>
      </c>
      <c r="AY175" s="214" t="s">
        <v>136</v>
      </c>
    </row>
    <row r="176" spans="2:65" s="1" customFormat="1" ht="22.5" customHeight="1">
      <c r="B176" s="173"/>
      <c r="C176" s="174" t="s">
        <v>309</v>
      </c>
      <c r="D176" s="174" t="s">
        <v>139</v>
      </c>
      <c r="E176" s="175" t="s">
        <v>310</v>
      </c>
      <c r="F176" s="176" t="s">
        <v>311</v>
      </c>
      <c r="G176" s="177" t="s">
        <v>198</v>
      </c>
      <c r="H176" s="178">
        <v>48.4</v>
      </c>
      <c r="I176" s="179"/>
      <c r="J176" s="180">
        <f>ROUND(I176*H176,2)</f>
        <v>0</v>
      </c>
      <c r="K176" s="176" t="s">
        <v>143</v>
      </c>
      <c r="L176" s="36"/>
      <c r="M176" s="181" t="s">
        <v>22</v>
      </c>
      <c r="N176" s="182" t="s">
        <v>49</v>
      </c>
      <c r="O176" s="37"/>
      <c r="P176" s="183">
        <f>O176*H176</f>
        <v>0</v>
      </c>
      <c r="Q176" s="183">
        <v>0</v>
      </c>
      <c r="R176" s="183">
        <f>Q176*H176</f>
        <v>0</v>
      </c>
      <c r="S176" s="183">
        <v>0</v>
      </c>
      <c r="T176" s="184">
        <f>S176*H176</f>
        <v>0</v>
      </c>
      <c r="AR176" s="19" t="s">
        <v>165</v>
      </c>
      <c r="AT176" s="19" t="s">
        <v>139</v>
      </c>
      <c r="AU176" s="19" t="s">
        <v>86</v>
      </c>
      <c r="AY176" s="19" t="s">
        <v>136</v>
      </c>
      <c r="BE176" s="185">
        <f>IF(N176="základní",J176,0)</f>
        <v>0</v>
      </c>
      <c r="BF176" s="185">
        <f>IF(N176="snížená",J176,0)</f>
        <v>0</v>
      </c>
      <c r="BG176" s="185">
        <f>IF(N176="zákl. přenesená",J176,0)</f>
        <v>0</v>
      </c>
      <c r="BH176" s="185">
        <f>IF(N176="sníž. přenesená",J176,0)</f>
        <v>0</v>
      </c>
      <c r="BI176" s="185">
        <f>IF(N176="nulová",J176,0)</f>
        <v>0</v>
      </c>
      <c r="BJ176" s="19" t="s">
        <v>23</v>
      </c>
      <c r="BK176" s="185">
        <f>ROUND(I176*H176,2)</f>
        <v>0</v>
      </c>
      <c r="BL176" s="19" t="s">
        <v>165</v>
      </c>
      <c r="BM176" s="19" t="s">
        <v>312</v>
      </c>
    </row>
    <row r="177" spans="2:47" s="1" customFormat="1" ht="22.5" customHeight="1">
      <c r="B177" s="36"/>
      <c r="D177" s="186" t="s">
        <v>146</v>
      </c>
      <c r="F177" s="187" t="s">
        <v>313</v>
      </c>
      <c r="I177" s="147"/>
      <c r="L177" s="36"/>
      <c r="M177" s="65"/>
      <c r="N177" s="37"/>
      <c r="O177" s="37"/>
      <c r="P177" s="37"/>
      <c r="Q177" s="37"/>
      <c r="R177" s="37"/>
      <c r="S177" s="37"/>
      <c r="T177" s="66"/>
      <c r="AT177" s="19" t="s">
        <v>146</v>
      </c>
      <c r="AU177" s="19" t="s">
        <v>86</v>
      </c>
    </row>
    <row r="178" spans="2:51" s="12" customFormat="1" ht="22.5" customHeight="1">
      <c r="B178" s="189"/>
      <c r="D178" s="190" t="s">
        <v>150</v>
      </c>
      <c r="E178" s="191" t="s">
        <v>22</v>
      </c>
      <c r="F178" s="192" t="s">
        <v>314</v>
      </c>
      <c r="H178" s="193">
        <v>48.4</v>
      </c>
      <c r="I178" s="194"/>
      <c r="L178" s="189"/>
      <c r="M178" s="195"/>
      <c r="N178" s="196"/>
      <c r="O178" s="196"/>
      <c r="P178" s="196"/>
      <c r="Q178" s="196"/>
      <c r="R178" s="196"/>
      <c r="S178" s="196"/>
      <c r="T178" s="197"/>
      <c r="AT178" s="198" t="s">
        <v>150</v>
      </c>
      <c r="AU178" s="198" t="s">
        <v>86</v>
      </c>
      <c r="AV178" s="12" t="s">
        <v>86</v>
      </c>
      <c r="AW178" s="12" t="s">
        <v>42</v>
      </c>
      <c r="AX178" s="12" t="s">
        <v>23</v>
      </c>
      <c r="AY178" s="198" t="s">
        <v>136</v>
      </c>
    </row>
    <row r="179" spans="2:65" s="1" customFormat="1" ht="22.5" customHeight="1">
      <c r="B179" s="173"/>
      <c r="C179" s="174" t="s">
        <v>315</v>
      </c>
      <c r="D179" s="174" t="s">
        <v>139</v>
      </c>
      <c r="E179" s="175" t="s">
        <v>316</v>
      </c>
      <c r="F179" s="176" t="s">
        <v>317</v>
      </c>
      <c r="G179" s="177" t="s">
        <v>198</v>
      </c>
      <c r="H179" s="178">
        <v>362.25</v>
      </c>
      <c r="I179" s="179"/>
      <c r="J179" s="180">
        <f>ROUND(I179*H179,2)</f>
        <v>0</v>
      </c>
      <c r="K179" s="176" t="s">
        <v>143</v>
      </c>
      <c r="L179" s="36"/>
      <c r="M179" s="181" t="s">
        <v>22</v>
      </c>
      <c r="N179" s="182" t="s">
        <v>49</v>
      </c>
      <c r="O179" s="37"/>
      <c r="P179" s="183">
        <f>O179*H179</f>
        <v>0</v>
      </c>
      <c r="Q179" s="183">
        <v>0</v>
      </c>
      <c r="R179" s="183">
        <f>Q179*H179</f>
        <v>0</v>
      </c>
      <c r="S179" s="183">
        <v>0</v>
      </c>
      <c r="T179" s="184">
        <f>S179*H179</f>
        <v>0</v>
      </c>
      <c r="AR179" s="19" t="s">
        <v>165</v>
      </c>
      <c r="AT179" s="19" t="s">
        <v>139</v>
      </c>
      <c r="AU179" s="19" t="s">
        <v>86</v>
      </c>
      <c r="AY179" s="19" t="s">
        <v>136</v>
      </c>
      <c r="BE179" s="185">
        <f>IF(N179="základní",J179,0)</f>
        <v>0</v>
      </c>
      <c r="BF179" s="185">
        <f>IF(N179="snížená",J179,0)</f>
        <v>0</v>
      </c>
      <c r="BG179" s="185">
        <f>IF(N179="zákl. přenesená",J179,0)</f>
        <v>0</v>
      </c>
      <c r="BH179" s="185">
        <f>IF(N179="sníž. přenesená",J179,0)</f>
        <v>0</v>
      </c>
      <c r="BI179" s="185">
        <f>IF(N179="nulová",J179,0)</f>
        <v>0</v>
      </c>
      <c r="BJ179" s="19" t="s">
        <v>23</v>
      </c>
      <c r="BK179" s="185">
        <f>ROUND(I179*H179,2)</f>
        <v>0</v>
      </c>
      <c r="BL179" s="19" t="s">
        <v>165</v>
      </c>
      <c r="BM179" s="19" t="s">
        <v>318</v>
      </c>
    </row>
    <row r="180" spans="2:47" s="1" customFormat="1" ht="30" customHeight="1">
      <c r="B180" s="36"/>
      <c r="D180" s="186" t="s">
        <v>146</v>
      </c>
      <c r="F180" s="187" t="s">
        <v>319</v>
      </c>
      <c r="I180" s="147"/>
      <c r="L180" s="36"/>
      <c r="M180" s="65"/>
      <c r="N180" s="37"/>
      <c r="O180" s="37"/>
      <c r="P180" s="37"/>
      <c r="Q180" s="37"/>
      <c r="R180" s="37"/>
      <c r="S180" s="37"/>
      <c r="T180" s="66"/>
      <c r="AT180" s="19" t="s">
        <v>146</v>
      </c>
      <c r="AU180" s="19" t="s">
        <v>86</v>
      </c>
    </row>
    <row r="181" spans="2:47" s="1" customFormat="1" ht="30" customHeight="1">
      <c r="B181" s="36"/>
      <c r="D181" s="186" t="s">
        <v>201</v>
      </c>
      <c r="F181" s="188" t="s">
        <v>320</v>
      </c>
      <c r="I181" s="147"/>
      <c r="L181" s="36"/>
      <c r="M181" s="65"/>
      <c r="N181" s="37"/>
      <c r="O181" s="37"/>
      <c r="P181" s="37"/>
      <c r="Q181" s="37"/>
      <c r="R181" s="37"/>
      <c r="S181" s="37"/>
      <c r="T181" s="66"/>
      <c r="AT181" s="19" t="s">
        <v>201</v>
      </c>
      <c r="AU181" s="19" t="s">
        <v>86</v>
      </c>
    </row>
    <row r="182" spans="2:51" s="12" customFormat="1" ht="22.5" customHeight="1">
      <c r="B182" s="189"/>
      <c r="D182" s="190" t="s">
        <v>150</v>
      </c>
      <c r="E182" s="191" t="s">
        <v>22</v>
      </c>
      <c r="F182" s="192" t="s">
        <v>321</v>
      </c>
      <c r="H182" s="193">
        <v>362.25</v>
      </c>
      <c r="I182" s="194"/>
      <c r="L182" s="189"/>
      <c r="M182" s="195"/>
      <c r="N182" s="196"/>
      <c r="O182" s="196"/>
      <c r="P182" s="196"/>
      <c r="Q182" s="196"/>
      <c r="R182" s="196"/>
      <c r="S182" s="196"/>
      <c r="T182" s="197"/>
      <c r="AT182" s="198" t="s">
        <v>150</v>
      </c>
      <c r="AU182" s="198" t="s">
        <v>86</v>
      </c>
      <c r="AV182" s="12" t="s">
        <v>86</v>
      </c>
      <c r="AW182" s="12" t="s">
        <v>42</v>
      </c>
      <c r="AX182" s="12" t="s">
        <v>23</v>
      </c>
      <c r="AY182" s="198" t="s">
        <v>136</v>
      </c>
    </row>
    <row r="183" spans="2:65" s="1" customFormat="1" ht="22.5" customHeight="1">
      <c r="B183" s="173"/>
      <c r="C183" s="174" t="s">
        <v>322</v>
      </c>
      <c r="D183" s="174" t="s">
        <v>139</v>
      </c>
      <c r="E183" s="175" t="s">
        <v>323</v>
      </c>
      <c r="F183" s="176" t="s">
        <v>324</v>
      </c>
      <c r="G183" s="177" t="s">
        <v>198</v>
      </c>
      <c r="H183" s="178">
        <v>2301.08</v>
      </c>
      <c r="I183" s="179"/>
      <c r="J183" s="180">
        <f>ROUND(I183*H183,2)</f>
        <v>0</v>
      </c>
      <c r="K183" s="176" t="s">
        <v>143</v>
      </c>
      <c r="L183" s="36"/>
      <c r="M183" s="181" t="s">
        <v>22</v>
      </c>
      <c r="N183" s="182" t="s">
        <v>49</v>
      </c>
      <c r="O183" s="37"/>
      <c r="P183" s="183">
        <f>O183*H183</f>
        <v>0</v>
      </c>
      <c r="Q183" s="183">
        <v>0</v>
      </c>
      <c r="R183" s="183">
        <f>Q183*H183</f>
        <v>0</v>
      </c>
      <c r="S183" s="183">
        <v>0</v>
      </c>
      <c r="T183" s="184">
        <f>S183*H183</f>
        <v>0</v>
      </c>
      <c r="AR183" s="19" t="s">
        <v>165</v>
      </c>
      <c r="AT183" s="19" t="s">
        <v>139</v>
      </c>
      <c r="AU183" s="19" t="s">
        <v>86</v>
      </c>
      <c r="AY183" s="19" t="s">
        <v>136</v>
      </c>
      <c r="BE183" s="185">
        <f>IF(N183="základní",J183,0)</f>
        <v>0</v>
      </c>
      <c r="BF183" s="185">
        <f>IF(N183="snížená",J183,0)</f>
        <v>0</v>
      </c>
      <c r="BG183" s="185">
        <f>IF(N183="zákl. přenesená",J183,0)</f>
        <v>0</v>
      </c>
      <c r="BH183" s="185">
        <f>IF(N183="sníž. přenesená",J183,0)</f>
        <v>0</v>
      </c>
      <c r="BI183" s="185">
        <f>IF(N183="nulová",J183,0)</f>
        <v>0</v>
      </c>
      <c r="BJ183" s="19" t="s">
        <v>23</v>
      </c>
      <c r="BK183" s="185">
        <f>ROUND(I183*H183,2)</f>
        <v>0</v>
      </c>
      <c r="BL183" s="19" t="s">
        <v>165</v>
      </c>
      <c r="BM183" s="19" t="s">
        <v>325</v>
      </c>
    </row>
    <row r="184" spans="2:47" s="1" customFormat="1" ht="30" customHeight="1">
      <c r="B184" s="36"/>
      <c r="D184" s="186" t="s">
        <v>146</v>
      </c>
      <c r="F184" s="187" t="s">
        <v>326</v>
      </c>
      <c r="I184" s="147"/>
      <c r="L184" s="36"/>
      <c r="M184" s="65"/>
      <c r="N184" s="37"/>
      <c r="O184" s="37"/>
      <c r="P184" s="37"/>
      <c r="Q184" s="37"/>
      <c r="R184" s="37"/>
      <c r="S184" s="37"/>
      <c r="T184" s="66"/>
      <c r="AT184" s="19" t="s">
        <v>146</v>
      </c>
      <c r="AU184" s="19" t="s">
        <v>86</v>
      </c>
    </row>
    <row r="185" spans="2:47" s="1" customFormat="1" ht="30" customHeight="1">
      <c r="B185" s="36"/>
      <c r="D185" s="186" t="s">
        <v>201</v>
      </c>
      <c r="F185" s="188" t="s">
        <v>320</v>
      </c>
      <c r="I185" s="147"/>
      <c r="L185" s="36"/>
      <c r="M185" s="65"/>
      <c r="N185" s="37"/>
      <c r="O185" s="37"/>
      <c r="P185" s="37"/>
      <c r="Q185" s="37"/>
      <c r="R185" s="37"/>
      <c r="S185" s="37"/>
      <c r="T185" s="66"/>
      <c r="AT185" s="19" t="s">
        <v>201</v>
      </c>
      <c r="AU185" s="19" t="s">
        <v>86</v>
      </c>
    </row>
    <row r="186" spans="2:51" s="12" customFormat="1" ht="22.5" customHeight="1">
      <c r="B186" s="189"/>
      <c r="D186" s="186" t="s">
        <v>150</v>
      </c>
      <c r="E186" s="198" t="s">
        <v>22</v>
      </c>
      <c r="F186" s="204" t="s">
        <v>327</v>
      </c>
      <c r="H186" s="205">
        <v>2129.93</v>
      </c>
      <c r="I186" s="194"/>
      <c r="L186" s="189"/>
      <c r="M186" s="195"/>
      <c r="N186" s="196"/>
      <c r="O186" s="196"/>
      <c r="P186" s="196"/>
      <c r="Q186" s="196"/>
      <c r="R186" s="196"/>
      <c r="S186" s="196"/>
      <c r="T186" s="197"/>
      <c r="AT186" s="198" t="s">
        <v>150</v>
      </c>
      <c r="AU186" s="198" t="s">
        <v>86</v>
      </c>
      <c r="AV186" s="12" t="s">
        <v>86</v>
      </c>
      <c r="AW186" s="12" t="s">
        <v>42</v>
      </c>
      <c r="AX186" s="12" t="s">
        <v>78</v>
      </c>
      <c r="AY186" s="198" t="s">
        <v>136</v>
      </c>
    </row>
    <row r="187" spans="2:51" s="12" customFormat="1" ht="22.5" customHeight="1">
      <c r="B187" s="189"/>
      <c r="D187" s="186" t="s">
        <v>150</v>
      </c>
      <c r="E187" s="198" t="s">
        <v>22</v>
      </c>
      <c r="F187" s="204" t="s">
        <v>328</v>
      </c>
      <c r="H187" s="205">
        <v>171.15</v>
      </c>
      <c r="I187" s="194"/>
      <c r="L187" s="189"/>
      <c r="M187" s="195"/>
      <c r="N187" s="196"/>
      <c r="O187" s="196"/>
      <c r="P187" s="196"/>
      <c r="Q187" s="196"/>
      <c r="R187" s="196"/>
      <c r="S187" s="196"/>
      <c r="T187" s="197"/>
      <c r="AT187" s="198" t="s">
        <v>150</v>
      </c>
      <c r="AU187" s="198" t="s">
        <v>86</v>
      </c>
      <c r="AV187" s="12" t="s">
        <v>86</v>
      </c>
      <c r="AW187" s="12" t="s">
        <v>42</v>
      </c>
      <c r="AX187" s="12" t="s">
        <v>78</v>
      </c>
      <c r="AY187" s="198" t="s">
        <v>136</v>
      </c>
    </row>
    <row r="188" spans="2:51" s="13" customFormat="1" ht="22.5" customHeight="1">
      <c r="B188" s="206"/>
      <c r="D188" s="190" t="s">
        <v>150</v>
      </c>
      <c r="E188" s="207" t="s">
        <v>22</v>
      </c>
      <c r="F188" s="208" t="s">
        <v>215</v>
      </c>
      <c r="H188" s="209">
        <v>2301.08</v>
      </c>
      <c r="I188" s="210"/>
      <c r="L188" s="206"/>
      <c r="M188" s="211"/>
      <c r="N188" s="212"/>
      <c r="O188" s="212"/>
      <c r="P188" s="212"/>
      <c r="Q188" s="212"/>
      <c r="R188" s="212"/>
      <c r="S188" s="212"/>
      <c r="T188" s="213"/>
      <c r="AT188" s="214" t="s">
        <v>150</v>
      </c>
      <c r="AU188" s="214" t="s">
        <v>86</v>
      </c>
      <c r="AV188" s="13" t="s">
        <v>165</v>
      </c>
      <c r="AW188" s="13" t="s">
        <v>42</v>
      </c>
      <c r="AX188" s="13" t="s">
        <v>23</v>
      </c>
      <c r="AY188" s="214" t="s">
        <v>136</v>
      </c>
    </row>
    <row r="189" spans="2:65" s="1" customFormat="1" ht="22.5" customHeight="1">
      <c r="B189" s="173"/>
      <c r="C189" s="174" t="s">
        <v>329</v>
      </c>
      <c r="D189" s="174" t="s">
        <v>139</v>
      </c>
      <c r="E189" s="175" t="s">
        <v>330</v>
      </c>
      <c r="F189" s="176" t="s">
        <v>331</v>
      </c>
      <c r="G189" s="177" t="s">
        <v>198</v>
      </c>
      <c r="H189" s="178">
        <v>420</v>
      </c>
      <c r="I189" s="179"/>
      <c r="J189" s="180">
        <f>ROUND(I189*H189,2)</f>
        <v>0</v>
      </c>
      <c r="K189" s="176" t="s">
        <v>143</v>
      </c>
      <c r="L189" s="36"/>
      <c r="M189" s="181" t="s">
        <v>22</v>
      </c>
      <c r="N189" s="182" t="s">
        <v>49</v>
      </c>
      <c r="O189" s="37"/>
      <c r="P189" s="183">
        <f>O189*H189</f>
        <v>0</v>
      </c>
      <c r="Q189" s="183">
        <v>0.132</v>
      </c>
      <c r="R189" s="183">
        <f>Q189*H189</f>
        <v>55.440000000000005</v>
      </c>
      <c r="S189" s="183">
        <v>0</v>
      </c>
      <c r="T189" s="184">
        <f>S189*H189</f>
        <v>0</v>
      </c>
      <c r="AR189" s="19" t="s">
        <v>165</v>
      </c>
      <c r="AT189" s="19" t="s">
        <v>139</v>
      </c>
      <c r="AU189" s="19" t="s">
        <v>86</v>
      </c>
      <c r="AY189" s="19" t="s">
        <v>136</v>
      </c>
      <c r="BE189" s="185">
        <f>IF(N189="základní",J189,0)</f>
        <v>0</v>
      </c>
      <c r="BF189" s="185">
        <f>IF(N189="snížená",J189,0)</f>
        <v>0</v>
      </c>
      <c r="BG189" s="185">
        <f>IF(N189="zákl. přenesená",J189,0)</f>
        <v>0</v>
      </c>
      <c r="BH189" s="185">
        <f>IF(N189="sníž. přenesená",J189,0)</f>
        <v>0</v>
      </c>
      <c r="BI189" s="185">
        <f>IF(N189="nulová",J189,0)</f>
        <v>0</v>
      </c>
      <c r="BJ189" s="19" t="s">
        <v>23</v>
      </c>
      <c r="BK189" s="185">
        <f>ROUND(I189*H189,2)</f>
        <v>0</v>
      </c>
      <c r="BL189" s="19" t="s">
        <v>165</v>
      </c>
      <c r="BM189" s="19" t="s">
        <v>332</v>
      </c>
    </row>
    <row r="190" spans="2:47" s="1" customFormat="1" ht="30" customHeight="1">
      <c r="B190" s="36"/>
      <c r="D190" s="186" t="s">
        <v>146</v>
      </c>
      <c r="F190" s="187" t="s">
        <v>333</v>
      </c>
      <c r="I190" s="147"/>
      <c r="L190" s="36"/>
      <c r="M190" s="65"/>
      <c r="N190" s="37"/>
      <c r="O190" s="37"/>
      <c r="P190" s="37"/>
      <c r="Q190" s="37"/>
      <c r="R190" s="37"/>
      <c r="S190" s="37"/>
      <c r="T190" s="66"/>
      <c r="AT190" s="19" t="s">
        <v>146</v>
      </c>
      <c r="AU190" s="19" t="s">
        <v>86</v>
      </c>
    </row>
    <row r="191" spans="2:47" s="1" customFormat="1" ht="66" customHeight="1">
      <c r="B191" s="36"/>
      <c r="D191" s="186" t="s">
        <v>201</v>
      </c>
      <c r="F191" s="188" t="s">
        <v>334</v>
      </c>
      <c r="I191" s="147"/>
      <c r="L191" s="36"/>
      <c r="M191" s="65"/>
      <c r="N191" s="37"/>
      <c r="O191" s="37"/>
      <c r="P191" s="37"/>
      <c r="Q191" s="37"/>
      <c r="R191" s="37"/>
      <c r="S191" s="37"/>
      <c r="T191" s="66"/>
      <c r="AT191" s="19" t="s">
        <v>201</v>
      </c>
      <c r="AU191" s="19" t="s">
        <v>86</v>
      </c>
    </row>
    <row r="192" spans="2:51" s="12" customFormat="1" ht="22.5" customHeight="1">
      <c r="B192" s="189"/>
      <c r="D192" s="190" t="s">
        <v>150</v>
      </c>
      <c r="E192" s="191" t="s">
        <v>22</v>
      </c>
      <c r="F192" s="192" t="s">
        <v>335</v>
      </c>
      <c r="H192" s="193">
        <v>420</v>
      </c>
      <c r="I192" s="194"/>
      <c r="L192" s="189"/>
      <c r="M192" s="195"/>
      <c r="N192" s="196"/>
      <c r="O192" s="196"/>
      <c r="P192" s="196"/>
      <c r="Q192" s="196"/>
      <c r="R192" s="196"/>
      <c r="S192" s="196"/>
      <c r="T192" s="197"/>
      <c r="AT192" s="198" t="s">
        <v>150</v>
      </c>
      <c r="AU192" s="198" t="s">
        <v>86</v>
      </c>
      <c r="AV192" s="12" t="s">
        <v>86</v>
      </c>
      <c r="AW192" s="12" t="s">
        <v>42</v>
      </c>
      <c r="AX192" s="12" t="s">
        <v>23</v>
      </c>
      <c r="AY192" s="198" t="s">
        <v>136</v>
      </c>
    </row>
    <row r="193" spans="2:65" s="1" customFormat="1" ht="22.5" customHeight="1">
      <c r="B193" s="173"/>
      <c r="C193" s="174" t="s">
        <v>7</v>
      </c>
      <c r="D193" s="174" t="s">
        <v>139</v>
      </c>
      <c r="E193" s="175" t="s">
        <v>336</v>
      </c>
      <c r="F193" s="176" t="s">
        <v>337</v>
      </c>
      <c r="G193" s="177" t="s">
        <v>198</v>
      </c>
      <c r="H193" s="178">
        <v>2739.33</v>
      </c>
      <c r="I193" s="179"/>
      <c r="J193" s="180">
        <f>ROUND(I193*H193,2)</f>
        <v>0</v>
      </c>
      <c r="K193" s="176" t="s">
        <v>143</v>
      </c>
      <c r="L193" s="36"/>
      <c r="M193" s="181" t="s">
        <v>22</v>
      </c>
      <c r="N193" s="182" t="s">
        <v>49</v>
      </c>
      <c r="O193" s="37"/>
      <c r="P193" s="183">
        <f>O193*H193</f>
        <v>0</v>
      </c>
      <c r="Q193" s="183">
        <v>0.00601</v>
      </c>
      <c r="R193" s="183">
        <f>Q193*H193</f>
        <v>16.463373299999997</v>
      </c>
      <c r="S193" s="183">
        <v>0</v>
      </c>
      <c r="T193" s="184">
        <f>S193*H193</f>
        <v>0</v>
      </c>
      <c r="AR193" s="19" t="s">
        <v>165</v>
      </c>
      <c r="AT193" s="19" t="s">
        <v>139</v>
      </c>
      <c r="AU193" s="19" t="s">
        <v>86</v>
      </c>
      <c r="AY193" s="19" t="s">
        <v>136</v>
      </c>
      <c r="BE193" s="185">
        <f>IF(N193="základní",J193,0)</f>
        <v>0</v>
      </c>
      <c r="BF193" s="185">
        <f>IF(N193="snížená",J193,0)</f>
        <v>0</v>
      </c>
      <c r="BG193" s="185">
        <f>IF(N193="zákl. přenesená",J193,0)</f>
        <v>0</v>
      </c>
      <c r="BH193" s="185">
        <f>IF(N193="sníž. přenesená",J193,0)</f>
        <v>0</v>
      </c>
      <c r="BI193" s="185">
        <f>IF(N193="nulová",J193,0)</f>
        <v>0</v>
      </c>
      <c r="BJ193" s="19" t="s">
        <v>23</v>
      </c>
      <c r="BK193" s="185">
        <f>ROUND(I193*H193,2)</f>
        <v>0</v>
      </c>
      <c r="BL193" s="19" t="s">
        <v>165</v>
      </c>
      <c r="BM193" s="19" t="s">
        <v>338</v>
      </c>
    </row>
    <row r="194" spans="2:47" s="1" customFormat="1" ht="22.5" customHeight="1">
      <c r="B194" s="36"/>
      <c r="D194" s="186" t="s">
        <v>146</v>
      </c>
      <c r="F194" s="187" t="s">
        <v>339</v>
      </c>
      <c r="I194" s="147"/>
      <c r="L194" s="36"/>
      <c r="M194" s="65"/>
      <c r="N194" s="37"/>
      <c r="O194" s="37"/>
      <c r="P194" s="37"/>
      <c r="Q194" s="37"/>
      <c r="R194" s="37"/>
      <c r="S194" s="37"/>
      <c r="T194" s="66"/>
      <c r="AT194" s="19" t="s">
        <v>146</v>
      </c>
      <c r="AU194" s="19" t="s">
        <v>86</v>
      </c>
    </row>
    <row r="195" spans="2:51" s="12" customFormat="1" ht="22.5" customHeight="1">
      <c r="B195" s="189"/>
      <c r="D195" s="186" t="s">
        <v>150</v>
      </c>
      <c r="E195" s="198" t="s">
        <v>22</v>
      </c>
      <c r="F195" s="204" t="s">
        <v>340</v>
      </c>
      <c r="H195" s="205">
        <v>2129.93</v>
      </c>
      <c r="I195" s="194"/>
      <c r="L195" s="189"/>
      <c r="M195" s="195"/>
      <c r="N195" s="196"/>
      <c r="O195" s="196"/>
      <c r="P195" s="196"/>
      <c r="Q195" s="196"/>
      <c r="R195" s="196"/>
      <c r="S195" s="196"/>
      <c r="T195" s="197"/>
      <c r="AT195" s="198" t="s">
        <v>150</v>
      </c>
      <c r="AU195" s="198" t="s">
        <v>86</v>
      </c>
      <c r="AV195" s="12" t="s">
        <v>86</v>
      </c>
      <c r="AW195" s="12" t="s">
        <v>42</v>
      </c>
      <c r="AX195" s="12" t="s">
        <v>78</v>
      </c>
      <c r="AY195" s="198" t="s">
        <v>136</v>
      </c>
    </row>
    <row r="196" spans="2:51" s="12" customFormat="1" ht="22.5" customHeight="1">
      <c r="B196" s="189"/>
      <c r="D196" s="186" t="s">
        <v>150</v>
      </c>
      <c r="E196" s="198" t="s">
        <v>22</v>
      </c>
      <c r="F196" s="204" t="s">
        <v>341</v>
      </c>
      <c r="H196" s="205">
        <v>362.25</v>
      </c>
      <c r="I196" s="194"/>
      <c r="L196" s="189"/>
      <c r="M196" s="195"/>
      <c r="N196" s="196"/>
      <c r="O196" s="196"/>
      <c r="P196" s="196"/>
      <c r="Q196" s="196"/>
      <c r="R196" s="196"/>
      <c r="S196" s="196"/>
      <c r="T196" s="197"/>
      <c r="AT196" s="198" t="s">
        <v>150</v>
      </c>
      <c r="AU196" s="198" t="s">
        <v>86</v>
      </c>
      <c r="AV196" s="12" t="s">
        <v>86</v>
      </c>
      <c r="AW196" s="12" t="s">
        <v>42</v>
      </c>
      <c r="AX196" s="12" t="s">
        <v>78</v>
      </c>
      <c r="AY196" s="198" t="s">
        <v>136</v>
      </c>
    </row>
    <row r="197" spans="2:51" s="12" customFormat="1" ht="22.5" customHeight="1">
      <c r="B197" s="189"/>
      <c r="D197" s="186" t="s">
        <v>150</v>
      </c>
      <c r="E197" s="198" t="s">
        <v>22</v>
      </c>
      <c r="F197" s="204" t="s">
        <v>342</v>
      </c>
      <c r="H197" s="205">
        <v>171.15</v>
      </c>
      <c r="I197" s="194"/>
      <c r="L197" s="189"/>
      <c r="M197" s="195"/>
      <c r="N197" s="196"/>
      <c r="O197" s="196"/>
      <c r="P197" s="196"/>
      <c r="Q197" s="196"/>
      <c r="R197" s="196"/>
      <c r="S197" s="196"/>
      <c r="T197" s="197"/>
      <c r="AT197" s="198" t="s">
        <v>150</v>
      </c>
      <c r="AU197" s="198" t="s">
        <v>86</v>
      </c>
      <c r="AV197" s="12" t="s">
        <v>86</v>
      </c>
      <c r="AW197" s="12" t="s">
        <v>42</v>
      </c>
      <c r="AX197" s="12" t="s">
        <v>78</v>
      </c>
      <c r="AY197" s="198" t="s">
        <v>136</v>
      </c>
    </row>
    <row r="198" spans="2:51" s="14" customFormat="1" ht="22.5" customHeight="1">
      <c r="B198" s="218"/>
      <c r="D198" s="186" t="s">
        <v>150</v>
      </c>
      <c r="E198" s="219" t="s">
        <v>22</v>
      </c>
      <c r="F198" s="220" t="s">
        <v>306</v>
      </c>
      <c r="H198" s="221">
        <v>2663.33</v>
      </c>
      <c r="I198" s="222"/>
      <c r="L198" s="218"/>
      <c r="M198" s="223"/>
      <c r="N198" s="224"/>
      <c r="O198" s="224"/>
      <c r="P198" s="224"/>
      <c r="Q198" s="224"/>
      <c r="R198" s="224"/>
      <c r="S198" s="224"/>
      <c r="T198" s="225"/>
      <c r="AT198" s="219" t="s">
        <v>150</v>
      </c>
      <c r="AU198" s="219" t="s">
        <v>86</v>
      </c>
      <c r="AV198" s="14" t="s">
        <v>156</v>
      </c>
      <c r="AW198" s="14" t="s">
        <v>42</v>
      </c>
      <c r="AX198" s="14" t="s">
        <v>78</v>
      </c>
      <c r="AY198" s="219" t="s">
        <v>136</v>
      </c>
    </row>
    <row r="199" spans="2:51" s="12" customFormat="1" ht="22.5" customHeight="1">
      <c r="B199" s="189"/>
      <c r="D199" s="186" t="s">
        <v>150</v>
      </c>
      <c r="E199" s="198" t="s">
        <v>22</v>
      </c>
      <c r="F199" s="204" t="s">
        <v>343</v>
      </c>
      <c r="H199" s="205">
        <v>38</v>
      </c>
      <c r="I199" s="194"/>
      <c r="L199" s="189"/>
      <c r="M199" s="195"/>
      <c r="N199" s="196"/>
      <c r="O199" s="196"/>
      <c r="P199" s="196"/>
      <c r="Q199" s="196"/>
      <c r="R199" s="196"/>
      <c r="S199" s="196"/>
      <c r="T199" s="197"/>
      <c r="AT199" s="198" t="s">
        <v>150</v>
      </c>
      <c r="AU199" s="198" t="s">
        <v>86</v>
      </c>
      <c r="AV199" s="12" t="s">
        <v>86</v>
      </c>
      <c r="AW199" s="12" t="s">
        <v>42</v>
      </c>
      <c r="AX199" s="12" t="s">
        <v>78</v>
      </c>
      <c r="AY199" s="198" t="s">
        <v>136</v>
      </c>
    </row>
    <row r="200" spans="2:51" s="12" customFormat="1" ht="22.5" customHeight="1">
      <c r="B200" s="189"/>
      <c r="D200" s="186" t="s">
        <v>150</v>
      </c>
      <c r="E200" s="198" t="s">
        <v>22</v>
      </c>
      <c r="F200" s="204" t="s">
        <v>344</v>
      </c>
      <c r="H200" s="205">
        <v>38</v>
      </c>
      <c r="I200" s="194"/>
      <c r="L200" s="189"/>
      <c r="M200" s="195"/>
      <c r="N200" s="196"/>
      <c r="O200" s="196"/>
      <c r="P200" s="196"/>
      <c r="Q200" s="196"/>
      <c r="R200" s="196"/>
      <c r="S200" s="196"/>
      <c r="T200" s="197"/>
      <c r="AT200" s="198" t="s">
        <v>150</v>
      </c>
      <c r="AU200" s="198" t="s">
        <v>86</v>
      </c>
      <c r="AV200" s="12" t="s">
        <v>86</v>
      </c>
      <c r="AW200" s="12" t="s">
        <v>42</v>
      </c>
      <c r="AX200" s="12" t="s">
        <v>78</v>
      </c>
      <c r="AY200" s="198" t="s">
        <v>136</v>
      </c>
    </row>
    <row r="201" spans="2:51" s="14" customFormat="1" ht="22.5" customHeight="1">
      <c r="B201" s="218"/>
      <c r="D201" s="186" t="s">
        <v>150</v>
      </c>
      <c r="E201" s="219" t="s">
        <v>22</v>
      </c>
      <c r="F201" s="220" t="s">
        <v>306</v>
      </c>
      <c r="H201" s="221">
        <v>76</v>
      </c>
      <c r="I201" s="222"/>
      <c r="L201" s="218"/>
      <c r="M201" s="223"/>
      <c r="N201" s="224"/>
      <c r="O201" s="224"/>
      <c r="P201" s="224"/>
      <c r="Q201" s="224"/>
      <c r="R201" s="224"/>
      <c r="S201" s="224"/>
      <c r="T201" s="225"/>
      <c r="AT201" s="219" t="s">
        <v>150</v>
      </c>
      <c r="AU201" s="219" t="s">
        <v>86</v>
      </c>
      <c r="AV201" s="14" t="s">
        <v>156</v>
      </c>
      <c r="AW201" s="14" t="s">
        <v>42</v>
      </c>
      <c r="AX201" s="14" t="s">
        <v>78</v>
      </c>
      <c r="AY201" s="219" t="s">
        <v>136</v>
      </c>
    </row>
    <row r="202" spans="2:51" s="13" customFormat="1" ht="22.5" customHeight="1">
      <c r="B202" s="206"/>
      <c r="D202" s="190" t="s">
        <v>150</v>
      </c>
      <c r="E202" s="207" t="s">
        <v>22</v>
      </c>
      <c r="F202" s="208" t="s">
        <v>215</v>
      </c>
      <c r="H202" s="209">
        <v>2739.33</v>
      </c>
      <c r="I202" s="210"/>
      <c r="L202" s="206"/>
      <c r="M202" s="211"/>
      <c r="N202" s="212"/>
      <c r="O202" s="212"/>
      <c r="P202" s="212"/>
      <c r="Q202" s="212"/>
      <c r="R202" s="212"/>
      <c r="S202" s="212"/>
      <c r="T202" s="213"/>
      <c r="AT202" s="214" t="s">
        <v>150</v>
      </c>
      <c r="AU202" s="214" t="s">
        <v>86</v>
      </c>
      <c r="AV202" s="13" t="s">
        <v>165</v>
      </c>
      <c r="AW202" s="13" t="s">
        <v>42</v>
      </c>
      <c r="AX202" s="13" t="s">
        <v>23</v>
      </c>
      <c r="AY202" s="214" t="s">
        <v>136</v>
      </c>
    </row>
    <row r="203" spans="2:65" s="1" customFormat="1" ht="22.5" customHeight="1">
      <c r="B203" s="173"/>
      <c r="C203" s="174" t="s">
        <v>345</v>
      </c>
      <c r="D203" s="174" t="s">
        <v>139</v>
      </c>
      <c r="E203" s="175" t="s">
        <v>346</v>
      </c>
      <c r="F203" s="176" t="s">
        <v>347</v>
      </c>
      <c r="G203" s="177" t="s">
        <v>198</v>
      </c>
      <c r="H203" s="178">
        <v>5315.93</v>
      </c>
      <c r="I203" s="179"/>
      <c r="J203" s="180">
        <f>ROUND(I203*H203,2)</f>
        <v>0</v>
      </c>
      <c r="K203" s="176" t="s">
        <v>143</v>
      </c>
      <c r="L203" s="36"/>
      <c r="M203" s="181" t="s">
        <v>22</v>
      </c>
      <c r="N203" s="182" t="s">
        <v>49</v>
      </c>
      <c r="O203" s="37"/>
      <c r="P203" s="183">
        <f>O203*H203</f>
        <v>0</v>
      </c>
      <c r="Q203" s="183">
        <v>0.00071</v>
      </c>
      <c r="R203" s="183">
        <f>Q203*H203</f>
        <v>3.7743103000000002</v>
      </c>
      <c r="S203" s="183">
        <v>0</v>
      </c>
      <c r="T203" s="184">
        <f>S203*H203</f>
        <v>0</v>
      </c>
      <c r="AR203" s="19" t="s">
        <v>165</v>
      </c>
      <c r="AT203" s="19" t="s">
        <v>139</v>
      </c>
      <c r="AU203" s="19" t="s">
        <v>86</v>
      </c>
      <c r="AY203" s="19" t="s">
        <v>136</v>
      </c>
      <c r="BE203" s="185">
        <f>IF(N203="základní",J203,0)</f>
        <v>0</v>
      </c>
      <c r="BF203" s="185">
        <f>IF(N203="snížená",J203,0)</f>
        <v>0</v>
      </c>
      <c r="BG203" s="185">
        <f>IF(N203="zákl. přenesená",J203,0)</f>
        <v>0</v>
      </c>
      <c r="BH203" s="185">
        <f>IF(N203="sníž. přenesená",J203,0)</f>
        <v>0</v>
      </c>
      <c r="BI203" s="185">
        <f>IF(N203="nulová",J203,0)</f>
        <v>0</v>
      </c>
      <c r="BJ203" s="19" t="s">
        <v>23</v>
      </c>
      <c r="BK203" s="185">
        <f>ROUND(I203*H203,2)</f>
        <v>0</v>
      </c>
      <c r="BL203" s="19" t="s">
        <v>165</v>
      </c>
      <c r="BM203" s="19" t="s">
        <v>348</v>
      </c>
    </row>
    <row r="204" spans="2:47" s="1" customFormat="1" ht="22.5" customHeight="1">
      <c r="B204" s="36"/>
      <c r="D204" s="186" t="s">
        <v>146</v>
      </c>
      <c r="F204" s="187" t="s">
        <v>349</v>
      </c>
      <c r="I204" s="147"/>
      <c r="L204" s="36"/>
      <c r="M204" s="65"/>
      <c r="N204" s="37"/>
      <c r="O204" s="37"/>
      <c r="P204" s="37"/>
      <c r="Q204" s="37"/>
      <c r="R204" s="37"/>
      <c r="S204" s="37"/>
      <c r="T204" s="66"/>
      <c r="AT204" s="19" t="s">
        <v>146</v>
      </c>
      <c r="AU204" s="19" t="s">
        <v>86</v>
      </c>
    </row>
    <row r="205" spans="2:51" s="15" customFormat="1" ht="22.5" customHeight="1">
      <c r="B205" s="226"/>
      <c r="D205" s="186" t="s">
        <v>150</v>
      </c>
      <c r="E205" s="227" t="s">
        <v>22</v>
      </c>
      <c r="F205" s="228" t="s">
        <v>350</v>
      </c>
      <c r="H205" s="229" t="s">
        <v>22</v>
      </c>
      <c r="I205" s="230"/>
      <c r="L205" s="226"/>
      <c r="M205" s="231"/>
      <c r="N205" s="232"/>
      <c r="O205" s="232"/>
      <c r="P205" s="232"/>
      <c r="Q205" s="232"/>
      <c r="R205" s="232"/>
      <c r="S205" s="232"/>
      <c r="T205" s="233"/>
      <c r="AT205" s="229" t="s">
        <v>150</v>
      </c>
      <c r="AU205" s="229" t="s">
        <v>86</v>
      </c>
      <c r="AV205" s="15" t="s">
        <v>23</v>
      </c>
      <c r="AW205" s="15" t="s">
        <v>42</v>
      </c>
      <c r="AX205" s="15" t="s">
        <v>78</v>
      </c>
      <c r="AY205" s="229" t="s">
        <v>136</v>
      </c>
    </row>
    <row r="206" spans="2:51" s="12" customFormat="1" ht="22.5" customHeight="1">
      <c r="B206" s="189"/>
      <c r="D206" s="186" t="s">
        <v>150</v>
      </c>
      <c r="E206" s="198" t="s">
        <v>22</v>
      </c>
      <c r="F206" s="204" t="s">
        <v>351</v>
      </c>
      <c r="H206" s="205">
        <v>4219.29</v>
      </c>
      <c r="I206" s="194"/>
      <c r="L206" s="189"/>
      <c r="M206" s="195"/>
      <c r="N206" s="196"/>
      <c r="O206" s="196"/>
      <c r="P206" s="196"/>
      <c r="Q206" s="196"/>
      <c r="R206" s="196"/>
      <c r="S206" s="196"/>
      <c r="T206" s="197"/>
      <c r="AT206" s="198" t="s">
        <v>150</v>
      </c>
      <c r="AU206" s="198" t="s">
        <v>86</v>
      </c>
      <c r="AV206" s="12" t="s">
        <v>86</v>
      </c>
      <c r="AW206" s="12" t="s">
        <v>42</v>
      </c>
      <c r="AX206" s="12" t="s">
        <v>78</v>
      </c>
      <c r="AY206" s="198" t="s">
        <v>136</v>
      </c>
    </row>
    <row r="207" spans="2:51" s="12" customFormat="1" ht="22.5" customHeight="1">
      <c r="B207" s="189"/>
      <c r="D207" s="186" t="s">
        <v>150</v>
      </c>
      <c r="E207" s="198" t="s">
        <v>22</v>
      </c>
      <c r="F207" s="204" t="s">
        <v>352</v>
      </c>
      <c r="H207" s="205">
        <v>717.6</v>
      </c>
      <c r="I207" s="194"/>
      <c r="L207" s="189"/>
      <c r="M207" s="195"/>
      <c r="N207" s="196"/>
      <c r="O207" s="196"/>
      <c r="P207" s="196"/>
      <c r="Q207" s="196"/>
      <c r="R207" s="196"/>
      <c r="S207" s="196"/>
      <c r="T207" s="197"/>
      <c r="AT207" s="198" t="s">
        <v>150</v>
      </c>
      <c r="AU207" s="198" t="s">
        <v>86</v>
      </c>
      <c r="AV207" s="12" t="s">
        <v>86</v>
      </c>
      <c r="AW207" s="12" t="s">
        <v>42</v>
      </c>
      <c r="AX207" s="12" t="s">
        <v>78</v>
      </c>
      <c r="AY207" s="198" t="s">
        <v>136</v>
      </c>
    </row>
    <row r="208" spans="2:51" s="12" customFormat="1" ht="22.5" customHeight="1">
      <c r="B208" s="189"/>
      <c r="D208" s="186" t="s">
        <v>150</v>
      </c>
      <c r="E208" s="198" t="s">
        <v>22</v>
      </c>
      <c r="F208" s="204" t="s">
        <v>353</v>
      </c>
      <c r="H208" s="205">
        <v>339.04</v>
      </c>
      <c r="I208" s="194"/>
      <c r="L208" s="189"/>
      <c r="M208" s="195"/>
      <c r="N208" s="196"/>
      <c r="O208" s="196"/>
      <c r="P208" s="196"/>
      <c r="Q208" s="196"/>
      <c r="R208" s="196"/>
      <c r="S208" s="196"/>
      <c r="T208" s="197"/>
      <c r="AT208" s="198" t="s">
        <v>150</v>
      </c>
      <c r="AU208" s="198" t="s">
        <v>86</v>
      </c>
      <c r="AV208" s="12" t="s">
        <v>86</v>
      </c>
      <c r="AW208" s="12" t="s">
        <v>42</v>
      </c>
      <c r="AX208" s="12" t="s">
        <v>78</v>
      </c>
      <c r="AY208" s="198" t="s">
        <v>136</v>
      </c>
    </row>
    <row r="209" spans="2:51" s="14" customFormat="1" ht="22.5" customHeight="1">
      <c r="B209" s="218"/>
      <c r="D209" s="186" t="s">
        <v>150</v>
      </c>
      <c r="E209" s="219" t="s">
        <v>22</v>
      </c>
      <c r="F209" s="220" t="s">
        <v>306</v>
      </c>
      <c r="H209" s="221">
        <v>5275.93</v>
      </c>
      <c r="I209" s="222"/>
      <c r="L209" s="218"/>
      <c r="M209" s="223"/>
      <c r="N209" s="224"/>
      <c r="O209" s="224"/>
      <c r="P209" s="224"/>
      <c r="Q209" s="224"/>
      <c r="R209" s="224"/>
      <c r="S209" s="224"/>
      <c r="T209" s="225"/>
      <c r="AT209" s="219" t="s">
        <v>150</v>
      </c>
      <c r="AU209" s="219" t="s">
        <v>86</v>
      </c>
      <c r="AV209" s="14" t="s">
        <v>156</v>
      </c>
      <c r="AW209" s="14" t="s">
        <v>42</v>
      </c>
      <c r="AX209" s="14" t="s">
        <v>78</v>
      </c>
      <c r="AY209" s="219" t="s">
        <v>136</v>
      </c>
    </row>
    <row r="210" spans="2:51" s="12" customFormat="1" ht="22.5" customHeight="1">
      <c r="B210" s="189"/>
      <c r="D210" s="186" t="s">
        <v>150</v>
      </c>
      <c r="E210" s="198" t="s">
        <v>22</v>
      </c>
      <c r="F210" s="204" t="s">
        <v>354</v>
      </c>
      <c r="H210" s="205">
        <v>20</v>
      </c>
      <c r="I210" s="194"/>
      <c r="L210" s="189"/>
      <c r="M210" s="195"/>
      <c r="N210" s="196"/>
      <c r="O210" s="196"/>
      <c r="P210" s="196"/>
      <c r="Q210" s="196"/>
      <c r="R210" s="196"/>
      <c r="S210" s="196"/>
      <c r="T210" s="197"/>
      <c r="AT210" s="198" t="s">
        <v>150</v>
      </c>
      <c r="AU210" s="198" t="s">
        <v>86</v>
      </c>
      <c r="AV210" s="12" t="s">
        <v>86</v>
      </c>
      <c r="AW210" s="12" t="s">
        <v>42</v>
      </c>
      <c r="AX210" s="12" t="s">
        <v>78</v>
      </c>
      <c r="AY210" s="198" t="s">
        <v>136</v>
      </c>
    </row>
    <row r="211" spans="2:51" s="12" customFormat="1" ht="22.5" customHeight="1">
      <c r="B211" s="189"/>
      <c r="D211" s="186" t="s">
        <v>150</v>
      </c>
      <c r="E211" s="198" t="s">
        <v>22</v>
      </c>
      <c r="F211" s="204" t="s">
        <v>355</v>
      </c>
      <c r="H211" s="205">
        <v>20</v>
      </c>
      <c r="I211" s="194"/>
      <c r="L211" s="189"/>
      <c r="M211" s="195"/>
      <c r="N211" s="196"/>
      <c r="O211" s="196"/>
      <c r="P211" s="196"/>
      <c r="Q211" s="196"/>
      <c r="R211" s="196"/>
      <c r="S211" s="196"/>
      <c r="T211" s="197"/>
      <c r="AT211" s="198" t="s">
        <v>150</v>
      </c>
      <c r="AU211" s="198" t="s">
        <v>86</v>
      </c>
      <c r="AV211" s="12" t="s">
        <v>86</v>
      </c>
      <c r="AW211" s="12" t="s">
        <v>42</v>
      </c>
      <c r="AX211" s="12" t="s">
        <v>78</v>
      </c>
      <c r="AY211" s="198" t="s">
        <v>136</v>
      </c>
    </row>
    <row r="212" spans="2:51" s="14" customFormat="1" ht="22.5" customHeight="1">
      <c r="B212" s="218"/>
      <c r="D212" s="186" t="s">
        <v>150</v>
      </c>
      <c r="E212" s="219" t="s">
        <v>22</v>
      </c>
      <c r="F212" s="220" t="s">
        <v>306</v>
      </c>
      <c r="H212" s="221">
        <v>40</v>
      </c>
      <c r="I212" s="222"/>
      <c r="L212" s="218"/>
      <c r="M212" s="223"/>
      <c r="N212" s="224"/>
      <c r="O212" s="224"/>
      <c r="P212" s="224"/>
      <c r="Q212" s="224"/>
      <c r="R212" s="224"/>
      <c r="S212" s="224"/>
      <c r="T212" s="225"/>
      <c r="AT212" s="219" t="s">
        <v>150</v>
      </c>
      <c r="AU212" s="219" t="s">
        <v>86</v>
      </c>
      <c r="AV212" s="14" t="s">
        <v>156</v>
      </c>
      <c r="AW212" s="14" t="s">
        <v>42</v>
      </c>
      <c r="AX212" s="14" t="s">
        <v>78</v>
      </c>
      <c r="AY212" s="219" t="s">
        <v>136</v>
      </c>
    </row>
    <row r="213" spans="2:51" s="13" customFormat="1" ht="22.5" customHeight="1">
      <c r="B213" s="206"/>
      <c r="D213" s="190" t="s">
        <v>150</v>
      </c>
      <c r="E213" s="207" t="s">
        <v>22</v>
      </c>
      <c r="F213" s="208" t="s">
        <v>215</v>
      </c>
      <c r="H213" s="209">
        <v>5315.93</v>
      </c>
      <c r="I213" s="210"/>
      <c r="L213" s="206"/>
      <c r="M213" s="211"/>
      <c r="N213" s="212"/>
      <c r="O213" s="212"/>
      <c r="P213" s="212"/>
      <c r="Q213" s="212"/>
      <c r="R213" s="212"/>
      <c r="S213" s="212"/>
      <c r="T213" s="213"/>
      <c r="AT213" s="214" t="s">
        <v>150</v>
      </c>
      <c r="AU213" s="214" t="s">
        <v>86</v>
      </c>
      <c r="AV213" s="13" t="s">
        <v>165</v>
      </c>
      <c r="AW213" s="13" t="s">
        <v>42</v>
      </c>
      <c r="AX213" s="13" t="s">
        <v>23</v>
      </c>
      <c r="AY213" s="214" t="s">
        <v>136</v>
      </c>
    </row>
    <row r="214" spans="2:65" s="1" customFormat="1" ht="31.5" customHeight="1">
      <c r="B214" s="173"/>
      <c r="C214" s="174" t="s">
        <v>356</v>
      </c>
      <c r="D214" s="174" t="s">
        <v>139</v>
      </c>
      <c r="E214" s="175" t="s">
        <v>357</v>
      </c>
      <c r="F214" s="176" t="s">
        <v>358</v>
      </c>
      <c r="G214" s="177" t="s">
        <v>198</v>
      </c>
      <c r="H214" s="178">
        <v>2536.5</v>
      </c>
      <c r="I214" s="179"/>
      <c r="J214" s="180">
        <f>ROUND(I214*H214,2)</f>
        <v>0</v>
      </c>
      <c r="K214" s="176" t="s">
        <v>143</v>
      </c>
      <c r="L214" s="36"/>
      <c r="M214" s="181" t="s">
        <v>22</v>
      </c>
      <c r="N214" s="182" t="s">
        <v>49</v>
      </c>
      <c r="O214" s="37"/>
      <c r="P214" s="183">
        <f>O214*H214</f>
        <v>0</v>
      </c>
      <c r="Q214" s="183">
        <v>0</v>
      </c>
      <c r="R214" s="183">
        <f>Q214*H214</f>
        <v>0</v>
      </c>
      <c r="S214" s="183">
        <v>0</v>
      </c>
      <c r="T214" s="184">
        <f>S214*H214</f>
        <v>0</v>
      </c>
      <c r="AR214" s="19" t="s">
        <v>165</v>
      </c>
      <c r="AT214" s="19" t="s">
        <v>139</v>
      </c>
      <c r="AU214" s="19" t="s">
        <v>86</v>
      </c>
      <c r="AY214" s="19" t="s">
        <v>136</v>
      </c>
      <c r="BE214" s="185">
        <f>IF(N214="základní",J214,0)</f>
        <v>0</v>
      </c>
      <c r="BF214" s="185">
        <f>IF(N214="snížená",J214,0)</f>
        <v>0</v>
      </c>
      <c r="BG214" s="185">
        <f>IF(N214="zákl. přenesená",J214,0)</f>
        <v>0</v>
      </c>
      <c r="BH214" s="185">
        <f>IF(N214="sníž. přenesená",J214,0)</f>
        <v>0</v>
      </c>
      <c r="BI214" s="185">
        <f>IF(N214="nulová",J214,0)</f>
        <v>0</v>
      </c>
      <c r="BJ214" s="19" t="s">
        <v>23</v>
      </c>
      <c r="BK214" s="185">
        <f>ROUND(I214*H214,2)</f>
        <v>0</v>
      </c>
      <c r="BL214" s="19" t="s">
        <v>165</v>
      </c>
      <c r="BM214" s="19" t="s">
        <v>359</v>
      </c>
    </row>
    <row r="215" spans="2:47" s="1" customFormat="1" ht="30" customHeight="1">
      <c r="B215" s="36"/>
      <c r="D215" s="186" t="s">
        <v>201</v>
      </c>
      <c r="F215" s="188" t="s">
        <v>360</v>
      </c>
      <c r="I215" s="147"/>
      <c r="L215" s="36"/>
      <c r="M215" s="65"/>
      <c r="N215" s="37"/>
      <c r="O215" s="37"/>
      <c r="P215" s="37"/>
      <c r="Q215" s="37"/>
      <c r="R215" s="37"/>
      <c r="S215" s="37"/>
      <c r="T215" s="66"/>
      <c r="AT215" s="19" t="s">
        <v>201</v>
      </c>
      <c r="AU215" s="19" t="s">
        <v>86</v>
      </c>
    </row>
    <row r="216" spans="2:51" s="12" customFormat="1" ht="22.5" customHeight="1">
      <c r="B216" s="189"/>
      <c r="D216" s="186" t="s">
        <v>150</v>
      </c>
      <c r="E216" s="198" t="s">
        <v>22</v>
      </c>
      <c r="F216" s="204" t="s">
        <v>361</v>
      </c>
      <c r="H216" s="205">
        <v>2028.5</v>
      </c>
      <c r="I216" s="194"/>
      <c r="L216" s="189"/>
      <c r="M216" s="195"/>
      <c r="N216" s="196"/>
      <c r="O216" s="196"/>
      <c r="P216" s="196"/>
      <c r="Q216" s="196"/>
      <c r="R216" s="196"/>
      <c r="S216" s="196"/>
      <c r="T216" s="197"/>
      <c r="AT216" s="198" t="s">
        <v>150</v>
      </c>
      <c r="AU216" s="198" t="s">
        <v>86</v>
      </c>
      <c r="AV216" s="12" t="s">
        <v>86</v>
      </c>
      <c r="AW216" s="12" t="s">
        <v>42</v>
      </c>
      <c r="AX216" s="12" t="s">
        <v>78</v>
      </c>
      <c r="AY216" s="198" t="s">
        <v>136</v>
      </c>
    </row>
    <row r="217" spans="2:51" s="12" customFormat="1" ht="22.5" customHeight="1">
      <c r="B217" s="189"/>
      <c r="D217" s="186" t="s">
        <v>150</v>
      </c>
      <c r="E217" s="198" t="s">
        <v>22</v>
      </c>
      <c r="F217" s="204" t="s">
        <v>362</v>
      </c>
      <c r="H217" s="205">
        <v>345</v>
      </c>
      <c r="I217" s="194"/>
      <c r="L217" s="189"/>
      <c r="M217" s="195"/>
      <c r="N217" s="196"/>
      <c r="O217" s="196"/>
      <c r="P217" s="196"/>
      <c r="Q217" s="196"/>
      <c r="R217" s="196"/>
      <c r="S217" s="196"/>
      <c r="T217" s="197"/>
      <c r="AT217" s="198" t="s">
        <v>150</v>
      </c>
      <c r="AU217" s="198" t="s">
        <v>86</v>
      </c>
      <c r="AV217" s="12" t="s">
        <v>86</v>
      </c>
      <c r="AW217" s="12" t="s">
        <v>42</v>
      </c>
      <c r="AX217" s="12" t="s">
        <v>78</v>
      </c>
      <c r="AY217" s="198" t="s">
        <v>136</v>
      </c>
    </row>
    <row r="218" spans="2:51" s="12" customFormat="1" ht="22.5" customHeight="1">
      <c r="B218" s="189"/>
      <c r="D218" s="186" t="s">
        <v>150</v>
      </c>
      <c r="E218" s="198" t="s">
        <v>22</v>
      </c>
      <c r="F218" s="204" t="s">
        <v>363</v>
      </c>
      <c r="H218" s="205">
        <v>163</v>
      </c>
      <c r="I218" s="194"/>
      <c r="L218" s="189"/>
      <c r="M218" s="195"/>
      <c r="N218" s="196"/>
      <c r="O218" s="196"/>
      <c r="P218" s="196"/>
      <c r="Q218" s="196"/>
      <c r="R218" s="196"/>
      <c r="S218" s="196"/>
      <c r="T218" s="197"/>
      <c r="AT218" s="198" t="s">
        <v>150</v>
      </c>
      <c r="AU218" s="198" t="s">
        <v>86</v>
      </c>
      <c r="AV218" s="12" t="s">
        <v>86</v>
      </c>
      <c r="AW218" s="12" t="s">
        <v>42</v>
      </c>
      <c r="AX218" s="12" t="s">
        <v>78</v>
      </c>
      <c r="AY218" s="198" t="s">
        <v>136</v>
      </c>
    </row>
    <row r="219" spans="2:51" s="13" customFormat="1" ht="22.5" customHeight="1">
      <c r="B219" s="206"/>
      <c r="D219" s="190" t="s">
        <v>150</v>
      </c>
      <c r="E219" s="207" t="s">
        <v>22</v>
      </c>
      <c r="F219" s="208" t="s">
        <v>215</v>
      </c>
      <c r="H219" s="209">
        <v>2536.5</v>
      </c>
      <c r="I219" s="210"/>
      <c r="L219" s="206"/>
      <c r="M219" s="211"/>
      <c r="N219" s="212"/>
      <c r="O219" s="212"/>
      <c r="P219" s="212"/>
      <c r="Q219" s="212"/>
      <c r="R219" s="212"/>
      <c r="S219" s="212"/>
      <c r="T219" s="213"/>
      <c r="AT219" s="214" t="s">
        <v>150</v>
      </c>
      <c r="AU219" s="214" t="s">
        <v>86</v>
      </c>
      <c r="AV219" s="13" t="s">
        <v>165</v>
      </c>
      <c r="AW219" s="13" t="s">
        <v>42</v>
      </c>
      <c r="AX219" s="13" t="s">
        <v>23</v>
      </c>
      <c r="AY219" s="214" t="s">
        <v>136</v>
      </c>
    </row>
    <row r="220" spans="2:65" s="1" customFormat="1" ht="22.5" customHeight="1">
      <c r="B220" s="173"/>
      <c r="C220" s="234" t="s">
        <v>364</v>
      </c>
      <c r="D220" s="234" t="s">
        <v>365</v>
      </c>
      <c r="E220" s="235" t="s">
        <v>366</v>
      </c>
      <c r="F220" s="236" t="s">
        <v>367</v>
      </c>
      <c r="G220" s="237" t="s">
        <v>262</v>
      </c>
      <c r="H220" s="238">
        <v>1.894</v>
      </c>
      <c r="I220" s="239"/>
      <c r="J220" s="240">
        <f>ROUND(I220*H220,2)</f>
        <v>0</v>
      </c>
      <c r="K220" s="236" t="s">
        <v>22</v>
      </c>
      <c r="L220" s="241"/>
      <c r="M220" s="242" t="s">
        <v>22</v>
      </c>
      <c r="N220" s="243" t="s">
        <v>49</v>
      </c>
      <c r="O220" s="37"/>
      <c r="P220" s="183">
        <f>O220*H220</f>
        <v>0</v>
      </c>
      <c r="Q220" s="183">
        <v>0.001</v>
      </c>
      <c r="R220" s="183">
        <f>Q220*H220</f>
        <v>0.0018939999999999999</v>
      </c>
      <c r="S220" s="183">
        <v>0</v>
      </c>
      <c r="T220" s="184">
        <f>S220*H220</f>
        <v>0</v>
      </c>
      <c r="AR220" s="19" t="s">
        <v>241</v>
      </c>
      <c r="AT220" s="19" t="s">
        <v>365</v>
      </c>
      <c r="AU220" s="19" t="s">
        <v>86</v>
      </c>
      <c r="AY220" s="19" t="s">
        <v>136</v>
      </c>
      <c r="BE220" s="185">
        <f>IF(N220="základní",J220,0)</f>
        <v>0</v>
      </c>
      <c r="BF220" s="185">
        <f>IF(N220="snížená",J220,0)</f>
        <v>0</v>
      </c>
      <c r="BG220" s="185">
        <f>IF(N220="zákl. přenesená",J220,0)</f>
        <v>0</v>
      </c>
      <c r="BH220" s="185">
        <f>IF(N220="sníž. přenesená",J220,0)</f>
        <v>0</v>
      </c>
      <c r="BI220" s="185">
        <f>IF(N220="nulová",J220,0)</f>
        <v>0</v>
      </c>
      <c r="BJ220" s="19" t="s">
        <v>23</v>
      </c>
      <c r="BK220" s="185">
        <f>ROUND(I220*H220,2)</f>
        <v>0</v>
      </c>
      <c r="BL220" s="19" t="s">
        <v>165</v>
      </c>
      <c r="BM220" s="19" t="s">
        <v>368</v>
      </c>
    </row>
    <row r="221" spans="2:47" s="1" customFormat="1" ht="90" customHeight="1">
      <c r="B221" s="36"/>
      <c r="D221" s="186" t="s">
        <v>146</v>
      </c>
      <c r="F221" s="187" t="s">
        <v>369</v>
      </c>
      <c r="I221" s="147"/>
      <c r="L221" s="36"/>
      <c r="M221" s="65"/>
      <c r="N221" s="37"/>
      <c r="O221" s="37"/>
      <c r="P221" s="37"/>
      <c r="Q221" s="37"/>
      <c r="R221" s="37"/>
      <c r="S221" s="37"/>
      <c r="T221" s="66"/>
      <c r="AT221" s="19" t="s">
        <v>146</v>
      </c>
      <c r="AU221" s="19" t="s">
        <v>86</v>
      </c>
    </row>
    <row r="222" spans="2:47" s="1" customFormat="1" ht="42" customHeight="1">
      <c r="B222" s="36"/>
      <c r="D222" s="186" t="s">
        <v>148</v>
      </c>
      <c r="F222" s="188" t="s">
        <v>370</v>
      </c>
      <c r="I222" s="147"/>
      <c r="L222" s="36"/>
      <c r="M222" s="65"/>
      <c r="N222" s="37"/>
      <c r="O222" s="37"/>
      <c r="P222" s="37"/>
      <c r="Q222" s="37"/>
      <c r="R222" s="37"/>
      <c r="S222" s="37"/>
      <c r="T222" s="66"/>
      <c r="AT222" s="19" t="s">
        <v>148</v>
      </c>
      <c r="AU222" s="19" t="s">
        <v>86</v>
      </c>
    </row>
    <row r="223" spans="2:51" s="12" customFormat="1" ht="22.5" customHeight="1">
      <c r="B223" s="189"/>
      <c r="D223" s="190" t="s">
        <v>150</v>
      </c>
      <c r="E223" s="191" t="s">
        <v>22</v>
      </c>
      <c r="F223" s="192" t="s">
        <v>371</v>
      </c>
      <c r="H223" s="193">
        <v>1.894</v>
      </c>
      <c r="I223" s="194"/>
      <c r="L223" s="189"/>
      <c r="M223" s="195"/>
      <c r="N223" s="196"/>
      <c r="O223" s="196"/>
      <c r="P223" s="196"/>
      <c r="Q223" s="196"/>
      <c r="R223" s="196"/>
      <c r="S223" s="196"/>
      <c r="T223" s="197"/>
      <c r="AT223" s="198" t="s">
        <v>150</v>
      </c>
      <c r="AU223" s="198" t="s">
        <v>86</v>
      </c>
      <c r="AV223" s="12" t="s">
        <v>86</v>
      </c>
      <c r="AW223" s="12" t="s">
        <v>42</v>
      </c>
      <c r="AX223" s="12" t="s">
        <v>23</v>
      </c>
      <c r="AY223" s="198" t="s">
        <v>136</v>
      </c>
    </row>
    <row r="224" spans="2:65" s="1" customFormat="1" ht="22.5" customHeight="1">
      <c r="B224" s="173"/>
      <c r="C224" s="174" t="s">
        <v>372</v>
      </c>
      <c r="D224" s="174" t="s">
        <v>139</v>
      </c>
      <c r="E224" s="175" t="s">
        <v>373</v>
      </c>
      <c r="F224" s="176" t="s">
        <v>374</v>
      </c>
      <c r="G224" s="177" t="s">
        <v>198</v>
      </c>
      <c r="H224" s="178">
        <v>2612.6</v>
      </c>
      <c r="I224" s="179"/>
      <c r="J224" s="180">
        <f>ROUND(I224*H224,2)</f>
        <v>0</v>
      </c>
      <c r="K224" s="176" t="s">
        <v>143</v>
      </c>
      <c r="L224" s="36"/>
      <c r="M224" s="181" t="s">
        <v>22</v>
      </c>
      <c r="N224" s="182" t="s">
        <v>49</v>
      </c>
      <c r="O224" s="37"/>
      <c r="P224" s="183">
        <f>O224*H224</f>
        <v>0</v>
      </c>
      <c r="Q224" s="183">
        <v>0</v>
      </c>
      <c r="R224" s="183">
        <f>Q224*H224</f>
        <v>0</v>
      </c>
      <c r="S224" s="183">
        <v>0</v>
      </c>
      <c r="T224" s="184">
        <f>S224*H224</f>
        <v>0</v>
      </c>
      <c r="AR224" s="19" t="s">
        <v>165</v>
      </c>
      <c r="AT224" s="19" t="s">
        <v>139</v>
      </c>
      <c r="AU224" s="19" t="s">
        <v>86</v>
      </c>
      <c r="AY224" s="19" t="s">
        <v>136</v>
      </c>
      <c r="BE224" s="185">
        <f>IF(N224="základní",J224,0)</f>
        <v>0</v>
      </c>
      <c r="BF224" s="185">
        <f>IF(N224="snížená",J224,0)</f>
        <v>0</v>
      </c>
      <c r="BG224" s="185">
        <f>IF(N224="zákl. přenesená",J224,0)</f>
        <v>0</v>
      </c>
      <c r="BH224" s="185">
        <f>IF(N224="sníž. přenesená",J224,0)</f>
        <v>0</v>
      </c>
      <c r="BI224" s="185">
        <f>IF(N224="nulová",J224,0)</f>
        <v>0</v>
      </c>
      <c r="BJ224" s="19" t="s">
        <v>23</v>
      </c>
      <c r="BK224" s="185">
        <f>ROUND(I224*H224,2)</f>
        <v>0</v>
      </c>
      <c r="BL224" s="19" t="s">
        <v>165</v>
      </c>
      <c r="BM224" s="19" t="s">
        <v>375</v>
      </c>
    </row>
    <row r="225" spans="2:47" s="1" customFormat="1" ht="30" customHeight="1">
      <c r="B225" s="36"/>
      <c r="D225" s="186" t="s">
        <v>146</v>
      </c>
      <c r="F225" s="187" t="s">
        <v>376</v>
      </c>
      <c r="I225" s="147"/>
      <c r="L225" s="36"/>
      <c r="M225" s="65"/>
      <c r="N225" s="37"/>
      <c r="O225" s="37"/>
      <c r="P225" s="37"/>
      <c r="Q225" s="37"/>
      <c r="R225" s="37"/>
      <c r="S225" s="37"/>
      <c r="T225" s="66"/>
      <c r="AT225" s="19" t="s">
        <v>146</v>
      </c>
      <c r="AU225" s="19" t="s">
        <v>86</v>
      </c>
    </row>
    <row r="226" spans="2:47" s="1" customFormat="1" ht="30" customHeight="1">
      <c r="B226" s="36"/>
      <c r="D226" s="186" t="s">
        <v>201</v>
      </c>
      <c r="F226" s="188" t="s">
        <v>377</v>
      </c>
      <c r="I226" s="147"/>
      <c r="L226" s="36"/>
      <c r="M226" s="65"/>
      <c r="N226" s="37"/>
      <c r="O226" s="37"/>
      <c r="P226" s="37"/>
      <c r="Q226" s="37"/>
      <c r="R226" s="37"/>
      <c r="S226" s="37"/>
      <c r="T226" s="66"/>
      <c r="AT226" s="19" t="s">
        <v>201</v>
      </c>
      <c r="AU226" s="19" t="s">
        <v>86</v>
      </c>
    </row>
    <row r="227" spans="2:51" s="12" customFormat="1" ht="22.5" customHeight="1">
      <c r="B227" s="189"/>
      <c r="D227" s="186" t="s">
        <v>150</v>
      </c>
      <c r="E227" s="198" t="s">
        <v>22</v>
      </c>
      <c r="F227" s="204" t="s">
        <v>378</v>
      </c>
      <c r="H227" s="205">
        <v>2089.36</v>
      </c>
      <c r="I227" s="194"/>
      <c r="L227" s="189"/>
      <c r="M227" s="195"/>
      <c r="N227" s="196"/>
      <c r="O227" s="196"/>
      <c r="P227" s="196"/>
      <c r="Q227" s="196"/>
      <c r="R227" s="196"/>
      <c r="S227" s="196"/>
      <c r="T227" s="197"/>
      <c r="AT227" s="198" t="s">
        <v>150</v>
      </c>
      <c r="AU227" s="198" t="s">
        <v>86</v>
      </c>
      <c r="AV227" s="12" t="s">
        <v>86</v>
      </c>
      <c r="AW227" s="12" t="s">
        <v>42</v>
      </c>
      <c r="AX227" s="12" t="s">
        <v>78</v>
      </c>
      <c r="AY227" s="198" t="s">
        <v>136</v>
      </c>
    </row>
    <row r="228" spans="2:51" s="12" customFormat="1" ht="22.5" customHeight="1">
      <c r="B228" s="189"/>
      <c r="D228" s="186" t="s">
        <v>150</v>
      </c>
      <c r="E228" s="198" t="s">
        <v>22</v>
      </c>
      <c r="F228" s="204" t="s">
        <v>379</v>
      </c>
      <c r="H228" s="205">
        <v>355.35</v>
      </c>
      <c r="I228" s="194"/>
      <c r="L228" s="189"/>
      <c r="M228" s="195"/>
      <c r="N228" s="196"/>
      <c r="O228" s="196"/>
      <c r="P228" s="196"/>
      <c r="Q228" s="196"/>
      <c r="R228" s="196"/>
      <c r="S228" s="196"/>
      <c r="T228" s="197"/>
      <c r="AT228" s="198" t="s">
        <v>150</v>
      </c>
      <c r="AU228" s="198" t="s">
        <v>86</v>
      </c>
      <c r="AV228" s="12" t="s">
        <v>86</v>
      </c>
      <c r="AW228" s="12" t="s">
        <v>42</v>
      </c>
      <c r="AX228" s="12" t="s">
        <v>78</v>
      </c>
      <c r="AY228" s="198" t="s">
        <v>136</v>
      </c>
    </row>
    <row r="229" spans="2:51" s="12" customFormat="1" ht="22.5" customHeight="1">
      <c r="B229" s="189"/>
      <c r="D229" s="186" t="s">
        <v>150</v>
      </c>
      <c r="E229" s="198" t="s">
        <v>22</v>
      </c>
      <c r="F229" s="204" t="s">
        <v>380</v>
      </c>
      <c r="H229" s="205">
        <v>167.89</v>
      </c>
      <c r="I229" s="194"/>
      <c r="L229" s="189"/>
      <c r="M229" s="195"/>
      <c r="N229" s="196"/>
      <c r="O229" s="196"/>
      <c r="P229" s="196"/>
      <c r="Q229" s="196"/>
      <c r="R229" s="196"/>
      <c r="S229" s="196"/>
      <c r="T229" s="197"/>
      <c r="AT229" s="198" t="s">
        <v>150</v>
      </c>
      <c r="AU229" s="198" t="s">
        <v>86</v>
      </c>
      <c r="AV229" s="12" t="s">
        <v>86</v>
      </c>
      <c r="AW229" s="12" t="s">
        <v>42</v>
      </c>
      <c r="AX229" s="12" t="s">
        <v>78</v>
      </c>
      <c r="AY229" s="198" t="s">
        <v>136</v>
      </c>
    </row>
    <row r="230" spans="2:51" s="13" customFormat="1" ht="22.5" customHeight="1">
      <c r="B230" s="206"/>
      <c r="D230" s="190" t="s">
        <v>150</v>
      </c>
      <c r="E230" s="207" t="s">
        <v>22</v>
      </c>
      <c r="F230" s="208" t="s">
        <v>215</v>
      </c>
      <c r="H230" s="209">
        <v>2612.6</v>
      </c>
      <c r="I230" s="210"/>
      <c r="L230" s="206"/>
      <c r="M230" s="211"/>
      <c r="N230" s="212"/>
      <c r="O230" s="212"/>
      <c r="P230" s="212"/>
      <c r="Q230" s="212"/>
      <c r="R230" s="212"/>
      <c r="S230" s="212"/>
      <c r="T230" s="213"/>
      <c r="AT230" s="214" t="s">
        <v>150</v>
      </c>
      <c r="AU230" s="214" t="s">
        <v>86</v>
      </c>
      <c r="AV230" s="13" t="s">
        <v>165</v>
      </c>
      <c r="AW230" s="13" t="s">
        <v>42</v>
      </c>
      <c r="AX230" s="13" t="s">
        <v>23</v>
      </c>
      <c r="AY230" s="214" t="s">
        <v>136</v>
      </c>
    </row>
    <row r="231" spans="2:65" s="1" customFormat="1" ht="22.5" customHeight="1">
      <c r="B231" s="173"/>
      <c r="C231" s="174" t="s">
        <v>381</v>
      </c>
      <c r="D231" s="174" t="s">
        <v>139</v>
      </c>
      <c r="E231" s="175" t="s">
        <v>382</v>
      </c>
      <c r="F231" s="176" t="s">
        <v>383</v>
      </c>
      <c r="G231" s="177" t="s">
        <v>198</v>
      </c>
      <c r="H231" s="178">
        <v>10.08</v>
      </c>
      <c r="I231" s="179"/>
      <c r="J231" s="180">
        <f>ROUND(I231*H231,2)</f>
        <v>0</v>
      </c>
      <c r="K231" s="176" t="s">
        <v>143</v>
      </c>
      <c r="L231" s="36"/>
      <c r="M231" s="181" t="s">
        <v>22</v>
      </c>
      <c r="N231" s="182" t="s">
        <v>49</v>
      </c>
      <c r="O231" s="37"/>
      <c r="P231" s="183">
        <f>O231*H231</f>
        <v>0</v>
      </c>
      <c r="Q231" s="183">
        <v>0.61404</v>
      </c>
      <c r="R231" s="183">
        <f>Q231*H231</f>
        <v>6.1895232</v>
      </c>
      <c r="S231" s="183">
        <v>0</v>
      </c>
      <c r="T231" s="184">
        <f>S231*H231</f>
        <v>0</v>
      </c>
      <c r="AR231" s="19" t="s">
        <v>165</v>
      </c>
      <c r="AT231" s="19" t="s">
        <v>139</v>
      </c>
      <c r="AU231" s="19" t="s">
        <v>86</v>
      </c>
      <c r="AY231" s="19" t="s">
        <v>136</v>
      </c>
      <c r="BE231" s="185">
        <f>IF(N231="základní",J231,0)</f>
        <v>0</v>
      </c>
      <c r="BF231" s="185">
        <f>IF(N231="snížená",J231,0)</f>
        <v>0</v>
      </c>
      <c r="BG231" s="185">
        <f>IF(N231="zákl. přenesená",J231,0)</f>
        <v>0</v>
      </c>
      <c r="BH231" s="185">
        <f>IF(N231="sníž. přenesená",J231,0)</f>
        <v>0</v>
      </c>
      <c r="BI231" s="185">
        <f>IF(N231="nulová",J231,0)</f>
        <v>0</v>
      </c>
      <c r="BJ231" s="19" t="s">
        <v>23</v>
      </c>
      <c r="BK231" s="185">
        <f>ROUND(I231*H231,2)</f>
        <v>0</v>
      </c>
      <c r="BL231" s="19" t="s">
        <v>165</v>
      </c>
      <c r="BM231" s="19" t="s">
        <v>384</v>
      </c>
    </row>
    <row r="232" spans="2:47" s="1" customFormat="1" ht="30" customHeight="1">
      <c r="B232" s="36"/>
      <c r="D232" s="186" t="s">
        <v>146</v>
      </c>
      <c r="F232" s="187" t="s">
        <v>385</v>
      </c>
      <c r="I232" s="147"/>
      <c r="L232" s="36"/>
      <c r="M232" s="65"/>
      <c r="N232" s="37"/>
      <c r="O232" s="37"/>
      <c r="P232" s="37"/>
      <c r="Q232" s="37"/>
      <c r="R232" s="37"/>
      <c r="S232" s="37"/>
      <c r="T232" s="66"/>
      <c r="AT232" s="19" t="s">
        <v>146</v>
      </c>
      <c r="AU232" s="19" t="s">
        <v>86</v>
      </c>
    </row>
    <row r="233" spans="2:47" s="1" customFormat="1" ht="174" customHeight="1">
      <c r="B233" s="36"/>
      <c r="D233" s="186" t="s">
        <v>201</v>
      </c>
      <c r="F233" s="188" t="s">
        <v>386</v>
      </c>
      <c r="I233" s="147"/>
      <c r="L233" s="36"/>
      <c r="M233" s="65"/>
      <c r="N233" s="37"/>
      <c r="O233" s="37"/>
      <c r="P233" s="37"/>
      <c r="Q233" s="37"/>
      <c r="R233" s="37"/>
      <c r="S233" s="37"/>
      <c r="T233" s="66"/>
      <c r="AT233" s="19" t="s">
        <v>201</v>
      </c>
      <c r="AU233" s="19" t="s">
        <v>86</v>
      </c>
    </row>
    <row r="234" spans="2:51" s="12" customFormat="1" ht="22.5" customHeight="1">
      <c r="B234" s="189"/>
      <c r="D234" s="190" t="s">
        <v>150</v>
      </c>
      <c r="E234" s="191" t="s">
        <v>22</v>
      </c>
      <c r="F234" s="192" t="s">
        <v>292</v>
      </c>
      <c r="H234" s="193">
        <v>10.08</v>
      </c>
      <c r="I234" s="194"/>
      <c r="L234" s="189"/>
      <c r="M234" s="195"/>
      <c r="N234" s="196"/>
      <c r="O234" s="196"/>
      <c r="P234" s="196"/>
      <c r="Q234" s="196"/>
      <c r="R234" s="196"/>
      <c r="S234" s="196"/>
      <c r="T234" s="197"/>
      <c r="AT234" s="198" t="s">
        <v>150</v>
      </c>
      <c r="AU234" s="198" t="s">
        <v>86</v>
      </c>
      <c r="AV234" s="12" t="s">
        <v>86</v>
      </c>
      <c r="AW234" s="12" t="s">
        <v>42</v>
      </c>
      <c r="AX234" s="12" t="s">
        <v>23</v>
      </c>
      <c r="AY234" s="198" t="s">
        <v>136</v>
      </c>
    </row>
    <row r="235" spans="2:65" s="1" customFormat="1" ht="22.5" customHeight="1">
      <c r="B235" s="173"/>
      <c r="C235" s="174" t="s">
        <v>387</v>
      </c>
      <c r="D235" s="174" t="s">
        <v>139</v>
      </c>
      <c r="E235" s="175" t="s">
        <v>388</v>
      </c>
      <c r="F235" s="176" t="s">
        <v>389</v>
      </c>
      <c r="G235" s="177" t="s">
        <v>198</v>
      </c>
      <c r="H235" s="178">
        <v>10.08</v>
      </c>
      <c r="I235" s="179"/>
      <c r="J235" s="180">
        <f>ROUND(I235*H235,2)</f>
        <v>0</v>
      </c>
      <c r="K235" s="176" t="s">
        <v>143</v>
      </c>
      <c r="L235" s="36"/>
      <c r="M235" s="181" t="s">
        <v>22</v>
      </c>
      <c r="N235" s="182" t="s">
        <v>49</v>
      </c>
      <c r="O235" s="37"/>
      <c r="P235" s="183">
        <f>O235*H235</f>
        <v>0</v>
      </c>
      <c r="Q235" s="183">
        <v>0.1514</v>
      </c>
      <c r="R235" s="183">
        <f>Q235*H235</f>
        <v>1.5261120000000001</v>
      </c>
      <c r="S235" s="183">
        <v>0</v>
      </c>
      <c r="T235" s="184">
        <f>S235*H235</f>
        <v>0</v>
      </c>
      <c r="AR235" s="19" t="s">
        <v>165</v>
      </c>
      <c r="AT235" s="19" t="s">
        <v>139</v>
      </c>
      <c r="AU235" s="19" t="s">
        <v>86</v>
      </c>
      <c r="AY235" s="19" t="s">
        <v>136</v>
      </c>
      <c r="BE235" s="185">
        <f>IF(N235="základní",J235,0)</f>
        <v>0</v>
      </c>
      <c r="BF235" s="185">
        <f>IF(N235="snížená",J235,0)</f>
        <v>0</v>
      </c>
      <c r="BG235" s="185">
        <f>IF(N235="zákl. přenesená",J235,0)</f>
        <v>0</v>
      </c>
      <c r="BH235" s="185">
        <f>IF(N235="sníž. přenesená",J235,0)</f>
        <v>0</v>
      </c>
      <c r="BI235" s="185">
        <f>IF(N235="nulová",J235,0)</f>
        <v>0</v>
      </c>
      <c r="BJ235" s="19" t="s">
        <v>23</v>
      </c>
      <c r="BK235" s="185">
        <f>ROUND(I235*H235,2)</f>
        <v>0</v>
      </c>
      <c r="BL235" s="19" t="s">
        <v>165</v>
      </c>
      <c r="BM235" s="19" t="s">
        <v>390</v>
      </c>
    </row>
    <row r="236" spans="2:47" s="1" customFormat="1" ht="30" customHeight="1">
      <c r="B236" s="36"/>
      <c r="D236" s="186" t="s">
        <v>146</v>
      </c>
      <c r="F236" s="187" t="s">
        <v>391</v>
      </c>
      <c r="I236" s="147"/>
      <c r="L236" s="36"/>
      <c r="M236" s="65"/>
      <c r="N236" s="37"/>
      <c r="O236" s="37"/>
      <c r="P236" s="37"/>
      <c r="Q236" s="37"/>
      <c r="R236" s="37"/>
      <c r="S236" s="37"/>
      <c r="T236" s="66"/>
      <c r="AT236" s="19" t="s">
        <v>146</v>
      </c>
      <c r="AU236" s="19" t="s">
        <v>86</v>
      </c>
    </row>
    <row r="237" spans="2:47" s="1" customFormat="1" ht="30" customHeight="1">
      <c r="B237" s="36"/>
      <c r="D237" s="186" t="s">
        <v>201</v>
      </c>
      <c r="F237" s="188" t="s">
        <v>392</v>
      </c>
      <c r="I237" s="147"/>
      <c r="L237" s="36"/>
      <c r="M237" s="65"/>
      <c r="N237" s="37"/>
      <c r="O237" s="37"/>
      <c r="P237" s="37"/>
      <c r="Q237" s="37"/>
      <c r="R237" s="37"/>
      <c r="S237" s="37"/>
      <c r="T237" s="66"/>
      <c r="AT237" s="19" t="s">
        <v>201</v>
      </c>
      <c r="AU237" s="19" t="s">
        <v>86</v>
      </c>
    </row>
    <row r="238" spans="2:51" s="12" customFormat="1" ht="22.5" customHeight="1">
      <c r="B238" s="189"/>
      <c r="D238" s="186" t="s">
        <v>150</v>
      </c>
      <c r="E238" s="198" t="s">
        <v>22</v>
      </c>
      <c r="F238" s="204" t="s">
        <v>292</v>
      </c>
      <c r="H238" s="205">
        <v>10.08</v>
      </c>
      <c r="I238" s="194"/>
      <c r="L238" s="189"/>
      <c r="M238" s="195"/>
      <c r="N238" s="196"/>
      <c r="O238" s="196"/>
      <c r="P238" s="196"/>
      <c r="Q238" s="196"/>
      <c r="R238" s="196"/>
      <c r="S238" s="196"/>
      <c r="T238" s="197"/>
      <c r="AT238" s="198" t="s">
        <v>150</v>
      </c>
      <c r="AU238" s="198" t="s">
        <v>86</v>
      </c>
      <c r="AV238" s="12" t="s">
        <v>86</v>
      </c>
      <c r="AW238" s="12" t="s">
        <v>42</v>
      </c>
      <c r="AX238" s="12" t="s">
        <v>23</v>
      </c>
      <c r="AY238" s="198" t="s">
        <v>136</v>
      </c>
    </row>
    <row r="239" spans="2:63" s="11" customFormat="1" ht="29.25" customHeight="1">
      <c r="B239" s="159"/>
      <c r="D239" s="170" t="s">
        <v>77</v>
      </c>
      <c r="E239" s="171" t="s">
        <v>248</v>
      </c>
      <c r="F239" s="171" t="s">
        <v>393</v>
      </c>
      <c r="I239" s="162"/>
      <c r="J239" s="172">
        <f>BK239</f>
        <v>0</v>
      </c>
      <c r="L239" s="159"/>
      <c r="M239" s="164"/>
      <c r="N239" s="165"/>
      <c r="O239" s="165"/>
      <c r="P239" s="166">
        <f>P240+SUM(P241:P317)</f>
        <v>0</v>
      </c>
      <c r="Q239" s="165"/>
      <c r="R239" s="166">
        <f>R240+SUM(R241:R317)</f>
        <v>2.2338307</v>
      </c>
      <c r="S239" s="165"/>
      <c r="T239" s="167">
        <f>T240+SUM(T241:T317)</f>
        <v>52.92</v>
      </c>
      <c r="AR239" s="160" t="s">
        <v>23</v>
      </c>
      <c r="AT239" s="168" t="s">
        <v>77</v>
      </c>
      <c r="AU239" s="168" t="s">
        <v>23</v>
      </c>
      <c r="AY239" s="160" t="s">
        <v>136</v>
      </c>
      <c r="BK239" s="169">
        <f>BK240+SUM(BK241:BK317)</f>
        <v>0</v>
      </c>
    </row>
    <row r="240" spans="2:65" s="1" customFormat="1" ht="22.5" customHeight="1">
      <c r="B240" s="173"/>
      <c r="C240" s="174" t="s">
        <v>394</v>
      </c>
      <c r="D240" s="174" t="s">
        <v>139</v>
      </c>
      <c r="E240" s="175" t="s">
        <v>395</v>
      </c>
      <c r="F240" s="176" t="s">
        <v>396</v>
      </c>
      <c r="G240" s="177" t="s">
        <v>397</v>
      </c>
      <c r="H240" s="178">
        <v>40</v>
      </c>
      <c r="I240" s="179"/>
      <c r="J240" s="180">
        <f>ROUND(I240*H240,2)</f>
        <v>0</v>
      </c>
      <c r="K240" s="176" t="s">
        <v>143</v>
      </c>
      <c r="L240" s="36"/>
      <c r="M240" s="181" t="s">
        <v>22</v>
      </c>
      <c r="N240" s="182" t="s">
        <v>49</v>
      </c>
      <c r="O240" s="37"/>
      <c r="P240" s="183">
        <f>O240*H240</f>
        <v>0</v>
      </c>
      <c r="Q240" s="183">
        <v>0</v>
      </c>
      <c r="R240" s="183">
        <f>Q240*H240</f>
        <v>0</v>
      </c>
      <c r="S240" s="183">
        <v>0</v>
      </c>
      <c r="T240" s="184">
        <f>S240*H240</f>
        <v>0</v>
      </c>
      <c r="AR240" s="19" t="s">
        <v>165</v>
      </c>
      <c r="AT240" s="19" t="s">
        <v>139</v>
      </c>
      <c r="AU240" s="19" t="s">
        <v>86</v>
      </c>
      <c r="AY240" s="19" t="s">
        <v>136</v>
      </c>
      <c r="BE240" s="185">
        <f>IF(N240="základní",J240,0)</f>
        <v>0</v>
      </c>
      <c r="BF240" s="185">
        <f>IF(N240="snížená",J240,0)</f>
        <v>0</v>
      </c>
      <c r="BG240" s="185">
        <f>IF(N240="zákl. přenesená",J240,0)</f>
        <v>0</v>
      </c>
      <c r="BH240" s="185">
        <f>IF(N240="sníž. přenesená",J240,0)</f>
        <v>0</v>
      </c>
      <c r="BI240" s="185">
        <f>IF(N240="nulová",J240,0)</f>
        <v>0</v>
      </c>
      <c r="BJ240" s="19" t="s">
        <v>23</v>
      </c>
      <c r="BK240" s="185">
        <f>ROUND(I240*H240,2)</f>
        <v>0</v>
      </c>
      <c r="BL240" s="19" t="s">
        <v>165</v>
      </c>
      <c r="BM240" s="19" t="s">
        <v>398</v>
      </c>
    </row>
    <row r="241" spans="2:47" s="1" customFormat="1" ht="22.5" customHeight="1">
      <c r="B241" s="36"/>
      <c r="D241" s="186" t="s">
        <v>146</v>
      </c>
      <c r="F241" s="187" t="s">
        <v>399</v>
      </c>
      <c r="I241" s="147"/>
      <c r="L241" s="36"/>
      <c r="M241" s="65"/>
      <c r="N241" s="37"/>
      <c r="O241" s="37"/>
      <c r="P241" s="37"/>
      <c r="Q241" s="37"/>
      <c r="R241" s="37"/>
      <c r="S241" s="37"/>
      <c r="T241" s="66"/>
      <c r="AT241" s="19" t="s">
        <v>146</v>
      </c>
      <c r="AU241" s="19" t="s">
        <v>86</v>
      </c>
    </row>
    <row r="242" spans="2:47" s="1" customFormat="1" ht="78" customHeight="1">
      <c r="B242" s="36"/>
      <c r="D242" s="186" t="s">
        <v>201</v>
      </c>
      <c r="F242" s="188" t="s">
        <v>400</v>
      </c>
      <c r="I242" s="147"/>
      <c r="L242" s="36"/>
      <c r="M242" s="65"/>
      <c r="N242" s="37"/>
      <c r="O242" s="37"/>
      <c r="P242" s="37"/>
      <c r="Q242" s="37"/>
      <c r="R242" s="37"/>
      <c r="S242" s="37"/>
      <c r="T242" s="66"/>
      <c r="AT242" s="19" t="s">
        <v>201</v>
      </c>
      <c r="AU242" s="19" t="s">
        <v>86</v>
      </c>
    </row>
    <row r="243" spans="2:51" s="12" customFormat="1" ht="22.5" customHeight="1">
      <c r="B243" s="189"/>
      <c r="D243" s="186" t="s">
        <v>150</v>
      </c>
      <c r="E243" s="198" t="s">
        <v>22</v>
      </c>
      <c r="F243" s="204" t="s">
        <v>401</v>
      </c>
      <c r="H243" s="205">
        <v>32</v>
      </c>
      <c r="I243" s="194"/>
      <c r="L243" s="189"/>
      <c r="M243" s="195"/>
      <c r="N243" s="196"/>
      <c r="O243" s="196"/>
      <c r="P243" s="196"/>
      <c r="Q243" s="196"/>
      <c r="R243" s="196"/>
      <c r="S243" s="196"/>
      <c r="T243" s="197"/>
      <c r="AT243" s="198" t="s">
        <v>150</v>
      </c>
      <c r="AU243" s="198" t="s">
        <v>86</v>
      </c>
      <c r="AV243" s="12" t="s">
        <v>86</v>
      </c>
      <c r="AW243" s="12" t="s">
        <v>42</v>
      </c>
      <c r="AX243" s="12" t="s">
        <v>78</v>
      </c>
      <c r="AY243" s="198" t="s">
        <v>136</v>
      </c>
    </row>
    <row r="244" spans="2:51" s="12" customFormat="1" ht="22.5" customHeight="1">
      <c r="B244" s="189"/>
      <c r="D244" s="186" t="s">
        <v>150</v>
      </c>
      <c r="E244" s="198" t="s">
        <v>22</v>
      </c>
      <c r="F244" s="204" t="s">
        <v>402</v>
      </c>
      <c r="H244" s="205">
        <v>8</v>
      </c>
      <c r="I244" s="194"/>
      <c r="L244" s="189"/>
      <c r="M244" s="195"/>
      <c r="N244" s="196"/>
      <c r="O244" s="196"/>
      <c r="P244" s="196"/>
      <c r="Q244" s="196"/>
      <c r="R244" s="196"/>
      <c r="S244" s="196"/>
      <c r="T244" s="197"/>
      <c r="AT244" s="198" t="s">
        <v>150</v>
      </c>
      <c r="AU244" s="198" t="s">
        <v>86</v>
      </c>
      <c r="AV244" s="12" t="s">
        <v>86</v>
      </c>
      <c r="AW244" s="12" t="s">
        <v>42</v>
      </c>
      <c r="AX244" s="12" t="s">
        <v>78</v>
      </c>
      <c r="AY244" s="198" t="s">
        <v>136</v>
      </c>
    </row>
    <row r="245" spans="2:51" s="13" customFormat="1" ht="22.5" customHeight="1">
      <c r="B245" s="206"/>
      <c r="D245" s="190" t="s">
        <v>150</v>
      </c>
      <c r="E245" s="207" t="s">
        <v>22</v>
      </c>
      <c r="F245" s="208" t="s">
        <v>215</v>
      </c>
      <c r="H245" s="209">
        <v>40</v>
      </c>
      <c r="I245" s="210"/>
      <c r="L245" s="206"/>
      <c r="M245" s="211"/>
      <c r="N245" s="212"/>
      <c r="O245" s="212"/>
      <c r="P245" s="212"/>
      <c r="Q245" s="212"/>
      <c r="R245" s="212"/>
      <c r="S245" s="212"/>
      <c r="T245" s="213"/>
      <c r="AT245" s="214" t="s">
        <v>150</v>
      </c>
      <c r="AU245" s="214" t="s">
        <v>86</v>
      </c>
      <c r="AV245" s="13" t="s">
        <v>165</v>
      </c>
      <c r="AW245" s="13" t="s">
        <v>42</v>
      </c>
      <c r="AX245" s="13" t="s">
        <v>23</v>
      </c>
      <c r="AY245" s="214" t="s">
        <v>136</v>
      </c>
    </row>
    <row r="246" spans="2:65" s="1" customFormat="1" ht="22.5" customHeight="1">
      <c r="B246" s="173"/>
      <c r="C246" s="234" t="s">
        <v>403</v>
      </c>
      <c r="D246" s="234" t="s">
        <v>365</v>
      </c>
      <c r="E246" s="235" t="s">
        <v>404</v>
      </c>
      <c r="F246" s="236" t="s">
        <v>405</v>
      </c>
      <c r="G246" s="237" t="s">
        <v>397</v>
      </c>
      <c r="H246" s="238">
        <v>40</v>
      </c>
      <c r="I246" s="239"/>
      <c r="J246" s="240">
        <f>ROUND(I246*H246,2)</f>
        <v>0</v>
      </c>
      <c r="K246" s="236" t="s">
        <v>143</v>
      </c>
      <c r="L246" s="241"/>
      <c r="M246" s="242" t="s">
        <v>22</v>
      </c>
      <c r="N246" s="243" t="s">
        <v>49</v>
      </c>
      <c r="O246" s="37"/>
      <c r="P246" s="183">
        <f>O246*H246</f>
        <v>0</v>
      </c>
      <c r="Q246" s="183">
        <v>0.0022</v>
      </c>
      <c r="R246" s="183">
        <f>Q246*H246</f>
        <v>0.08800000000000001</v>
      </c>
      <c r="S246" s="183">
        <v>0</v>
      </c>
      <c r="T246" s="184">
        <f>S246*H246</f>
        <v>0</v>
      </c>
      <c r="AR246" s="19" t="s">
        <v>241</v>
      </c>
      <c r="AT246" s="19" t="s">
        <v>365</v>
      </c>
      <c r="AU246" s="19" t="s">
        <v>86</v>
      </c>
      <c r="AY246" s="19" t="s">
        <v>136</v>
      </c>
      <c r="BE246" s="185">
        <f>IF(N246="základní",J246,0)</f>
        <v>0</v>
      </c>
      <c r="BF246" s="185">
        <f>IF(N246="snížená",J246,0)</f>
        <v>0</v>
      </c>
      <c r="BG246" s="185">
        <f>IF(N246="zákl. přenesená",J246,0)</f>
        <v>0</v>
      </c>
      <c r="BH246" s="185">
        <f>IF(N246="sníž. přenesená",J246,0)</f>
        <v>0</v>
      </c>
      <c r="BI246" s="185">
        <f>IF(N246="nulová",J246,0)</f>
        <v>0</v>
      </c>
      <c r="BJ246" s="19" t="s">
        <v>23</v>
      </c>
      <c r="BK246" s="185">
        <f>ROUND(I246*H246,2)</f>
        <v>0</v>
      </c>
      <c r="BL246" s="19" t="s">
        <v>165</v>
      </c>
      <c r="BM246" s="19" t="s">
        <v>406</v>
      </c>
    </row>
    <row r="247" spans="2:47" s="1" customFormat="1" ht="30" customHeight="1">
      <c r="B247" s="36"/>
      <c r="D247" s="190" t="s">
        <v>146</v>
      </c>
      <c r="F247" s="199" t="s">
        <v>407</v>
      </c>
      <c r="I247" s="147"/>
      <c r="L247" s="36"/>
      <c r="M247" s="65"/>
      <c r="N247" s="37"/>
      <c r="O247" s="37"/>
      <c r="P247" s="37"/>
      <c r="Q247" s="37"/>
      <c r="R247" s="37"/>
      <c r="S247" s="37"/>
      <c r="T247" s="66"/>
      <c r="AT247" s="19" t="s">
        <v>146</v>
      </c>
      <c r="AU247" s="19" t="s">
        <v>86</v>
      </c>
    </row>
    <row r="248" spans="2:65" s="1" customFormat="1" ht="22.5" customHeight="1">
      <c r="B248" s="173"/>
      <c r="C248" s="174" t="s">
        <v>408</v>
      </c>
      <c r="D248" s="174" t="s">
        <v>139</v>
      </c>
      <c r="E248" s="175" t="s">
        <v>409</v>
      </c>
      <c r="F248" s="176" t="s">
        <v>410</v>
      </c>
      <c r="G248" s="177" t="s">
        <v>397</v>
      </c>
      <c r="H248" s="178">
        <v>14</v>
      </c>
      <c r="I248" s="179"/>
      <c r="J248" s="180">
        <f>ROUND(I248*H248,2)</f>
        <v>0</v>
      </c>
      <c r="K248" s="176" t="s">
        <v>143</v>
      </c>
      <c r="L248" s="36"/>
      <c r="M248" s="181" t="s">
        <v>22</v>
      </c>
      <c r="N248" s="182" t="s">
        <v>49</v>
      </c>
      <c r="O248" s="37"/>
      <c r="P248" s="183">
        <f>O248*H248</f>
        <v>0</v>
      </c>
      <c r="Q248" s="183">
        <v>0.10941</v>
      </c>
      <c r="R248" s="183">
        <f>Q248*H248</f>
        <v>1.5317399999999999</v>
      </c>
      <c r="S248" s="183">
        <v>0</v>
      </c>
      <c r="T248" s="184">
        <f>S248*H248</f>
        <v>0</v>
      </c>
      <c r="AR248" s="19" t="s">
        <v>165</v>
      </c>
      <c r="AT248" s="19" t="s">
        <v>139</v>
      </c>
      <c r="AU248" s="19" t="s">
        <v>86</v>
      </c>
      <c r="AY248" s="19" t="s">
        <v>136</v>
      </c>
      <c r="BE248" s="185">
        <f>IF(N248="základní",J248,0)</f>
        <v>0</v>
      </c>
      <c r="BF248" s="185">
        <f>IF(N248="snížená",J248,0)</f>
        <v>0</v>
      </c>
      <c r="BG248" s="185">
        <f>IF(N248="zákl. přenesená",J248,0)</f>
        <v>0</v>
      </c>
      <c r="BH248" s="185">
        <f>IF(N248="sníž. přenesená",J248,0)</f>
        <v>0</v>
      </c>
      <c r="BI248" s="185">
        <f>IF(N248="nulová",J248,0)</f>
        <v>0</v>
      </c>
      <c r="BJ248" s="19" t="s">
        <v>23</v>
      </c>
      <c r="BK248" s="185">
        <f>ROUND(I248*H248,2)</f>
        <v>0</v>
      </c>
      <c r="BL248" s="19" t="s">
        <v>165</v>
      </c>
      <c r="BM248" s="19" t="s">
        <v>411</v>
      </c>
    </row>
    <row r="249" spans="2:47" s="1" customFormat="1" ht="90" customHeight="1">
      <c r="B249" s="36"/>
      <c r="D249" s="186" t="s">
        <v>201</v>
      </c>
      <c r="F249" s="188" t="s">
        <v>412</v>
      </c>
      <c r="I249" s="147"/>
      <c r="L249" s="36"/>
      <c r="M249" s="65"/>
      <c r="N249" s="37"/>
      <c r="O249" s="37"/>
      <c r="P249" s="37"/>
      <c r="Q249" s="37"/>
      <c r="R249" s="37"/>
      <c r="S249" s="37"/>
      <c r="T249" s="66"/>
      <c r="AT249" s="19" t="s">
        <v>201</v>
      </c>
      <c r="AU249" s="19" t="s">
        <v>86</v>
      </c>
    </row>
    <row r="250" spans="2:51" s="12" customFormat="1" ht="22.5" customHeight="1">
      <c r="B250" s="189"/>
      <c r="D250" s="186" t="s">
        <v>150</v>
      </c>
      <c r="E250" s="198" t="s">
        <v>22</v>
      </c>
      <c r="F250" s="204" t="s">
        <v>413</v>
      </c>
      <c r="H250" s="205">
        <v>2</v>
      </c>
      <c r="I250" s="194"/>
      <c r="L250" s="189"/>
      <c r="M250" s="195"/>
      <c r="N250" s="196"/>
      <c r="O250" s="196"/>
      <c r="P250" s="196"/>
      <c r="Q250" s="196"/>
      <c r="R250" s="196"/>
      <c r="S250" s="196"/>
      <c r="T250" s="197"/>
      <c r="AT250" s="198" t="s">
        <v>150</v>
      </c>
      <c r="AU250" s="198" t="s">
        <v>86</v>
      </c>
      <c r="AV250" s="12" t="s">
        <v>86</v>
      </c>
      <c r="AW250" s="12" t="s">
        <v>42</v>
      </c>
      <c r="AX250" s="12" t="s">
        <v>78</v>
      </c>
      <c r="AY250" s="198" t="s">
        <v>136</v>
      </c>
    </row>
    <row r="251" spans="2:51" s="12" customFormat="1" ht="22.5" customHeight="1">
      <c r="B251" s="189"/>
      <c r="D251" s="186" t="s">
        <v>150</v>
      </c>
      <c r="E251" s="198" t="s">
        <v>22</v>
      </c>
      <c r="F251" s="204" t="s">
        <v>414</v>
      </c>
      <c r="H251" s="205">
        <v>12</v>
      </c>
      <c r="I251" s="194"/>
      <c r="L251" s="189"/>
      <c r="M251" s="195"/>
      <c r="N251" s="196"/>
      <c r="O251" s="196"/>
      <c r="P251" s="196"/>
      <c r="Q251" s="196"/>
      <c r="R251" s="196"/>
      <c r="S251" s="196"/>
      <c r="T251" s="197"/>
      <c r="AT251" s="198" t="s">
        <v>150</v>
      </c>
      <c r="AU251" s="198" t="s">
        <v>86</v>
      </c>
      <c r="AV251" s="12" t="s">
        <v>86</v>
      </c>
      <c r="AW251" s="12" t="s">
        <v>42</v>
      </c>
      <c r="AX251" s="12" t="s">
        <v>78</v>
      </c>
      <c r="AY251" s="198" t="s">
        <v>136</v>
      </c>
    </row>
    <row r="252" spans="2:51" s="13" customFormat="1" ht="22.5" customHeight="1">
      <c r="B252" s="206"/>
      <c r="D252" s="190" t="s">
        <v>150</v>
      </c>
      <c r="E252" s="207" t="s">
        <v>22</v>
      </c>
      <c r="F252" s="208" t="s">
        <v>215</v>
      </c>
      <c r="H252" s="209">
        <v>14</v>
      </c>
      <c r="I252" s="210"/>
      <c r="L252" s="206"/>
      <c r="M252" s="211"/>
      <c r="N252" s="212"/>
      <c r="O252" s="212"/>
      <c r="P252" s="212"/>
      <c r="Q252" s="212"/>
      <c r="R252" s="212"/>
      <c r="S252" s="212"/>
      <c r="T252" s="213"/>
      <c r="AT252" s="214" t="s">
        <v>150</v>
      </c>
      <c r="AU252" s="214" t="s">
        <v>86</v>
      </c>
      <c r="AV252" s="13" t="s">
        <v>165</v>
      </c>
      <c r="AW252" s="13" t="s">
        <v>42</v>
      </c>
      <c r="AX252" s="13" t="s">
        <v>23</v>
      </c>
      <c r="AY252" s="214" t="s">
        <v>136</v>
      </c>
    </row>
    <row r="253" spans="2:65" s="1" customFormat="1" ht="22.5" customHeight="1">
      <c r="B253" s="173"/>
      <c r="C253" s="234" t="s">
        <v>415</v>
      </c>
      <c r="D253" s="234" t="s">
        <v>365</v>
      </c>
      <c r="E253" s="235" t="s">
        <v>416</v>
      </c>
      <c r="F253" s="236" t="s">
        <v>417</v>
      </c>
      <c r="G253" s="237" t="s">
        <v>397</v>
      </c>
      <c r="H253" s="238">
        <v>2</v>
      </c>
      <c r="I253" s="239"/>
      <c r="J253" s="240">
        <f>ROUND(I253*H253,2)</f>
        <v>0</v>
      </c>
      <c r="K253" s="236" t="s">
        <v>143</v>
      </c>
      <c r="L253" s="241"/>
      <c r="M253" s="242" t="s">
        <v>22</v>
      </c>
      <c r="N253" s="243" t="s">
        <v>49</v>
      </c>
      <c r="O253" s="37"/>
      <c r="P253" s="183">
        <f>O253*H253</f>
        <v>0</v>
      </c>
      <c r="Q253" s="183">
        <v>0.004</v>
      </c>
      <c r="R253" s="183">
        <f>Q253*H253</f>
        <v>0.008</v>
      </c>
      <c r="S253" s="183">
        <v>0</v>
      </c>
      <c r="T253" s="184">
        <f>S253*H253</f>
        <v>0</v>
      </c>
      <c r="AR253" s="19" t="s">
        <v>241</v>
      </c>
      <c r="AT253" s="19" t="s">
        <v>365</v>
      </c>
      <c r="AU253" s="19" t="s">
        <v>86</v>
      </c>
      <c r="AY253" s="19" t="s">
        <v>136</v>
      </c>
      <c r="BE253" s="185">
        <f>IF(N253="základní",J253,0)</f>
        <v>0</v>
      </c>
      <c r="BF253" s="185">
        <f>IF(N253="snížená",J253,0)</f>
        <v>0</v>
      </c>
      <c r="BG253" s="185">
        <f>IF(N253="zákl. přenesená",J253,0)</f>
        <v>0</v>
      </c>
      <c r="BH253" s="185">
        <f>IF(N253="sníž. přenesená",J253,0)</f>
        <v>0</v>
      </c>
      <c r="BI253" s="185">
        <f>IF(N253="nulová",J253,0)</f>
        <v>0</v>
      </c>
      <c r="BJ253" s="19" t="s">
        <v>23</v>
      </c>
      <c r="BK253" s="185">
        <f>ROUND(I253*H253,2)</f>
        <v>0</v>
      </c>
      <c r="BL253" s="19" t="s">
        <v>165</v>
      </c>
      <c r="BM253" s="19" t="s">
        <v>418</v>
      </c>
    </row>
    <row r="254" spans="2:47" s="1" customFormat="1" ht="42" customHeight="1">
      <c r="B254" s="36"/>
      <c r="D254" s="186" t="s">
        <v>146</v>
      </c>
      <c r="F254" s="187" t="s">
        <v>419</v>
      </c>
      <c r="I254" s="147"/>
      <c r="L254" s="36"/>
      <c r="M254" s="65"/>
      <c r="N254" s="37"/>
      <c r="O254" s="37"/>
      <c r="P254" s="37"/>
      <c r="Q254" s="37"/>
      <c r="R254" s="37"/>
      <c r="S254" s="37"/>
      <c r="T254" s="66"/>
      <c r="AT254" s="19" t="s">
        <v>146</v>
      </c>
      <c r="AU254" s="19" t="s">
        <v>86</v>
      </c>
    </row>
    <row r="255" spans="2:51" s="12" customFormat="1" ht="22.5" customHeight="1">
      <c r="B255" s="189"/>
      <c r="D255" s="190" t="s">
        <v>150</v>
      </c>
      <c r="E255" s="191" t="s">
        <v>22</v>
      </c>
      <c r="F255" s="192" t="s">
        <v>413</v>
      </c>
      <c r="H255" s="193">
        <v>2</v>
      </c>
      <c r="I255" s="194"/>
      <c r="L255" s="189"/>
      <c r="M255" s="195"/>
      <c r="N255" s="196"/>
      <c r="O255" s="196"/>
      <c r="P255" s="196"/>
      <c r="Q255" s="196"/>
      <c r="R255" s="196"/>
      <c r="S255" s="196"/>
      <c r="T255" s="197"/>
      <c r="AT255" s="198" t="s">
        <v>150</v>
      </c>
      <c r="AU255" s="198" t="s">
        <v>86</v>
      </c>
      <c r="AV255" s="12" t="s">
        <v>86</v>
      </c>
      <c r="AW255" s="12" t="s">
        <v>42</v>
      </c>
      <c r="AX255" s="12" t="s">
        <v>23</v>
      </c>
      <c r="AY255" s="198" t="s">
        <v>136</v>
      </c>
    </row>
    <row r="256" spans="2:65" s="1" customFormat="1" ht="22.5" customHeight="1">
      <c r="B256" s="173"/>
      <c r="C256" s="234" t="s">
        <v>420</v>
      </c>
      <c r="D256" s="234" t="s">
        <v>365</v>
      </c>
      <c r="E256" s="235" t="s">
        <v>421</v>
      </c>
      <c r="F256" s="236" t="s">
        <v>422</v>
      </c>
      <c r="G256" s="237" t="s">
        <v>397</v>
      </c>
      <c r="H256" s="238">
        <v>8</v>
      </c>
      <c r="I256" s="239"/>
      <c r="J256" s="240">
        <f>ROUND(I256*H256,2)</f>
        <v>0</v>
      </c>
      <c r="K256" s="236" t="s">
        <v>143</v>
      </c>
      <c r="L256" s="241"/>
      <c r="M256" s="242" t="s">
        <v>22</v>
      </c>
      <c r="N256" s="243" t="s">
        <v>49</v>
      </c>
      <c r="O256" s="37"/>
      <c r="P256" s="183">
        <f>O256*H256</f>
        <v>0</v>
      </c>
      <c r="Q256" s="183">
        <v>0.0061</v>
      </c>
      <c r="R256" s="183">
        <f>Q256*H256</f>
        <v>0.0488</v>
      </c>
      <c r="S256" s="183">
        <v>0</v>
      </c>
      <c r="T256" s="184">
        <f>S256*H256</f>
        <v>0</v>
      </c>
      <c r="AR256" s="19" t="s">
        <v>241</v>
      </c>
      <c r="AT256" s="19" t="s">
        <v>365</v>
      </c>
      <c r="AU256" s="19" t="s">
        <v>86</v>
      </c>
      <c r="AY256" s="19" t="s">
        <v>136</v>
      </c>
      <c r="BE256" s="185">
        <f>IF(N256="základní",J256,0)</f>
        <v>0</v>
      </c>
      <c r="BF256" s="185">
        <f>IF(N256="snížená",J256,0)</f>
        <v>0</v>
      </c>
      <c r="BG256" s="185">
        <f>IF(N256="zákl. přenesená",J256,0)</f>
        <v>0</v>
      </c>
      <c r="BH256" s="185">
        <f>IF(N256="sníž. přenesená",J256,0)</f>
        <v>0</v>
      </c>
      <c r="BI256" s="185">
        <f>IF(N256="nulová",J256,0)</f>
        <v>0</v>
      </c>
      <c r="BJ256" s="19" t="s">
        <v>23</v>
      </c>
      <c r="BK256" s="185">
        <f>ROUND(I256*H256,2)</f>
        <v>0</v>
      </c>
      <c r="BL256" s="19" t="s">
        <v>165</v>
      </c>
      <c r="BM256" s="19" t="s">
        <v>423</v>
      </c>
    </row>
    <row r="257" spans="2:47" s="1" customFormat="1" ht="30" customHeight="1">
      <c r="B257" s="36"/>
      <c r="D257" s="186" t="s">
        <v>146</v>
      </c>
      <c r="F257" s="187" t="s">
        <v>424</v>
      </c>
      <c r="I257" s="147"/>
      <c r="L257" s="36"/>
      <c r="M257" s="65"/>
      <c r="N257" s="37"/>
      <c r="O257" s="37"/>
      <c r="P257" s="37"/>
      <c r="Q257" s="37"/>
      <c r="R257" s="37"/>
      <c r="S257" s="37"/>
      <c r="T257" s="66"/>
      <c r="AT257" s="19" t="s">
        <v>146</v>
      </c>
      <c r="AU257" s="19" t="s">
        <v>86</v>
      </c>
    </row>
    <row r="258" spans="2:51" s="12" customFormat="1" ht="22.5" customHeight="1">
      <c r="B258" s="189"/>
      <c r="D258" s="190" t="s">
        <v>150</v>
      </c>
      <c r="E258" s="191" t="s">
        <v>22</v>
      </c>
      <c r="F258" s="192" t="s">
        <v>425</v>
      </c>
      <c r="H258" s="193">
        <v>8</v>
      </c>
      <c r="I258" s="194"/>
      <c r="L258" s="189"/>
      <c r="M258" s="195"/>
      <c r="N258" s="196"/>
      <c r="O258" s="196"/>
      <c r="P258" s="196"/>
      <c r="Q258" s="196"/>
      <c r="R258" s="196"/>
      <c r="S258" s="196"/>
      <c r="T258" s="197"/>
      <c r="AT258" s="198" t="s">
        <v>150</v>
      </c>
      <c r="AU258" s="198" t="s">
        <v>86</v>
      </c>
      <c r="AV258" s="12" t="s">
        <v>86</v>
      </c>
      <c r="AW258" s="12" t="s">
        <v>42</v>
      </c>
      <c r="AX258" s="12" t="s">
        <v>23</v>
      </c>
      <c r="AY258" s="198" t="s">
        <v>136</v>
      </c>
    </row>
    <row r="259" spans="2:65" s="1" customFormat="1" ht="22.5" customHeight="1">
      <c r="B259" s="173"/>
      <c r="C259" s="234" t="s">
        <v>426</v>
      </c>
      <c r="D259" s="234" t="s">
        <v>365</v>
      </c>
      <c r="E259" s="235" t="s">
        <v>427</v>
      </c>
      <c r="F259" s="236" t="s">
        <v>428</v>
      </c>
      <c r="G259" s="237" t="s">
        <v>397</v>
      </c>
      <c r="H259" s="238">
        <v>8</v>
      </c>
      <c r="I259" s="239"/>
      <c r="J259" s="240">
        <f>ROUND(I259*H259,2)</f>
        <v>0</v>
      </c>
      <c r="K259" s="236" t="s">
        <v>143</v>
      </c>
      <c r="L259" s="241"/>
      <c r="M259" s="242" t="s">
        <v>22</v>
      </c>
      <c r="N259" s="243" t="s">
        <v>49</v>
      </c>
      <c r="O259" s="37"/>
      <c r="P259" s="183">
        <f>O259*H259</f>
        <v>0</v>
      </c>
      <c r="Q259" s="183">
        <v>0.0001</v>
      </c>
      <c r="R259" s="183">
        <f>Q259*H259</f>
        <v>0.0008</v>
      </c>
      <c r="S259" s="183">
        <v>0</v>
      </c>
      <c r="T259" s="184">
        <f>S259*H259</f>
        <v>0</v>
      </c>
      <c r="AR259" s="19" t="s">
        <v>241</v>
      </c>
      <c r="AT259" s="19" t="s">
        <v>365</v>
      </c>
      <c r="AU259" s="19" t="s">
        <v>86</v>
      </c>
      <c r="AY259" s="19" t="s">
        <v>136</v>
      </c>
      <c r="BE259" s="185">
        <f>IF(N259="základní",J259,0)</f>
        <v>0</v>
      </c>
      <c r="BF259" s="185">
        <f>IF(N259="snížená",J259,0)</f>
        <v>0</v>
      </c>
      <c r="BG259" s="185">
        <f>IF(N259="zákl. přenesená",J259,0)</f>
        <v>0</v>
      </c>
      <c r="BH259" s="185">
        <f>IF(N259="sníž. přenesená",J259,0)</f>
        <v>0</v>
      </c>
      <c r="BI259" s="185">
        <f>IF(N259="nulová",J259,0)</f>
        <v>0</v>
      </c>
      <c r="BJ259" s="19" t="s">
        <v>23</v>
      </c>
      <c r="BK259" s="185">
        <f>ROUND(I259*H259,2)</f>
        <v>0</v>
      </c>
      <c r="BL259" s="19" t="s">
        <v>165</v>
      </c>
      <c r="BM259" s="19" t="s">
        <v>429</v>
      </c>
    </row>
    <row r="260" spans="2:47" s="1" customFormat="1" ht="30" customHeight="1">
      <c r="B260" s="36"/>
      <c r="D260" s="190" t="s">
        <v>146</v>
      </c>
      <c r="F260" s="199" t="s">
        <v>430</v>
      </c>
      <c r="I260" s="147"/>
      <c r="L260" s="36"/>
      <c r="M260" s="65"/>
      <c r="N260" s="37"/>
      <c r="O260" s="37"/>
      <c r="P260" s="37"/>
      <c r="Q260" s="37"/>
      <c r="R260" s="37"/>
      <c r="S260" s="37"/>
      <c r="T260" s="66"/>
      <c r="AT260" s="19" t="s">
        <v>146</v>
      </c>
      <c r="AU260" s="19" t="s">
        <v>86</v>
      </c>
    </row>
    <row r="261" spans="2:65" s="1" customFormat="1" ht="22.5" customHeight="1">
      <c r="B261" s="173"/>
      <c r="C261" s="234" t="s">
        <v>431</v>
      </c>
      <c r="D261" s="234" t="s">
        <v>365</v>
      </c>
      <c r="E261" s="235" t="s">
        <v>432</v>
      </c>
      <c r="F261" s="236" t="s">
        <v>433</v>
      </c>
      <c r="G261" s="237" t="s">
        <v>397</v>
      </c>
      <c r="H261" s="238">
        <v>14</v>
      </c>
      <c r="I261" s="239"/>
      <c r="J261" s="240">
        <f>ROUND(I261*H261,2)</f>
        <v>0</v>
      </c>
      <c r="K261" s="236" t="s">
        <v>143</v>
      </c>
      <c r="L261" s="241"/>
      <c r="M261" s="242" t="s">
        <v>22</v>
      </c>
      <c r="N261" s="243" t="s">
        <v>49</v>
      </c>
      <c r="O261" s="37"/>
      <c r="P261" s="183">
        <f>O261*H261</f>
        <v>0</v>
      </c>
      <c r="Q261" s="183">
        <v>0.00035</v>
      </c>
      <c r="R261" s="183">
        <f>Q261*H261</f>
        <v>0.0049</v>
      </c>
      <c r="S261" s="183">
        <v>0</v>
      </c>
      <c r="T261" s="184">
        <f>S261*H261</f>
        <v>0</v>
      </c>
      <c r="AR261" s="19" t="s">
        <v>241</v>
      </c>
      <c r="AT261" s="19" t="s">
        <v>365</v>
      </c>
      <c r="AU261" s="19" t="s">
        <v>86</v>
      </c>
      <c r="AY261" s="19" t="s">
        <v>136</v>
      </c>
      <c r="BE261" s="185">
        <f>IF(N261="základní",J261,0)</f>
        <v>0</v>
      </c>
      <c r="BF261" s="185">
        <f>IF(N261="snížená",J261,0)</f>
        <v>0</v>
      </c>
      <c r="BG261" s="185">
        <f>IF(N261="zákl. přenesená",J261,0)</f>
        <v>0</v>
      </c>
      <c r="BH261" s="185">
        <f>IF(N261="sníž. přenesená",J261,0)</f>
        <v>0</v>
      </c>
      <c r="BI261" s="185">
        <f>IF(N261="nulová",J261,0)</f>
        <v>0</v>
      </c>
      <c r="BJ261" s="19" t="s">
        <v>23</v>
      </c>
      <c r="BK261" s="185">
        <f>ROUND(I261*H261,2)</f>
        <v>0</v>
      </c>
      <c r="BL261" s="19" t="s">
        <v>165</v>
      </c>
      <c r="BM261" s="19" t="s">
        <v>434</v>
      </c>
    </row>
    <row r="262" spans="2:51" s="12" customFormat="1" ht="22.5" customHeight="1">
      <c r="B262" s="189"/>
      <c r="D262" s="190" t="s">
        <v>150</v>
      </c>
      <c r="E262" s="191" t="s">
        <v>22</v>
      </c>
      <c r="F262" s="192" t="s">
        <v>286</v>
      </c>
      <c r="H262" s="193">
        <v>14</v>
      </c>
      <c r="I262" s="194"/>
      <c r="L262" s="189"/>
      <c r="M262" s="195"/>
      <c r="N262" s="196"/>
      <c r="O262" s="196"/>
      <c r="P262" s="196"/>
      <c r="Q262" s="196"/>
      <c r="R262" s="196"/>
      <c r="S262" s="196"/>
      <c r="T262" s="197"/>
      <c r="AT262" s="198" t="s">
        <v>150</v>
      </c>
      <c r="AU262" s="198" t="s">
        <v>86</v>
      </c>
      <c r="AV262" s="12" t="s">
        <v>86</v>
      </c>
      <c r="AW262" s="12" t="s">
        <v>42</v>
      </c>
      <c r="AX262" s="12" t="s">
        <v>23</v>
      </c>
      <c r="AY262" s="198" t="s">
        <v>136</v>
      </c>
    </row>
    <row r="263" spans="2:65" s="1" customFormat="1" ht="22.5" customHeight="1">
      <c r="B263" s="173"/>
      <c r="C263" s="234" t="s">
        <v>435</v>
      </c>
      <c r="D263" s="234" t="s">
        <v>365</v>
      </c>
      <c r="E263" s="235" t="s">
        <v>436</v>
      </c>
      <c r="F263" s="236" t="s">
        <v>437</v>
      </c>
      <c r="G263" s="237" t="s">
        <v>397</v>
      </c>
      <c r="H263" s="238">
        <v>12</v>
      </c>
      <c r="I263" s="239"/>
      <c r="J263" s="240">
        <f>ROUND(I263*H263,2)</f>
        <v>0</v>
      </c>
      <c r="K263" s="236" t="s">
        <v>143</v>
      </c>
      <c r="L263" s="241"/>
      <c r="M263" s="242" t="s">
        <v>22</v>
      </c>
      <c r="N263" s="243" t="s">
        <v>49</v>
      </c>
      <c r="O263" s="37"/>
      <c r="P263" s="183">
        <f>O263*H263</f>
        <v>0</v>
      </c>
      <c r="Q263" s="183">
        <v>0.004</v>
      </c>
      <c r="R263" s="183">
        <f>Q263*H263</f>
        <v>0.048</v>
      </c>
      <c r="S263" s="183">
        <v>0</v>
      </c>
      <c r="T263" s="184">
        <f>S263*H263</f>
        <v>0</v>
      </c>
      <c r="AR263" s="19" t="s">
        <v>241</v>
      </c>
      <c r="AT263" s="19" t="s">
        <v>365</v>
      </c>
      <c r="AU263" s="19" t="s">
        <v>86</v>
      </c>
      <c r="AY263" s="19" t="s">
        <v>136</v>
      </c>
      <c r="BE263" s="185">
        <f>IF(N263="základní",J263,0)</f>
        <v>0</v>
      </c>
      <c r="BF263" s="185">
        <f>IF(N263="snížená",J263,0)</f>
        <v>0</v>
      </c>
      <c r="BG263" s="185">
        <f>IF(N263="zákl. přenesená",J263,0)</f>
        <v>0</v>
      </c>
      <c r="BH263" s="185">
        <f>IF(N263="sníž. přenesená",J263,0)</f>
        <v>0</v>
      </c>
      <c r="BI263" s="185">
        <f>IF(N263="nulová",J263,0)</f>
        <v>0</v>
      </c>
      <c r="BJ263" s="19" t="s">
        <v>23</v>
      </c>
      <c r="BK263" s="185">
        <f>ROUND(I263*H263,2)</f>
        <v>0</v>
      </c>
      <c r="BL263" s="19" t="s">
        <v>165</v>
      </c>
      <c r="BM263" s="19" t="s">
        <v>438</v>
      </c>
    </row>
    <row r="264" spans="2:47" s="1" customFormat="1" ht="42" customHeight="1">
      <c r="B264" s="36"/>
      <c r="D264" s="186" t="s">
        <v>146</v>
      </c>
      <c r="F264" s="187" t="s">
        <v>439</v>
      </c>
      <c r="I264" s="147"/>
      <c r="L264" s="36"/>
      <c r="M264" s="65"/>
      <c r="N264" s="37"/>
      <c r="O264" s="37"/>
      <c r="P264" s="37"/>
      <c r="Q264" s="37"/>
      <c r="R264" s="37"/>
      <c r="S264" s="37"/>
      <c r="T264" s="66"/>
      <c r="AT264" s="19" t="s">
        <v>146</v>
      </c>
      <c r="AU264" s="19" t="s">
        <v>86</v>
      </c>
    </row>
    <row r="265" spans="2:51" s="12" customFormat="1" ht="22.5" customHeight="1">
      <c r="B265" s="189"/>
      <c r="D265" s="190" t="s">
        <v>150</v>
      </c>
      <c r="E265" s="191" t="s">
        <v>22</v>
      </c>
      <c r="F265" s="192" t="s">
        <v>440</v>
      </c>
      <c r="H265" s="193">
        <v>12</v>
      </c>
      <c r="I265" s="194"/>
      <c r="L265" s="189"/>
      <c r="M265" s="195"/>
      <c r="N265" s="196"/>
      <c r="O265" s="196"/>
      <c r="P265" s="196"/>
      <c r="Q265" s="196"/>
      <c r="R265" s="196"/>
      <c r="S265" s="196"/>
      <c r="T265" s="197"/>
      <c r="AT265" s="198" t="s">
        <v>150</v>
      </c>
      <c r="AU265" s="198" t="s">
        <v>86</v>
      </c>
      <c r="AV265" s="12" t="s">
        <v>86</v>
      </c>
      <c r="AW265" s="12" t="s">
        <v>42</v>
      </c>
      <c r="AX265" s="12" t="s">
        <v>23</v>
      </c>
      <c r="AY265" s="198" t="s">
        <v>136</v>
      </c>
    </row>
    <row r="266" spans="2:65" s="1" customFormat="1" ht="22.5" customHeight="1">
      <c r="B266" s="173"/>
      <c r="C266" s="174" t="s">
        <v>441</v>
      </c>
      <c r="D266" s="174" t="s">
        <v>139</v>
      </c>
      <c r="E266" s="175" t="s">
        <v>442</v>
      </c>
      <c r="F266" s="176" t="s">
        <v>443</v>
      </c>
      <c r="G266" s="177" t="s">
        <v>444</v>
      </c>
      <c r="H266" s="178">
        <v>842</v>
      </c>
      <c r="I266" s="179"/>
      <c r="J266" s="180">
        <f>ROUND(I266*H266,2)</f>
        <v>0</v>
      </c>
      <c r="K266" s="176" t="s">
        <v>143</v>
      </c>
      <c r="L266" s="36"/>
      <c r="M266" s="181" t="s">
        <v>22</v>
      </c>
      <c r="N266" s="182" t="s">
        <v>49</v>
      </c>
      <c r="O266" s="37"/>
      <c r="P266" s="183">
        <f>O266*H266</f>
        <v>0</v>
      </c>
      <c r="Q266" s="183">
        <v>8E-05</v>
      </c>
      <c r="R266" s="183">
        <f>Q266*H266</f>
        <v>0.06736</v>
      </c>
      <c r="S266" s="183">
        <v>0</v>
      </c>
      <c r="T266" s="184">
        <f>S266*H266</f>
        <v>0</v>
      </c>
      <c r="AR266" s="19" t="s">
        <v>165</v>
      </c>
      <c r="AT266" s="19" t="s">
        <v>139</v>
      </c>
      <c r="AU266" s="19" t="s">
        <v>86</v>
      </c>
      <c r="AY266" s="19" t="s">
        <v>136</v>
      </c>
      <c r="BE266" s="185">
        <f>IF(N266="základní",J266,0)</f>
        <v>0</v>
      </c>
      <c r="BF266" s="185">
        <f>IF(N266="snížená",J266,0)</f>
        <v>0</v>
      </c>
      <c r="BG266" s="185">
        <f>IF(N266="zákl. přenesená",J266,0)</f>
        <v>0</v>
      </c>
      <c r="BH266" s="185">
        <f>IF(N266="sníž. přenesená",J266,0)</f>
        <v>0</v>
      </c>
      <c r="BI266" s="185">
        <f>IF(N266="nulová",J266,0)</f>
        <v>0</v>
      </c>
      <c r="BJ266" s="19" t="s">
        <v>23</v>
      </c>
      <c r="BK266" s="185">
        <f>ROUND(I266*H266,2)</f>
        <v>0</v>
      </c>
      <c r="BL266" s="19" t="s">
        <v>165</v>
      </c>
      <c r="BM266" s="19" t="s">
        <v>445</v>
      </c>
    </row>
    <row r="267" spans="2:47" s="1" customFormat="1" ht="22.5" customHeight="1">
      <c r="B267" s="36"/>
      <c r="D267" s="186" t="s">
        <v>146</v>
      </c>
      <c r="F267" s="187" t="s">
        <v>446</v>
      </c>
      <c r="I267" s="147"/>
      <c r="L267" s="36"/>
      <c r="M267" s="65"/>
      <c r="N267" s="37"/>
      <c r="O267" s="37"/>
      <c r="P267" s="37"/>
      <c r="Q267" s="37"/>
      <c r="R267" s="37"/>
      <c r="S267" s="37"/>
      <c r="T267" s="66"/>
      <c r="AT267" s="19" t="s">
        <v>146</v>
      </c>
      <c r="AU267" s="19" t="s">
        <v>86</v>
      </c>
    </row>
    <row r="268" spans="2:47" s="1" customFormat="1" ht="90" customHeight="1">
      <c r="B268" s="36"/>
      <c r="D268" s="186" t="s">
        <v>201</v>
      </c>
      <c r="F268" s="188" t="s">
        <v>447</v>
      </c>
      <c r="I268" s="147"/>
      <c r="L268" s="36"/>
      <c r="M268" s="65"/>
      <c r="N268" s="37"/>
      <c r="O268" s="37"/>
      <c r="P268" s="37"/>
      <c r="Q268" s="37"/>
      <c r="R268" s="37"/>
      <c r="S268" s="37"/>
      <c r="T268" s="66"/>
      <c r="AT268" s="19" t="s">
        <v>201</v>
      </c>
      <c r="AU268" s="19" t="s">
        <v>86</v>
      </c>
    </row>
    <row r="269" spans="2:51" s="15" customFormat="1" ht="22.5" customHeight="1">
      <c r="B269" s="226"/>
      <c r="D269" s="186" t="s">
        <v>150</v>
      </c>
      <c r="E269" s="227" t="s">
        <v>22</v>
      </c>
      <c r="F269" s="228" t="s">
        <v>350</v>
      </c>
      <c r="H269" s="229" t="s">
        <v>22</v>
      </c>
      <c r="I269" s="230"/>
      <c r="L269" s="226"/>
      <c r="M269" s="231"/>
      <c r="N269" s="232"/>
      <c r="O269" s="232"/>
      <c r="P269" s="232"/>
      <c r="Q269" s="232"/>
      <c r="R269" s="232"/>
      <c r="S269" s="232"/>
      <c r="T269" s="233"/>
      <c r="AT269" s="229" t="s">
        <v>150</v>
      </c>
      <c r="AU269" s="229" t="s">
        <v>86</v>
      </c>
      <c r="AV269" s="15" t="s">
        <v>23</v>
      </c>
      <c r="AW269" s="15" t="s">
        <v>42</v>
      </c>
      <c r="AX269" s="15" t="s">
        <v>78</v>
      </c>
      <c r="AY269" s="229" t="s">
        <v>136</v>
      </c>
    </row>
    <row r="270" spans="2:51" s="12" customFormat="1" ht="22.5" customHeight="1">
      <c r="B270" s="189"/>
      <c r="D270" s="190" t="s">
        <v>150</v>
      </c>
      <c r="E270" s="191" t="s">
        <v>22</v>
      </c>
      <c r="F270" s="192" t="s">
        <v>448</v>
      </c>
      <c r="H270" s="193">
        <v>842</v>
      </c>
      <c r="I270" s="194"/>
      <c r="L270" s="189"/>
      <c r="M270" s="195"/>
      <c r="N270" s="196"/>
      <c r="O270" s="196"/>
      <c r="P270" s="196"/>
      <c r="Q270" s="196"/>
      <c r="R270" s="196"/>
      <c r="S270" s="196"/>
      <c r="T270" s="197"/>
      <c r="AT270" s="198" t="s">
        <v>150</v>
      </c>
      <c r="AU270" s="198" t="s">
        <v>86</v>
      </c>
      <c r="AV270" s="12" t="s">
        <v>86</v>
      </c>
      <c r="AW270" s="12" t="s">
        <v>42</v>
      </c>
      <c r="AX270" s="12" t="s">
        <v>23</v>
      </c>
      <c r="AY270" s="198" t="s">
        <v>136</v>
      </c>
    </row>
    <row r="271" spans="2:65" s="1" customFormat="1" ht="22.5" customHeight="1">
      <c r="B271" s="173"/>
      <c r="C271" s="174" t="s">
        <v>449</v>
      </c>
      <c r="D271" s="174" t="s">
        <v>139</v>
      </c>
      <c r="E271" s="175" t="s">
        <v>450</v>
      </c>
      <c r="F271" s="176" t="s">
        <v>451</v>
      </c>
      <c r="G271" s="177" t="s">
        <v>444</v>
      </c>
      <c r="H271" s="178">
        <v>842</v>
      </c>
      <c r="I271" s="179"/>
      <c r="J271" s="180">
        <f>ROUND(I271*H271,2)</f>
        <v>0</v>
      </c>
      <c r="K271" s="176" t="s">
        <v>143</v>
      </c>
      <c r="L271" s="36"/>
      <c r="M271" s="181" t="s">
        <v>22</v>
      </c>
      <c r="N271" s="182" t="s">
        <v>49</v>
      </c>
      <c r="O271" s="37"/>
      <c r="P271" s="183">
        <f>O271*H271</f>
        <v>0</v>
      </c>
      <c r="Q271" s="183">
        <v>0.0002</v>
      </c>
      <c r="R271" s="183">
        <f>Q271*H271</f>
        <v>0.16840000000000002</v>
      </c>
      <c r="S271" s="183">
        <v>0</v>
      </c>
      <c r="T271" s="184">
        <f>S271*H271</f>
        <v>0</v>
      </c>
      <c r="AR271" s="19" t="s">
        <v>165</v>
      </c>
      <c r="AT271" s="19" t="s">
        <v>139</v>
      </c>
      <c r="AU271" s="19" t="s">
        <v>86</v>
      </c>
      <c r="AY271" s="19" t="s">
        <v>136</v>
      </c>
      <c r="BE271" s="185">
        <f>IF(N271="základní",J271,0)</f>
        <v>0</v>
      </c>
      <c r="BF271" s="185">
        <f>IF(N271="snížená",J271,0)</f>
        <v>0</v>
      </c>
      <c r="BG271" s="185">
        <f>IF(N271="zákl. přenesená",J271,0)</f>
        <v>0</v>
      </c>
      <c r="BH271" s="185">
        <f>IF(N271="sníž. přenesená",J271,0)</f>
        <v>0</v>
      </c>
      <c r="BI271" s="185">
        <f>IF(N271="nulová",J271,0)</f>
        <v>0</v>
      </c>
      <c r="BJ271" s="19" t="s">
        <v>23</v>
      </c>
      <c r="BK271" s="185">
        <f>ROUND(I271*H271,2)</f>
        <v>0</v>
      </c>
      <c r="BL271" s="19" t="s">
        <v>165</v>
      </c>
      <c r="BM271" s="19" t="s">
        <v>452</v>
      </c>
    </row>
    <row r="272" spans="2:47" s="1" customFormat="1" ht="22.5" customHeight="1">
      <c r="B272" s="36"/>
      <c r="D272" s="186" t="s">
        <v>146</v>
      </c>
      <c r="F272" s="187" t="s">
        <v>453</v>
      </c>
      <c r="I272" s="147"/>
      <c r="L272" s="36"/>
      <c r="M272" s="65"/>
      <c r="N272" s="37"/>
      <c r="O272" s="37"/>
      <c r="P272" s="37"/>
      <c r="Q272" s="37"/>
      <c r="R272" s="37"/>
      <c r="S272" s="37"/>
      <c r="T272" s="66"/>
      <c r="AT272" s="19" t="s">
        <v>146</v>
      </c>
      <c r="AU272" s="19" t="s">
        <v>86</v>
      </c>
    </row>
    <row r="273" spans="2:47" s="1" customFormat="1" ht="90" customHeight="1">
      <c r="B273" s="36"/>
      <c r="D273" s="186" t="s">
        <v>201</v>
      </c>
      <c r="F273" s="188" t="s">
        <v>454</v>
      </c>
      <c r="I273" s="147"/>
      <c r="L273" s="36"/>
      <c r="M273" s="65"/>
      <c r="N273" s="37"/>
      <c r="O273" s="37"/>
      <c r="P273" s="37"/>
      <c r="Q273" s="37"/>
      <c r="R273" s="37"/>
      <c r="S273" s="37"/>
      <c r="T273" s="66"/>
      <c r="AT273" s="19" t="s">
        <v>201</v>
      </c>
      <c r="AU273" s="19" t="s">
        <v>86</v>
      </c>
    </row>
    <row r="274" spans="2:51" s="15" customFormat="1" ht="22.5" customHeight="1">
      <c r="B274" s="226"/>
      <c r="D274" s="186" t="s">
        <v>150</v>
      </c>
      <c r="E274" s="227" t="s">
        <v>22</v>
      </c>
      <c r="F274" s="228" t="s">
        <v>350</v>
      </c>
      <c r="H274" s="229" t="s">
        <v>22</v>
      </c>
      <c r="I274" s="230"/>
      <c r="L274" s="226"/>
      <c r="M274" s="231"/>
      <c r="N274" s="232"/>
      <c r="O274" s="232"/>
      <c r="P274" s="232"/>
      <c r="Q274" s="232"/>
      <c r="R274" s="232"/>
      <c r="S274" s="232"/>
      <c r="T274" s="233"/>
      <c r="AT274" s="229" t="s">
        <v>150</v>
      </c>
      <c r="AU274" s="229" t="s">
        <v>86</v>
      </c>
      <c r="AV274" s="15" t="s">
        <v>23</v>
      </c>
      <c r="AW274" s="15" t="s">
        <v>42</v>
      </c>
      <c r="AX274" s="15" t="s">
        <v>78</v>
      </c>
      <c r="AY274" s="229" t="s">
        <v>136</v>
      </c>
    </row>
    <row r="275" spans="2:51" s="12" customFormat="1" ht="22.5" customHeight="1">
      <c r="B275" s="189"/>
      <c r="D275" s="190" t="s">
        <v>150</v>
      </c>
      <c r="E275" s="191" t="s">
        <v>22</v>
      </c>
      <c r="F275" s="192" t="s">
        <v>448</v>
      </c>
      <c r="H275" s="193">
        <v>842</v>
      </c>
      <c r="I275" s="194"/>
      <c r="L275" s="189"/>
      <c r="M275" s="195"/>
      <c r="N275" s="196"/>
      <c r="O275" s="196"/>
      <c r="P275" s="196"/>
      <c r="Q275" s="196"/>
      <c r="R275" s="196"/>
      <c r="S275" s="196"/>
      <c r="T275" s="197"/>
      <c r="AT275" s="198" t="s">
        <v>150</v>
      </c>
      <c r="AU275" s="198" t="s">
        <v>86</v>
      </c>
      <c r="AV275" s="12" t="s">
        <v>86</v>
      </c>
      <c r="AW275" s="12" t="s">
        <v>42</v>
      </c>
      <c r="AX275" s="12" t="s">
        <v>23</v>
      </c>
      <c r="AY275" s="198" t="s">
        <v>136</v>
      </c>
    </row>
    <row r="276" spans="2:65" s="1" customFormat="1" ht="22.5" customHeight="1">
      <c r="B276" s="173"/>
      <c r="C276" s="174" t="s">
        <v>455</v>
      </c>
      <c r="D276" s="174" t="s">
        <v>139</v>
      </c>
      <c r="E276" s="175" t="s">
        <v>456</v>
      </c>
      <c r="F276" s="176" t="s">
        <v>457</v>
      </c>
      <c r="G276" s="177" t="s">
        <v>444</v>
      </c>
      <c r="H276" s="178">
        <v>11.4</v>
      </c>
      <c r="I276" s="179"/>
      <c r="J276" s="180">
        <f>ROUND(I276*H276,2)</f>
        <v>0</v>
      </c>
      <c r="K276" s="176" t="s">
        <v>143</v>
      </c>
      <c r="L276" s="36"/>
      <c r="M276" s="181" t="s">
        <v>22</v>
      </c>
      <c r="N276" s="182" t="s">
        <v>49</v>
      </c>
      <c r="O276" s="37"/>
      <c r="P276" s="183">
        <f>O276*H276</f>
        <v>0</v>
      </c>
      <c r="Q276" s="183">
        <v>0.00017</v>
      </c>
      <c r="R276" s="183">
        <f>Q276*H276</f>
        <v>0.0019380000000000003</v>
      </c>
      <c r="S276" s="183">
        <v>0</v>
      </c>
      <c r="T276" s="184">
        <f>S276*H276</f>
        <v>0</v>
      </c>
      <c r="AR276" s="19" t="s">
        <v>165</v>
      </c>
      <c r="AT276" s="19" t="s">
        <v>139</v>
      </c>
      <c r="AU276" s="19" t="s">
        <v>86</v>
      </c>
      <c r="AY276" s="19" t="s">
        <v>136</v>
      </c>
      <c r="BE276" s="185">
        <f>IF(N276="základní",J276,0)</f>
        <v>0</v>
      </c>
      <c r="BF276" s="185">
        <f>IF(N276="snížená",J276,0)</f>
        <v>0</v>
      </c>
      <c r="BG276" s="185">
        <f>IF(N276="zákl. přenesená",J276,0)</f>
        <v>0</v>
      </c>
      <c r="BH276" s="185">
        <f>IF(N276="sníž. přenesená",J276,0)</f>
        <v>0</v>
      </c>
      <c r="BI276" s="185">
        <f>IF(N276="nulová",J276,0)</f>
        <v>0</v>
      </c>
      <c r="BJ276" s="19" t="s">
        <v>23</v>
      </c>
      <c r="BK276" s="185">
        <f>ROUND(I276*H276,2)</f>
        <v>0</v>
      </c>
      <c r="BL276" s="19" t="s">
        <v>165</v>
      </c>
      <c r="BM276" s="19" t="s">
        <v>458</v>
      </c>
    </row>
    <row r="277" spans="2:47" s="1" customFormat="1" ht="42" customHeight="1">
      <c r="B277" s="36"/>
      <c r="D277" s="186" t="s">
        <v>201</v>
      </c>
      <c r="F277" s="188" t="s">
        <v>459</v>
      </c>
      <c r="I277" s="147"/>
      <c r="L277" s="36"/>
      <c r="M277" s="65"/>
      <c r="N277" s="37"/>
      <c r="O277" s="37"/>
      <c r="P277" s="37"/>
      <c r="Q277" s="37"/>
      <c r="R277" s="37"/>
      <c r="S277" s="37"/>
      <c r="T277" s="66"/>
      <c r="AT277" s="19" t="s">
        <v>201</v>
      </c>
      <c r="AU277" s="19" t="s">
        <v>86</v>
      </c>
    </row>
    <row r="278" spans="2:51" s="15" customFormat="1" ht="22.5" customHeight="1">
      <c r="B278" s="226"/>
      <c r="D278" s="186" t="s">
        <v>150</v>
      </c>
      <c r="E278" s="227" t="s">
        <v>22</v>
      </c>
      <c r="F278" s="228" t="s">
        <v>350</v>
      </c>
      <c r="H278" s="229" t="s">
        <v>22</v>
      </c>
      <c r="I278" s="230"/>
      <c r="L278" s="226"/>
      <c r="M278" s="231"/>
      <c r="N278" s="232"/>
      <c r="O278" s="232"/>
      <c r="P278" s="232"/>
      <c r="Q278" s="232"/>
      <c r="R278" s="232"/>
      <c r="S278" s="232"/>
      <c r="T278" s="233"/>
      <c r="AT278" s="229" t="s">
        <v>150</v>
      </c>
      <c r="AU278" s="229" t="s">
        <v>86</v>
      </c>
      <c r="AV278" s="15" t="s">
        <v>23</v>
      </c>
      <c r="AW278" s="15" t="s">
        <v>42</v>
      </c>
      <c r="AX278" s="15" t="s">
        <v>78</v>
      </c>
      <c r="AY278" s="229" t="s">
        <v>136</v>
      </c>
    </row>
    <row r="279" spans="2:51" s="12" customFormat="1" ht="22.5" customHeight="1">
      <c r="B279" s="189"/>
      <c r="D279" s="190" t="s">
        <v>150</v>
      </c>
      <c r="E279" s="191" t="s">
        <v>22</v>
      </c>
      <c r="F279" s="192" t="s">
        <v>460</v>
      </c>
      <c r="H279" s="193">
        <v>11.4</v>
      </c>
      <c r="I279" s="194"/>
      <c r="L279" s="189"/>
      <c r="M279" s="195"/>
      <c r="N279" s="196"/>
      <c r="O279" s="196"/>
      <c r="P279" s="196"/>
      <c r="Q279" s="196"/>
      <c r="R279" s="196"/>
      <c r="S279" s="196"/>
      <c r="T279" s="197"/>
      <c r="AT279" s="198" t="s">
        <v>150</v>
      </c>
      <c r="AU279" s="198" t="s">
        <v>86</v>
      </c>
      <c r="AV279" s="12" t="s">
        <v>86</v>
      </c>
      <c r="AW279" s="12" t="s">
        <v>42</v>
      </c>
      <c r="AX279" s="12" t="s">
        <v>23</v>
      </c>
      <c r="AY279" s="198" t="s">
        <v>136</v>
      </c>
    </row>
    <row r="280" spans="2:65" s="1" customFormat="1" ht="22.5" customHeight="1">
      <c r="B280" s="173"/>
      <c r="C280" s="174" t="s">
        <v>461</v>
      </c>
      <c r="D280" s="174" t="s">
        <v>139</v>
      </c>
      <c r="E280" s="175" t="s">
        <v>462</v>
      </c>
      <c r="F280" s="176" t="s">
        <v>463</v>
      </c>
      <c r="G280" s="177" t="s">
        <v>198</v>
      </c>
      <c r="H280" s="178">
        <v>76</v>
      </c>
      <c r="I280" s="179"/>
      <c r="J280" s="180">
        <f>ROUND(I280*H280,2)</f>
        <v>0</v>
      </c>
      <c r="K280" s="176" t="s">
        <v>143</v>
      </c>
      <c r="L280" s="36"/>
      <c r="M280" s="181" t="s">
        <v>22</v>
      </c>
      <c r="N280" s="182" t="s">
        <v>49</v>
      </c>
      <c r="O280" s="37"/>
      <c r="P280" s="183">
        <f>O280*H280</f>
        <v>0</v>
      </c>
      <c r="Q280" s="183">
        <v>0.00195</v>
      </c>
      <c r="R280" s="183">
        <f>Q280*H280</f>
        <v>0.1482</v>
      </c>
      <c r="S280" s="183">
        <v>0</v>
      </c>
      <c r="T280" s="184">
        <f>S280*H280</f>
        <v>0</v>
      </c>
      <c r="AR280" s="19" t="s">
        <v>165</v>
      </c>
      <c r="AT280" s="19" t="s">
        <v>139</v>
      </c>
      <c r="AU280" s="19" t="s">
        <v>86</v>
      </c>
      <c r="AY280" s="19" t="s">
        <v>136</v>
      </c>
      <c r="BE280" s="185">
        <f>IF(N280="základní",J280,0)</f>
        <v>0</v>
      </c>
      <c r="BF280" s="185">
        <f>IF(N280="snížená",J280,0)</f>
        <v>0</v>
      </c>
      <c r="BG280" s="185">
        <f>IF(N280="zákl. přenesená",J280,0)</f>
        <v>0</v>
      </c>
      <c r="BH280" s="185">
        <f>IF(N280="sníž. přenesená",J280,0)</f>
        <v>0</v>
      </c>
      <c r="BI280" s="185">
        <f>IF(N280="nulová",J280,0)</f>
        <v>0</v>
      </c>
      <c r="BJ280" s="19" t="s">
        <v>23</v>
      </c>
      <c r="BK280" s="185">
        <f>ROUND(I280*H280,2)</f>
        <v>0</v>
      </c>
      <c r="BL280" s="19" t="s">
        <v>165</v>
      </c>
      <c r="BM280" s="19" t="s">
        <v>464</v>
      </c>
    </row>
    <row r="281" spans="2:47" s="1" customFormat="1" ht="22.5" customHeight="1">
      <c r="B281" s="36"/>
      <c r="D281" s="186" t="s">
        <v>146</v>
      </c>
      <c r="F281" s="187" t="s">
        <v>465</v>
      </c>
      <c r="I281" s="147"/>
      <c r="L281" s="36"/>
      <c r="M281" s="65"/>
      <c r="N281" s="37"/>
      <c r="O281" s="37"/>
      <c r="P281" s="37"/>
      <c r="Q281" s="37"/>
      <c r="R281" s="37"/>
      <c r="S281" s="37"/>
      <c r="T281" s="66"/>
      <c r="AT281" s="19" t="s">
        <v>146</v>
      </c>
      <c r="AU281" s="19" t="s">
        <v>86</v>
      </c>
    </row>
    <row r="282" spans="2:47" s="1" customFormat="1" ht="90" customHeight="1">
      <c r="B282" s="36"/>
      <c r="D282" s="186" t="s">
        <v>201</v>
      </c>
      <c r="F282" s="188" t="s">
        <v>466</v>
      </c>
      <c r="I282" s="147"/>
      <c r="L282" s="36"/>
      <c r="M282" s="65"/>
      <c r="N282" s="37"/>
      <c r="O282" s="37"/>
      <c r="P282" s="37"/>
      <c r="Q282" s="37"/>
      <c r="R282" s="37"/>
      <c r="S282" s="37"/>
      <c r="T282" s="66"/>
      <c r="AT282" s="19" t="s">
        <v>201</v>
      </c>
      <c r="AU282" s="19" t="s">
        <v>86</v>
      </c>
    </row>
    <row r="283" spans="2:51" s="12" customFormat="1" ht="22.5" customHeight="1">
      <c r="B283" s="189"/>
      <c r="D283" s="186" t="s">
        <v>150</v>
      </c>
      <c r="E283" s="198" t="s">
        <v>22</v>
      </c>
      <c r="F283" s="204" t="s">
        <v>467</v>
      </c>
      <c r="H283" s="205">
        <v>38</v>
      </c>
      <c r="I283" s="194"/>
      <c r="L283" s="189"/>
      <c r="M283" s="195"/>
      <c r="N283" s="196"/>
      <c r="O283" s="196"/>
      <c r="P283" s="196"/>
      <c r="Q283" s="196"/>
      <c r="R283" s="196"/>
      <c r="S283" s="196"/>
      <c r="T283" s="197"/>
      <c r="AT283" s="198" t="s">
        <v>150</v>
      </c>
      <c r="AU283" s="198" t="s">
        <v>86</v>
      </c>
      <c r="AV283" s="12" t="s">
        <v>86</v>
      </c>
      <c r="AW283" s="12" t="s">
        <v>42</v>
      </c>
      <c r="AX283" s="12" t="s">
        <v>78</v>
      </c>
      <c r="AY283" s="198" t="s">
        <v>136</v>
      </c>
    </row>
    <row r="284" spans="2:51" s="12" customFormat="1" ht="22.5" customHeight="1">
      <c r="B284" s="189"/>
      <c r="D284" s="186" t="s">
        <v>150</v>
      </c>
      <c r="E284" s="198" t="s">
        <v>22</v>
      </c>
      <c r="F284" s="204" t="s">
        <v>468</v>
      </c>
      <c r="H284" s="205">
        <v>38</v>
      </c>
      <c r="I284" s="194"/>
      <c r="L284" s="189"/>
      <c r="M284" s="195"/>
      <c r="N284" s="196"/>
      <c r="O284" s="196"/>
      <c r="P284" s="196"/>
      <c r="Q284" s="196"/>
      <c r="R284" s="196"/>
      <c r="S284" s="196"/>
      <c r="T284" s="197"/>
      <c r="AT284" s="198" t="s">
        <v>150</v>
      </c>
      <c r="AU284" s="198" t="s">
        <v>86</v>
      </c>
      <c r="AV284" s="12" t="s">
        <v>86</v>
      </c>
      <c r="AW284" s="12" t="s">
        <v>42</v>
      </c>
      <c r="AX284" s="12" t="s">
        <v>78</v>
      </c>
      <c r="AY284" s="198" t="s">
        <v>136</v>
      </c>
    </row>
    <row r="285" spans="2:51" s="13" customFormat="1" ht="22.5" customHeight="1">
      <c r="B285" s="206"/>
      <c r="D285" s="190" t="s">
        <v>150</v>
      </c>
      <c r="E285" s="207" t="s">
        <v>22</v>
      </c>
      <c r="F285" s="208" t="s">
        <v>215</v>
      </c>
      <c r="H285" s="209">
        <v>76</v>
      </c>
      <c r="I285" s="210"/>
      <c r="L285" s="206"/>
      <c r="M285" s="211"/>
      <c r="N285" s="212"/>
      <c r="O285" s="212"/>
      <c r="P285" s="212"/>
      <c r="Q285" s="212"/>
      <c r="R285" s="212"/>
      <c r="S285" s="212"/>
      <c r="T285" s="213"/>
      <c r="AT285" s="214" t="s">
        <v>150</v>
      </c>
      <c r="AU285" s="214" t="s">
        <v>86</v>
      </c>
      <c r="AV285" s="13" t="s">
        <v>165</v>
      </c>
      <c r="AW285" s="13" t="s">
        <v>42</v>
      </c>
      <c r="AX285" s="13" t="s">
        <v>23</v>
      </c>
      <c r="AY285" s="214" t="s">
        <v>136</v>
      </c>
    </row>
    <row r="286" spans="2:65" s="1" customFormat="1" ht="22.5" customHeight="1">
      <c r="B286" s="173"/>
      <c r="C286" s="174" t="s">
        <v>469</v>
      </c>
      <c r="D286" s="174" t="s">
        <v>139</v>
      </c>
      <c r="E286" s="175" t="s">
        <v>470</v>
      </c>
      <c r="F286" s="176" t="s">
        <v>471</v>
      </c>
      <c r="G286" s="177" t="s">
        <v>198</v>
      </c>
      <c r="H286" s="178">
        <v>250.41</v>
      </c>
      <c r="I286" s="179"/>
      <c r="J286" s="180">
        <f>ROUND(I286*H286,2)</f>
        <v>0</v>
      </c>
      <c r="K286" s="176" t="s">
        <v>143</v>
      </c>
      <c r="L286" s="36"/>
      <c r="M286" s="181" t="s">
        <v>22</v>
      </c>
      <c r="N286" s="182" t="s">
        <v>49</v>
      </c>
      <c r="O286" s="37"/>
      <c r="P286" s="183">
        <f>O286*H286</f>
        <v>0</v>
      </c>
      <c r="Q286" s="183">
        <v>0.00047</v>
      </c>
      <c r="R286" s="183">
        <f>Q286*H286</f>
        <v>0.1176927</v>
      </c>
      <c r="S286" s="183">
        <v>0</v>
      </c>
      <c r="T286" s="184">
        <f>S286*H286</f>
        <v>0</v>
      </c>
      <c r="AR286" s="19" t="s">
        <v>165</v>
      </c>
      <c r="AT286" s="19" t="s">
        <v>139</v>
      </c>
      <c r="AU286" s="19" t="s">
        <v>86</v>
      </c>
      <c r="AY286" s="19" t="s">
        <v>136</v>
      </c>
      <c r="BE286" s="185">
        <f>IF(N286="základní",J286,0)</f>
        <v>0</v>
      </c>
      <c r="BF286" s="185">
        <f>IF(N286="snížená",J286,0)</f>
        <v>0</v>
      </c>
      <c r="BG286" s="185">
        <f>IF(N286="zákl. přenesená",J286,0)</f>
        <v>0</v>
      </c>
      <c r="BH286" s="185">
        <f>IF(N286="sníž. přenesená",J286,0)</f>
        <v>0</v>
      </c>
      <c r="BI286" s="185">
        <f>IF(N286="nulová",J286,0)</f>
        <v>0</v>
      </c>
      <c r="BJ286" s="19" t="s">
        <v>23</v>
      </c>
      <c r="BK286" s="185">
        <f>ROUND(I286*H286,2)</f>
        <v>0</v>
      </c>
      <c r="BL286" s="19" t="s">
        <v>165</v>
      </c>
      <c r="BM286" s="19" t="s">
        <v>472</v>
      </c>
    </row>
    <row r="287" spans="2:47" s="1" customFormat="1" ht="22.5" customHeight="1">
      <c r="B287" s="36"/>
      <c r="D287" s="186" t="s">
        <v>146</v>
      </c>
      <c r="F287" s="187" t="s">
        <v>473</v>
      </c>
      <c r="I287" s="147"/>
      <c r="L287" s="36"/>
      <c r="M287" s="65"/>
      <c r="N287" s="37"/>
      <c r="O287" s="37"/>
      <c r="P287" s="37"/>
      <c r="Q287" s="37"/>
      <c r="R287" s="37"/>
      <c r="S287" s="37"/>
      <c r="T287" s="66"/>
      <c r="AT287" s="19" t="s">
        <v>146</v>
      </c>
      <c r="AU287" s="19" t="s">
        <v>86</v>
      </c>
    </row>
    <row r="288" spans="2:47" s="1" customFormat="1" ht="30" customHeight="1">
      <c r="B288" s="36"/>
      <c r="D288" s="186" t="s">
        <v>201</v>
      </c>
      <c r="F288" s="188" t="s">
        <v>474</v>
      </c>
      <c r="I288" s="147"/>
      <c r="L288" s="36"/>
      <c r="M288" s="65"/>
      <c r="N288" s="37"/>
      <c r="O288" s="37"/>
      <c r="P288" s="37"/>
      <c r="Q288" s="37"/>
      <c r="R288" s="37"/>
      <c r="S288" s="37"/>
      <c r="T288" s="66"/>
      <c r="AT288" s="19" t="s">
        <v>201</v>
      </c>
      <c r="AU288" s="19" t="s">
        <v>86</v>
      </c>
    </row>
    <row r="289" spans="2:51" s="12" customFormat="1" ht="22.5" customHeight="1">
      <c r="B289" s="189"/>
      <c r="D289" s="186" t="s">
        <v>150</v>
      </c>
      <c r="E289" s="198" t="s">
        <v>22</v>
      </c>
      <c r="F289" s="204" t="s">
        <v>475</v>
      </c>
      <c r="H289" s="205">
        <v>38</v>
      </c>
      <c r="I289" s="194"/>
      <c r="L289" s="189"/>
      <c r="M289" s="195"/>
      <c r="N289" s="196"/>
      <c r="O289" s="196"/>
      <c r="P289" s="196"/>
      <c r="Q289" s="196"/>
      <c r="R289" s="196"/>
      <c r="S289" s="196"/>
      <c r="T289" s="197"/>
      <c r="AT289" s="198" t="s">
        <v>150</v>
      </c>
      <c r="AU289" s="198" t="s">
        <v>86</v>
      </c>
      <c r="AV289" s="12" t="s">
        <v>86</v>
      </c>
      <c r="AW289" s="12" t="s">
        <v>42</v>
      </c>
      <c r="AX289" s="12" t="s">
        <v>78</v>
      </c>
      <c r="AY289" s="198" t="s">
        <v>136</v>
      </c>
    </row>
    <row r="290" spans="2:51" s="12" customFormat="1" ht="22.5" customHeight="1">
      <c r="B290" s="189"/>
      <c r="D290" s="186" t="s">
        <v>150</v>
      </c>
      <c r="E290" s="198" t="s">
        <v>22</v>
      </c>
      <c r="F290" s="204" t="s">
        <v>476</v>
      </c>
      <c r="H290" s="205">
        <v>38</v>
      </c>
      <c r="I290" s="194"/>
      <c r="L290" s="189"/>
      <c r="M290" s="195"/>
      <c r="N290" s="196"/>
      <c r="O290" s="196"/>
      <c r="P290" s="196"/>
      <c r="Q290" s="196"/>
      <c r="R290" s="196"/>
      <c r="S290" s="196"/>
      <c r="T290" s="197"/>
      <c r="AT290" s="198" t="s">
        <v>150</v>
      </c>
      <c r="AU290" s="198" t="s">
        <v>86</v>
      </c>
      <c r="AV290" s="12" t="s">
        <v>86</v>
      </c>
      <c r="AW290" s="12" t="s">
        <v>42</v>
      </c>
      <c r="AX290" s="12" t="s">
        <v>78</v>
      </c>
      <c r="AY290" s="198" t="s">
        <v>136</v>
      </c>
    </row>
    <row r="291" spans="2:51" s="12" customFormat="1" ht="22.5" customHeight="1">
      <c r="B291" s="189"/>
      <c r="D291" s="186" t="s">
        <v>150</v>
      </c>
      <c r="E291" s="198" t="s">
        <v>22</v>
      </c>
      <c r="F291" s="204" t="s">
        <v>477</v>
      </c>
      <c r="H291" s="205">
        <v>174.41</v>
      </c>
      <c r="I291" s="194"/>
      <c r="L291" s="189"/>
      <c r="M291" s="195"/>
      <c r="N291" s="196"/>
      <c r="O291" s="196"/>
      <c r="P291" s="196"/>
      <c r="Q291" s="196"/>
      <c r="R291" s="196"/>
      <c r="S291" s="196"/>
      <c r="T291" s="197"/>
      <c r="AT291" s="198" t="s">
        <v>150</v>
      </c>
      <c r="AU291" s="198" t="s">
        <v>86</v>
      </c>
      <c r="AV291" s="12" t="s">
        <v>86</v>
      </c>
      <c r="AW291" s="12" t="s">
        <v>42</v>
      </c>
      <c r="AX291" s="12" t="s">
        <v>78</v>
      </c>
      <c r="AY291" s="198" t="s">
        <v>136</v>
      </c>
    </row>
    <row r="292" spans="2:51" s="13" customFormat="1" ht="22.5" customHeight="1">
      <c r="B292" s="206"/>
      <c r="D292" s="190" t="s">
        <v>150</v>
      </c>
      <c r="E292" s="207" t="s">
        <v>22</v>
      </c>
      <c r="F292" s="208" t="s">
        <v>215</v>
      </c>
      <c r="H292" s="209">
        <v>250.41</v>
      </c>
      <c r="I292" s="210"/>
      <c r="L292" s="206"/>
      <c r="M292" s="211"/>
      <c r="N292" s="212"/>
      <c r="O292" s="212"/>
      <c r="P292" s="212"/>
      <c r="Q292" s="212"/>
      <c r="R292" s="212"/>
      <c r="S292" s="212"/>
      <c r="T292" s="213"/>
      <c r="AT292" s="214" t="s">
        <v>150</v>
      </c>
      <c r="AU292" s="214" t="s">
        <v>86</v>
      </c>
      <c r="AV292" s="13" t="s">
        <v>165</v>
      </c>
      <c r="AW292" s="13" t="s">
        <v>42</v>
      </c>
      <c r="AX292" s="13" t="s">
        <v>23</v>
      </c>
      <c r="AY292" s="214" t="s">
        <v>136</v>
      </c>
    </row>
    <row r="293" spans="2:65" s="1" customFormat="1" ht="22.5" customHeight="1">
      <c r="B293" s="173"/>
      <c r="C293" s="174" t="s">
        <v>478</v>
      </c>
      <c r="D293" s="174" t="s">
        <v>139</v>
      </c>
      <c r="E293" s="175" t="s">
        <v>479</v>
      </c>
      <c r="F293" s="176" t="s">
        <v>480</v>
      </c>
      <c r="G293" s="177" t="s">
        <v>444</v>
      </c>
      <c r="H293" s="178">
        <v>11.4</v>
      </c>
      <c r="I293" s="179"/>
      <c r="J293" s="180">
        <f>ROUND(I293*H293,2)</f>
        <v>0</v>
      </c>
      <c r="K293" s="176" t="s">
        <v>143</v>
      </c>
      <c r="L293" s="36"/>
      <c r="M293" s="181" t="s">
        <v>22</v>
      </c>
      <c r="N293" s="182" t="s">
        <v>49</v>
      </c>
      <c r="O293" s="37"/>
      <c r="P293" s="183">
        <f>O293*H293</f>
        <v>0</v>
      </c>
      <c r="Q293" s="183">
        <v>0</v>
      </c>
      <c r="R293" s="183">
        <f>Q293*H293</f>
        <v>0</v>
      </c>
      <c r="S293" s="183">
        <v>0</v>
      </c>
      <c r="T293" s="184">
        <f>S293*H293</f>
        <v>0</v>
      </c>
      <c r="AR293" s="19" t="s">
        <v>165</v>
      </c>
      <c r="AT293" s="19" t="s">
        <v>139</v>
      </c>
      <c r="AU293" s="19" t="s">
        <v>86</v>
      </c>
      <c r="AY293" s="19" t="s">
        <v>136</v>
      </c>
      <c r="BE293" s="185">
        <f>IF(N293="základní",J293,0)</f>
        <v>0</v>
      </c>
      <c r="BF293" s="185">
        <f>IF(N293="snížená",J293,0)</f>
        <v>0</v>
      </c>
      <c r="BG293" s="185">
        <f>IF(N293="zákl. přenesená",J293,0)</f>
        <v>0</v>
      </c>
      <c r="BH293" s="185">
        <f>IF(N293="sníž. přenesená",J293,0)</f>
        <v>0</v>
      </c>
      <c r="BI293" s="185">
        <f>IF(N293="nulová",J293,0)</f>
        <v>0</v>
      </c>
      <c r="BJ293" s="19" t="s">
        <v>23</v>
      </c>
      <c r="BK293" s="185">
        <f>ROUND(I293*H293,2)</f>
        <v>0</v>
      </c>
      <c r="BL293" s="19" t="s">
        <v>165</v>
      </c>
      <c r="BM293" s="19" t="s">
        <v>481</v>
      </c>
    </row>
    <row r="294" spans="2:47" s="1" customFormat="1" ht="22.5" customHeight="1">
      <c r="B294" s="36"/>
      <c r="D294" s="186" t="s">
        <v>146</v>
      </c>
      <c r="F294" s="187" t="s">
        <v>482</v>
      </c>
      <c r="I294" s="147"/>
      <c r="L294" s="36"/>
      <c r="M294" s="65"/>
      <c r="N294" s="37"/>
      <c r="O294" s="37"/>
      <c r="P294" s="37"/>
      <c r="Q294" s="37"/>
      <c r="R294" s="37"/>
      <c r="S294" s="37"/>
      <c r="T294" s="66"/>
      <c r="AT294" s="19" t="s">
        <v>146</v>
      </c>
      <c r="AU294" s="19" t="s">
        <v>86</v>
      </c>
    </row>
    <row r="295" spans="2:47" s="1" customFormat="1" ht="30" customHeight="1">
      <c r="B295" s="36"/>
      <c r="D295" s="186" t="s">
        <v>201</v>
      </c>
      <c r="F295" s="188" t="s">
        <v>483</v>
      </c>
      <c r="I295" s="147"/>
      <c r="L295" s="36"/>
      <c r="M295" s="65"/>
      <c r="N295" s="37"/>
      <c r="O295" s="37"/>
      <c r="P295" s="37"/>
      <c r="Q295" s="37"/>
      <c r="R295" s="37"/>
      <c r="S295" s="37"/>
      <c r="T295" s="66"/>
      <c r="AT295" s="19" t="s">
        <v>201</v>
      </c>
      <c r="AU295" s="19" t="s">
        <v>86</v>
      </c>
    </row>
    <row r="296" spans="2:51" s="15" customFormat="1" ht="22.5" customHeight="1">
      <c r="B296" s="226"/>
      <c r="D296" s="186" t="s">
        <v>150</v>
      </c>
      <c r="E296" s="227" t="s">
        <v>22</v>
      </c>
      <c r="F296" s="228" t="s">
        <v>350</v>
      </c>
      <c r="H296" s="229" t="s">
        <v>22</v>
      </c>
      <c r="I296" s="230"/>
      <c r="L296" s="226"/>
      <c r="M296" s="231"/>
      <c r="N296" s="232"/>
      <c r="O296" s="232"/>
      <c r="P296" s="232"/>
      <c r="Q296" s="232"/>
      <c r="R296" s="232"/>
      <c r="S296" s="232"/>
      <c r="T296" s="233"/>
      <c r="AT296" s="229" t="s">
        <v>150</v>
      </c>
      <c r="AU296" s="229" t="s">
        <v>86</v>
      </c>
      <c r="AV296" s="15" t="s">
        <v>23</v>
      </c>
      <c r="AW296" s="15" t="s">
        <v>42</v>
      </c>
      <c r="AX296" s="15" t="s">
        <v>78</v>
      </c>
      <c r="AY296" s="229" t="s">
        <v>136</v>
      </c>
    </row>
    <row r="297" spans="2:51" s="12" customFormat="1" ht="22.5" customHeight="1">
      <c r="B297" s="189"/>
      <c r="D297" s="190" t="s">
        <v>150</v>
      </c>
      <c r="E297" s="191" t="s">
        <v>22</v>
      </c>
      <c r="F297" s="192" t="s">
        <v>484</v>
      </c>
      <c r="H297" s="193">
        <v>11.4</v>
      </c>
      <c r="I297" s="194"/>
      <c r="L297" s="189"/>
      <c r="M297" s="195"/>
      <c r="N297" s="196"/>
      <c r="O297" s="196"/>
      <c r="P297" s="196"/>
      <c r="Q297" s="196"/>
      <c r="R297" s="196"/>
      <c r="S297" s="196"/>
      <c r="T297" s="197"/>
      <c r="AT297" s="198" t="s">
        <v>150</v>
      </c>
      <c r="AU297" s="198" t="s">
        <v>86</v>
      </c>
      <c r="AV297" s="12" t="s">
        <v>86</v>
      </c>
      <c r="AW297" s="12" t="s">
        <v>42</v>
      </c>
      <c r="AX297" s="12" t="s">
        <v>23</v>
      </c>
      <c r="AY297" s="198" t="s">
        <v>136</v>
      </c>
    </row>
    <row r="298" spans="2:65" s="1" customFormat="1" ht="22.5" customHeight="1">
      <c r="B298" s="173"/>
      <c r="C298" s="174" t="s">
        <v>485</v>
      </c>
      <c r="D298" s="174" t="s">
        <v>139</v>
      </c>
      <c r="E298" s="175" t="s">
        <v>486</v>
      </c>
      <c r="F298" s="176" t="s">
        <v>487</v>
      </c>
      <c r="G298" s="177" t="s">
        <v>444</v>
      </c>
      <c r="H298" s="178">
        <v>434.7</v>
      </c>
      <c r="I298" s="179"/>
      <c r="J298" s="180">
        <f>ROUND(I298*H298,2)</f>
        <v>0</v>
      </c>
      <c r="K298" s="176" t="s">
        <v>143</v>
      </c>
      <c r="L298" s="36"/>
      <c r="M298" s="181" t="s">
        <v>22</v>
      </c>
      <c r="N298" s="182" t="s">
        <v>49</v>
      </c>
      <c r="O298" s="37"/>
      <c r="P298" s="183">
        <f>O298*H298</f>
        <v>0</v>
      </c>
      <c r="Q298" s="183">
        <v>0</v>
      </c>
      <c r="R298" s="183">
        <f>Q298*H298</f>
        <v>0</v>
      </c>
      <c r="S298" s="183">
        <v>0</v>
      </c>
      <c r="T298" s="184">
        <f>S298*H298</f>
        <v>0</v>
      </c>
      <c r="AR298" s="19" t="s">
        <v>165</v>
      </c>
      <c r="AT298" s="19" t="s">
        <v>139</v>
      </c>
      <c r="AU298" s="19" t="s">
        <v>86</v>
      </c>
      <c r="AY298" s="19" t="s">
        <v>136</v>
      </c>
      <c r="BE298" s="185">
        <f>IF(N298="základní",J298,0)</f>
        <v>0</v>
      </c>
      <c r="BF298" s="185">
        <f>IF(N298="snížená",J298,0)</f>
        <v>0</v>
      </c>
      <c r="BG298" s="185">
        <f>IF(N298="zákl. přenesená",J298,0)</f>
        <v>0</v>
      </c>
      <c r="BH298" s="185">
        <f>IF(N298="sníž. přenesená",J298,0)</f>
        <v>0</v>
      </c>
      <c r="BI298" s="185">
        <f>IF(N298="nulová",J298,0)</f>
        <v>0</v>
      </c>
      <c r="BJ298" s="19" t="s">
        <v>23</v>
      </c>
      <c r="BK298" s="185">
        <f>ROUND(I298*H298,2)</f>
        <v>0</v>
      </c>
      <c r="BL298" s="19" t="s">
        <v>165</v>
      </c>
      <c r="BM298" s="19" t="s">
        <v>488</v>
      </c>
    </row>
    <row r="299" spans="2:47" s="1" customFormat="1" ht="22.5" customHeight="1">
      <c r="B299" s="36"/>
      <c r="D299" s="186" t="s">
        <v>146</v>
      </c>
      <c r="F299" s="187" t="s">
        <v>489</v>
      </c>
      <c r="I299" s="147"/>
      <c r="L299" s="36"/>
      <c r="M299" s="65"/>
      <c r="N299" s="37"/>
      <c r="O299" s="37"/>
      <c r="P299" s="37"/>
      <c r="Q299" s="37"/>
      <c r="R299" s="37"/>
      <c r="S299" s="37"/>
      <c r="T299" s="66"/>
      <c r="AT299" s="19" t="s">
        <v>146</v>
      </c>
      <c r="AU299" s="19" t="s">
        <v>86</v>
      </c>
    </row>
    <row r="300" spans="2:47" s="1" customFormat="1" ht="78" customHeight="1">
      <c r="B300" s="36"/>
      <c r="D300" s="186" t="s">
        <v>201</v>
      </c>
      <c r="F300" s="188" t="s">
        <v>490</v>
      </c>
      <c r="I300" s="147"/>
      <c r="L300" s="36"/>
      <c r="M300" s="65"/>
      <c r="N300" s="37"/>
      <c r="O300" s="37"/>
      <c r="P300" s="37"/>
      <c r="Q300" s="37"/>
      <c r="R300" s="37"/>
      <c r="S300" s="37"/>
      <c r="T300" s="66"/>
      <c r="AT300" s="19" t="s">
        <v>201</v>
      </c>
      <c r="AU300" s="19" t="s">
        <v>86</v>
      </c>
    </row>
    <row r="301" spans="2:51" s="12" customFormat="1" ht="22.5" customHeight="1">
      <c r="B301" s="189"/>
      <c r="D301" s="190" t="s">
        <v>150</v>
      </c>
      <c r="E301" s="191" t="s">
        <v>22</v>
      </c>
      <c r="F301" s="192" t="s">
        <v>491</v>
      </c>
      <c r="H301" s="193">
        <v>434.7</v>
      </c>
      <c r="I301" s="194"/>
      <c r="L301" s="189"/>
      <c r="M301" s="195"/>
      <c r="N301" s="196"/>
      <c r="O301" s="196"/>
      <c r="P301" s="196"/>
      <c r="Q301" s="196"/>
      <c r="R301" s="196"/>
      <c r="S301" s="196"/>
      <c r="T301" s="197"/>
      <c r="AT301" s="198" t="s">
        <v>150</v>
      </c>
      <c r="AU301" s="198" t="s">
        <v>86</v>
      </c>
      <c r="AV301" s="12" t="s">
        <v>86</v>
      </c>
      <c r="AW301" s="12" t="s">
        <v>42</v>
      </c>
      <c r="AX301" s="12" t="s">
        <v>23</v>
      </c>
      <c r="AY301" s="198" t="s">
        <v>136</v>
      </c>
    </row>
    <row r="302" spans="2:65" s="1" customFormat="1" ht="22.5" customHeight="1">
      <c r="B302" s="173"/>
      <c r="C302" s="174" t="s">
        <v>492</v>
      </c>
      <c r="D302" s="174" t="s">
        <v>139</v>
      </c>
      <c r="E302" s="175" t="s">
        <v>493</v>
      </c>
      <c r="F302" s="176" t="s">
        <v>494</v>
      </c>
      <c r="G302" s="177" t="s">
        <v>444</v>
      </c>
      <c r="H302" s="178">
        <v>186.3</v>
      </c>
      <c r="I302" s="179"/>
      <c r="J302" s="180">
        <f>ROUND(I302*H302,2)</f>
        <v>0</v>
      </c>
      <c r="K302" s="176" t="s">
        <v>143</v>
      </c>
      <c r="L302" s="36"/>
      <c r="M302" s="181" t="s">
        <v>22</v>
      </c>
      <c r="N302" s="182" t="s">
        <v>49</v>
      </c>
      <c r="O302" s="37"/>
      <c r="P302" s="183">
        <f>O302*H302</f>
        <v>0</v>
      </c>
      <c r="Q302" s="183">
        <v>0</v>
      </c>
      <c r="R302" s="183">
        <f>Q302*H302</f>
        <v>0</v>
      </c>
      <c r="S302" s="183">
        <v>0</v>
      </c>
      <c r="T302" s="184">
        <f>S302*H302</f>
        <v>0</v>
      </c>
      <c r="AR302" s="19" t="s">
        <v>165</v>
      </c>
      <c r="AT302" s="19" t="s">
        <v>139</v>
      </c>
      <c r="AU302" s="19" t="s">
        <v>86</v>
      </c>
      <c r="AY302" s="19" t="s">
        <v>136</v>
      </c>
      <c r="BE302" s="185">
        <f>IF(N302="základní",J302,0)</f>
        <v>0</v>
      </c>
      <c r="BF302" s="185">
        <f>IF(N302="snížená",J302,0)</f>
        <v>0</v>
      </c>
      <c r="BG302" s="185">
        <f>IF(N302="zákl. přenesená",J302,0)</f>
        <v>0</v>
      </c>
      <c r="BH302" s="185">
        <f>IF(N302="sníž. přenesená",J302,0)</f>
        <v>0</v>
      </c>
      <c r="BI302" s="185">
        <f>IF(N302="nulová",J302,0)</f>
        <v>0</v>
      </c>
      <c r="BJ302" s="19" t="s">
        <v>23</v>
      </c>
      <c r="BK302" s="185">
        <f>ROUND(I302*H302,2)</f>
        <v>0</v>
      </c>
      <c r="BL302" s="19" t="s">
        <v>165</v>
      </c>
      <c r="BM302" s="19" t="s">
        <v>495</v>
      </c>
    </row>
    <row r="303" spans="2:47" s="1" customFormat="1" ht="22.5" customHeight="1">
      <c r="B303" s="36"/>
      <c r="D303" s="186" t="s">
        <v>146</v>
      </c>
      <c r="F303" s="187" t="s">
        <v>496</v>
      </c>
      <c r="I303" s="147"/>
      <c r="L303" s="36"/>
      <c r="M303" s="65"/>
      <c r="N303" s="37"/>
      <c r="O303" s="37"/>
      <c r="P303" s="37"/>
      <c r="Q303" s="37"/>
      <c r="R303" s="37"/>
      <c r="S303" s="37"/>
      <c r="T303" s="66"/>
      <c r="AT303" s="19" t="s">
        <v>146</v>
      </c>
      <c r="AU303" s="19" t="s">
        <v>86</v>
      </c>
    </row>
    <row r="304" spans="2:47" s="1" customFormat="1" ht="78" customHeight="1">
      <c r="B304" s="36"/>
      <c r="D304" s="186" t="s">
        <v>201</v>
      </c>
      <c r="F304" s="188" t="s">
        <v>490</v>
      </c>
      <c r="I304" s="147"/>
      <c r="L304" s="36"/>
      <c r="M304" s="65"/>
      <c r="N304" s="37"/>
      <c r="O304" s="37"/>
      <c r="P304" s="37"/>
      <c r="Q304" s="37"/>
      <c r="R304" s="37"/>
      <c r="S304" s="37"/>
      <c r="T304" s="66"/>
      <c r="AT304" s="19" t="s">
        <v>201</v>
      </c>
      <c r="AU304" s="19" t="s">
        <v>86</v>
      </c>
    </row>
    <row r="305" spans="2:51" s="12" customFormat="1" ht="22.5" customHeight="1">
      <c r="B305" s="189"/>
      <c r="D305" s="190" t="s">
        <v>150</v>
      </c>
      <c r="E305" s="191" t="s">
        <v>22</v>
      </c>
      <c r="F305" s="192" t="s">
        <v>497</v>
      </c>
      <c r="H305" s="193">
        <v>186.3</v>
      </c>
      <c r="I305" s="194"/>
      <c r="L305" s="189"/>
      <c r="M305" s="195"/>
      <c r="N305" s="196"/>
      <c r="O305" s="196"/>
      <c r="P305" s="196"/>
      <c r="Q305" s="196"/>
      <c r="R305" s="196"/>
      <c r="S305" s="196"/>
      <c r="T305" s="197"/>
      <c r="AT305" s="198" t="s">
        <v>150</v>
      </c>
      <c r="AU305" s="198" t="s">
        <v>86</v>
      </c>
      <c r="AV305" s="12" t="s">
        <v>86</v>
      </c>
      <c r="AW305" s="12" t="s">
        <v>42</v>
      </c>
      <c r="AX305" s="12" t="s">
        <v>23</v>
      </c>
      <c r="AY305" s="198" t="s">
        <v>136</v>
      </c>
    </row>
    <row r="306" spans="2:65" s="1" customFormat="1" ht="22.5" customHeight="1">
      <c r="B306" s="173"/>
      <c r="C306" s="174" t="s">
        <v>498</v>
      </c>
      <c r="D306" s="174" t="s">
        <v>139</v>
      </c>
      <c r="E306" s="175" t="s">
        <v>499</v>
      </c>
      <c r="F306" s="176" t="s">
        <v>500</v>
      </c>
      <c r="G306" s="177" t="s">
        <v>198</v>
      </c>
      <c r="H306" s="178">
        <v>2492.18</v>
      </c>
      <c r="I306" s="179"/>
      <c r="J306" s="180">
        <f>ROUND(I306*H306,2)</f>
        <v>0</v>
      </c>
      <c r="K306" s="176" t="s">
        <v>143</v>
      </c>
      <c r="L306" s="36"/>
      <c r="M306" s="181" t="s">
        <v>22</v>
      </c>
      <c r="N306" s="182" t="s">
        <v>49</v>
      </c>
      <c r="O306" s="37"/>
      <c r="P306" s="183">
        <f>O306*H306</f>
        <v>0</v>
      </c>
      <c r="Q306" s="183">
        <v>0</v>
      </c>
      <c r="R306" s="183">
        <f>Q306*H306</f>
        <v>0</v>
      </c>
      <c r="S306" s="183">
        <v>0</v>
      </c>
      <c r="T306" s="184">
        <f>S306*H306</f>
        <v>0</v>
      </c>
      <c r="AR306" s="19" t="s">
        <v>165</v>
      </c>
      <c r="AT306" s="19" t="s">
        <v>139</v>
      </c>
      <c r="AU306" s="19" t="s">
        <v>86</v>
      </c>
      <c r="AY306" s="19" t="s">
        <v>136</v>
      </c>
      <c r="BE306" s="185">
        <f>IF(N306="základní",J306,0)</f>
        <v>0</v>
      </c>
      <c r="BF306" s="185">
        <f>IF(N306="snížená",J306,0)</f>
        <v>0</v>
      </c>
      <c r="BG306" s="185">
        <f>IF(N306="zákl. přenesená",J306,0)</f>
        <v>0</v>
      </c>
      <c r="BH306" s="185">
        <f>IF(N306="sníž. přenesená",J306,0)</f>
        <v>0</v>
      </c>
      <c r="BI306" s="185">
        <f>IF(N306="nulová",J306,0)</f>
        <v>0</v>
      </c>
      <c r="BJ306" s="19" t="s">
        <v>23</v>
      </c>
      <c r="BK306" s="185">
        <f>ROUND(I306*H306,2)</f>
        <v>0</v>
      </c>
      <c r="BL306" s="19" t="s">
        <v>165</v>
      </c>
      <c r="BM306" s="19" t="s">
        <v>501</v>
      </c>
    </row>
    <row r="307" spans="2:47" s="1" customFormat="1" ht="30" customHeight="1">
      <c r="B307" s="36"/>
      <c r="D307" s="186" t="s">
        <v>146</v>
      </c>
      <c r="F307" s="187" t="s">
        <v>502</v>
      </c>
      <c r="I307" s="147"/>
      <c r="L307" s="36"/>
      <c r="M307" s="65"/>
      <c r="N307" s="37"/>
      <c r="O307" s="37"/>
      <c r="P307" s="37"/>
      <c r="Q307" s="37"/>
      <c r="R307" s="37"/>
      <c r="S307" s="37"/>
      <c r="T307" s="66"/>
      <c r="AT307" s="19" t="s">
        <v>146</v>
      </c>
      <c r="AU307" s="19" t="s">
        <v>86</v>
      </c>
    </row>
    <row r="308" spans="2:47" s="1" customFormat="1" ht="54" customHeight="1">
      <c r="B308" s="36"/>
      <c r="D308" s="186" t="s">
        <v>201</v>
      </c>
      <c r="F308" s="188" t="s">
        <v>503</v>
      </c>
      <c r="I308" s="147"/>
      <c r="L308" s="36"/>
      <c r="M308" s="65"/>
      <c r="N308" s="37"/>
      <c r="O308" s="37"/>
      <c r="P308" s="37"/>
      <c r="Q308" s="37"/>
      <c r="R308" s="37"/>
      <c r="S308" s="37"/>
      <c r="T308" s="66"/>
      <c r="AT308" s="19" t="s">
        <v>201</v>
      </c>
      <c r="AU308" s="19" t="s">
        <v>86</v>
      </c>
    </row>
    <row r="309" spans="2:51" s="15" customFormat="1" ht="22.5" customHeight="1">
      <c r="B309" s="226"/>
      <c r="D309" s="186" t="s">
        <v>150</v>
      </c>
      <c r="E309" s="227" t="s">
        <v>22</v>
      </c>
      <c r="F309" s="228" t="s">
        <v>504</v>
      </c>
      <c r="H309" s="229" t="s">
        <v>22</v>
      </c>
      <c r="I309" s="230"/>
      <c r="L309" s="226"/>
      <c r="M309" s="231"/>
      <c r="N309" s="232"/>
      <c r="O309" s="232"/>
      <c r="P309" s="232"/>
      <c r="Q309" s="232"/>
      <c r="R309" s="232"/>
      <c r="S309" s="232"/>
      <c r="T309" s="233"/>
      <c r="AT309" s="229" t="s">
        <v>150</v>
      </c>
      <c r="AU309" s="229" t="s">
        <v>86</v>
      </c>
      <c r="AV309" s="15" t="s">
        <v>23</v>
      </c>
      <c r="AW309" s="15" t="s">
        <v>42</v>
      </c>
      <c r="AX309" s="15" t="s">
        <v>78</v>
      </c>
      <c r="AY309" s="229" t="s">
        <v>136</v>
      </c>
    </row>
    <row r="310" spans="2:51" s="12" customFormat="1" ht="22.5" customHeight="1">
      <c r="B310" s="189"/>
      <c r="D310" s="186" t="s">
        <v>150</v>
      </c>
      <c r="E310" s="198" t="s">
        <v>22</v>
      </c>
      <c r="F310" s="204" t="s">
        <v>505</v>
      </c>
      <c r="H310" s="205">
        <v>2129.93</v>
      </c>
      <c r="I310" s="194"/>
      <c r="L310" s="189"/>
      <c r="M310" s="195"/>
      <c r="N310" s="196"/>
      <c r="O310" s="196"/>
      <c r="P310" s="196"/>
      <c r="Q310" s="196"/>
      <c r="R310" s="196"/>
      <c r="S310" s="196"/>
      <c r="T310" s="197"/>
      <c r="AT310" s="198" t="s">
        <v>150</v>
      </c>
      <c r="AU310" s="198" t="s">
        <v>86</v>
      </c>
      <c r="AV310" s="12" t="s">
        <v>86</v>
      </c>
      <c r="AW310" s="12" t="s">
        <v>42</v>
      </c>
      <c r="AX310" s="12" t="s">
        <v>78</v>
      </c>
      <c r="AY310" s="198" t="s">
        <v>136</v>
      </c>
    </row>
    <row r="311" spans="2:51" s="12" customFormat="1" ht="22.5" customHeight="1">
      <c r="B311" s="189"/>
      <c r="D311" s="186" t="s">
        <v>150</v>
      </c>
      <c r="E311" s="198" t="s">
        <v>22</v>
      </c>
      <c r="F311" s="204" t="s">
        <v>506</v>
      </c>
      <c r="H311" s="205">
        <v>362.25</v>
      </c>
      <c r="I311" s="194"/>
      <c r="L311" s="189"/>
      <c r="M311" s="195"/>
      <c r="N311" s="196"/>
      <c r="O311" s="196"/>
      <c r="P311" s="196"/>
      <c r="Q311" s="196"/>
      <c r="R311" s="196"/>
      <c r="S311" s="196"/>
      <c r="T311" s="197"/>
      <c r="AT311" s="198" t="s">
        <v>150</v>
      </c>
      <c r="AU311" s="198" t="s">
        <v>86</v>
      </c>
      <c r="AV311" s="12" t="s">
        <v>86</v>
      </c>
      <c r="AW311" s="12" t="s">
        <v>42</v>
      </c>
      <c r="AX311" s="12" t="s">
        <v>78</v>
      </c>
      <c r="AY311" s="198" t="s">
        <v>136</v>
      </c>
    </row>
    <row r="312" spans="2:51" s="13" customFormat="1" ht="22.5" customHeight="1">
      <c r="B312" s="206"/>
      <c r="D312" s="190" t="s">
        <v>150</v>
      </c>
      <c r="E312" s="207" t="s">
        <v>22</v>
      </c>
      <c r="F312" s="208" t="s">
        <v>215</v>
      </c>
      <c r="H312" s="209">
        <v>2492.18</v>
      </c>
      <c r="I312" s="210"/>
      <c r="L312" s="206"/>
      <c r="M312" s="211"/>
      <c r="N312" s="212"/>
      <c r="O312" s="212"/>
      <c r="P312" s="212"/>
      <c r="Q312" s="212"/>
      <c r="R312" s="212"/>
      <c r="S312" s="212"/>
      <c r="T312" s="213"/>
      <c r="AT312" s="214" t="s">
        <v>150</v>
      </c>
      <c r="AU312" s="214" t="s">
        <v>86</v>
      </c>
      <c r="AV312" s="13" t="s">
        <v>165</v>
      </c>
      <c r="AW312" s="13" t="s">
        <v>42</v>
      </c>
      <c r="AX312" s="13" t="s">
        <v>23</v>
      </c>
      <c r="AY312" s="214" t="s">
        <v>136</v>
      </c>
    </row>
    <row r="313" spans="2:65" s="1" customFormat="1" ht="22.5" customHeight="1">
      <c r="B313" s="173"/>
      <c r="C313" s="174" t="s">
        <v>507</v>
      </c>
      <c r="D313" s="174" t="s">
        <v>139</v>
      </c>
      <c r="E313" s="175" t="s">
        <v>508</v>
      </c>
      <c r="F313" s="176" t="s">
        <v>509</v>
      </c>
      <c r="G313" s="177" t="s">
        <v>198</v>
      </c>
      <c r="H313" s="178">
        <v>420</v>
      </c>
      <c r="I313" s="179"/>
      <c r="J313" s="180">
        <f>ROUND(I313*H313,2)</f>
        <v>0</v>
      </c>
      <c r="K313" s="176" t="s">
        <v>143</v>
      </c>
      <c r="L313" s="36"/>
      <c r="M313" s="181" t="s">
        <v>22</v>
      </c>
      <c r="N313" s="182" t="s">
        <v>49</v>
      </c>
      <c r="O313" s="37"/>
      <c r="P313" s="183">
        <f>O313*H313</f>
        <v>0</v>
      </c>
      <c r="Q313" s="183">
        <v>0</v>
      </c>
      <c r="R313" s="183">
        <f>Q313*H313</f>
        <v>0</v>
      </c>
      <c r="S313" s="183">
        <v>0.126</v>
      </c>
      <c r="T313" s="184">
        <f>S313*H313</f>
        <v>52.92</v>
      </c>
      <c r="AR313" s="19" t="s">
        <v>165</v>
      </c>
      <c r="AT313" s="19" t="s">
        <v>139</v>
      </c>
      <c r="AU313" s="19" t="s">
        <v>86</v>
      </c>
      <c r="AY313" s="19" t="s">
        <v>136</v>
      </c>
      <c r="BE313" s="185">
        <f>IF(N313="základní",J313,0)</f>
        <v>0</v>
      </c>
      <c r="BF313" s="185">
        <f>IF(N313="snížená",J313,0)</f>
        <v>0</v>
      </c>
      <c r="BG313" s="185">
        <f>IF(N313="zákl. přenesená",J313,0)</f>
        <v>0</v>
      </c>
      <c r="BH313" s="185">
        <f>IF(N313="sníž. přenesená",J313,0)</f>
        <v>0</v>
      </c>
      <c r="BI313" s="185">
        <f>IF(N313="nulová",J313,0)</f>
        <v>0</v>
      </c>
      <c r="BJ313" s="19" t="s">
        <v>23</v>
      </c>
      <c r="BK313" s="185">
        <f>ROUND(I313*H313,2)</f>
        <v>0</v>
      </c>
      <c r="BL313" s="19" t="s">
        <v>165</v>
      </c>
      <c r="BM313" s="19" t="s">
        <v>510</v>
      </c>
    </row>
    <row r="314" spans="2:47" s="1" customFormat="1" ht="42" customHeight="1">
      <c r="B314" s="36"/>
      <c r="D314" s="186" t="s">
        <v>146</v>
      </c>
      <c r="F314" s="187" t="s">
        <v>511</v>
      </c>
      <c r="I314" s="147"/>
      <c r="L314" s="36"/>
      <c r="M314" s="65"/>
      <c r="N314" s="37"/>
      <c r="O314" s="37"/>
      <c r="P314" s="37"/>
      <c r="Q314" s="37"/>
      <c r="R314" s="37"/>
      <c r="S314" s="37"/>
      <c r="T314" s="66"/>
      <c r="AT314" s="19" t="s">
        <v>146</v>
      </c>
      <c r="AU314" s="19" t="s">
        <v>86</v>
      </c>
    </row>
    <row r="315" spans="2:47" s="1" customFormat="1" ht="42" customHeight="1">
      <c r="B315" s="36"/>
      <c r="D315" s="186" t="s">
        <v>201</v>
      </c>
      <c r="F315" s="188" t="s">
        <v>512</v>
      </c>
      <c r="I315" s="147"/>
      <c r="L315" s="36"/>
      <c r="M315" s="65"/>
      <c r="N315" s="37"/>
      <c r="O315" s="37"/>
      <c r="P315" s="37"/>
      <c r="Q315" s="37"/>
      <c r="R315" s="37"/>
      <c r="S315" s="37"/>
      <c r="T315" s="66"/>
      <c r="AT315" s="19" t="s">
        <v>201</v>
      </c>
      <c r="AU315" s="19" t="s">
        <v>86</v>
      </c>
    </row>
    <row r="316" spans="2:51" s="12" customFormat="1" ht="22.5" customHeight="1">
      <c r="B316" s="189"/>
      <c r="D316" s="186" t="s">
        <v>150</v>
      </c>
      <c r="E316" s="198" t="s">
        <v>22</v>
      </c>
      <c r="F316" s="204" t="s">
        <v>513</v>
      </c>
      <c r="H316" s="205">
        <v>420</v>
      </c>
      <c r="I316" s="194"/>
      <c r="L316" s="189"/>
      <c r="M316" s="195"/>
      <c r="N316" s="196"/>
      <c r="O316" s="196"/>
      <c r="P316" s="196"/>
      <c r="Q316" s="196"/>
      <c r="R316" s="196"/>
      <c r="S316" s="196"/>
      <c r="T316" s="197"/>
      <c r="AT316" s="198" t="s">
        <v>150</v>
      </c>
      <c r="AU316" s="198" t="s">
        <v>86</v>
      </c>
      <c r="AV316" s="12" t="s">
        <v>86</v>
      </c>
      <c r="AW316" s="12" t="s">
        <v>42</v>
      </c>
      <c r="AX316" s="12" t="s">
        <v>23</v>
      </c>
      <c r="AY316" s="198" t="s">
        <v>136</v>
      </c>
    </row>
    <row r="317" spans="2:63" s="11" customFormat="1" ht="21.75" customHeight="1">
      <c r="B317" s="159"/>
      <c r="D317" s="170" t="s">
        <v>77</v>
      </c>
      <c r="E317" s="171" t="s">
        <v>514</v>
      </c>
      <c r="F317" s="171" t="s">
        <v>515</v>
      </c>
      <c r="I317" s="162"/>
      <c r="J317" s="172">
        <f>BK317</f>
        <v>0</v>
      </c>
      <c r="L317" s="159"/>
      <c r="M317" s="164"/>
      <c r="N317" s="165"/>
      <c r="O317" s="165"/>
      <c r="P317" s="166">
        <f>SUM(P318:P337)</f>
        <v>0</v>
      </c>
      <c r="Q317" s="165"/>
      <c r="R317" s="166">
        <f>SUM(R318:R337)</f>
        <v>0</v>
      </c>
      <c r="S317" s="165"/>
      <c r="T317" s="167">
        <f>SUM(T318:T337)</f>
        <v>0</v>
      </c>
      <c r="AR317" s="160" t="s">
        <v>23</v>
      </c>
      <c r="AT317" s="168" t="s">
        <v>77</v>
      </c>
      <c r="AU317" s="168" t="s">
        <v>86</v>
      </c>
      <c r="AY317" s="160" t="s">
        <v>136</v>
      </c>
      <c r="BK317" s="169">
        <f>SUM(BK318:BK337)</f>
        <v>0</v>
      </c>
    </row>
    <row r="318" spans="2:65" s="1" customFormat="1" ht="22.5" customHeight="1">
      <c r="B318" s="173"/>
      <c r="C318" s="174" t="s">
        <v>516</v>
      </c>
      <c r="D318" s="174" t="s">
        <v>139</v>
      </c>
      <c r="E318" s="175" t="s">
        <v>517</v>
      </c>
      <c r="F318" s="176" t="s">
        <v>518</v>
      </c>
      <c r="G318" s="177" t="s">
        <v>262</v>
      </c>
      <c r="H318" s="178">
        <v>32.16</v>
      </c>
      <c r="I318" s="179"/>
      <c r="J318" s="180">
        <f>ROUND(I318*H318,2)</f>
        <v>0</v>
      </c>
      <c r="K318" s="176" t="s">
        <v>519</v>
      </c>
      <c r="L318" s="36"/>
      <c r="M318" s="181" t="s">
        <v>22</v>
      </c>
      <c r="N318" s="182" t="s">
        <v>49</v>
      </c>
      <c r="O318" s="37"/>
      <c r="P318" s="183">
        <f>O318*H318</f>
        <v>0</v>
      </c>
      <c r="Q318" s="183">
        <v>0</v>
      </c>
      <c r="R318" s="183">
        <f>Q318*H318</f>
        <v>0</v>
      </c>
      <c r="S318" s="183">
        <v>0</v>
      </c>
      <c r="T318" s="184">
        <f>S318*H318</f>
        <v>0</v>
      </c>
      <c r="AR318" s="19" t="s">
        <v>165</v>
      </c>
      <c r="AT318" s="19" t="s">
        <v>139</v>
      </c>
      <c r="AU318" s="19" t="s">
        <v>156</v>
      </c>
      <c r="AY318" s="19" t="s">
        <v>136</v>
      </c>
      <c r="BE318" s="185">
        <f>IF(N318="základní",J318,0)</f>
        <v>0</v>
      </c>
      <c r="BF318" s="185">
        <f>IF(N318="snížená",J318,0)</f>
        <v>0</v>
      </c>
      <c r="BG318" s="185">
        <f>IF(N318="zákl. přenesená",J318,0)</f>
        <v>0</v>
      </c>
      <c r="BH318" s="185">
        <f>IF(N318="sníž. přenesená",J318,0)</f>
        <v>0</v>
      </c>
      <c r="BI318" s="185">
        <f>IF(N318="nulová",J318,0)</f>
        <v>0</v>
      </c>
      <c r="BJ318" s="19" t="s">
        <v>23</v>
      </c>
      <c r="BK318" s="185">
        <f>ROUND(I318*H318,2)</f>
        <v>0</v>
      </c>
      <c r="BL318" s="19" t="s">
        <v>165</v>
      </c>
      <c r="BM318" s="19" t="s">
        <v>520</v>
      </c>
    </row>
    <row r="319" spans="2:47" s="1" customFormat="1" ht="22.5" customHeight="1">
      <c r="B319" s="36"/>
      <c r="D319" s="186" t="s">
        <v>146</v>
      </c>
      <c r="F319" s="187" t="s">
        <v>518</v>
      </c>
      <c r="I319" s="147"/>
      <c r="L319" s="36"/>
      <c r="M319" s="65"/>
      <c r="N319" s="37"/>
      <c r="O319" s="37"/>
      <c r="P319" s="37"/>
      <c r="Q319" s="37"/>
      <c r="R319" s="37"/>
      <c r="S319" s="37"/>
      <c r="T319" s="66"/>
      <c r="AT319" s="19" t="s">
        <v>146</v>
      </c>
      <c r="AU319" s="19" t="s">
        <v>156</v>
      </c>
    </row>
    <row r="320" spans="2:51" s="12" customFormat="1" ht="22.5" customHeight="1">
      <c r="B320" s="189"/>
      <c r="D320" s="190" t="s">
        <v>150</v>
      </c>
      <c r="E320" s="191" t="s">
        <v>22</v>
      </c>
      <c r="F320" s="192" t="s">
        <v>521</v>
      </c>
      <c r="H320" s="193">
        <v>32.16</v>
      </c>
      <c r="I320" s="194"/>
      <c r="L320" s="189"/>
      <c r="M320" s="195"/>
      <c r="N320" s="196"/>
      <c r="O320" s="196"/>
      <c r="P320" s="196"/>
      <c r="Q320" s="196"/>
      <c r="R320" s="196"/>
      <c r="S320" s="196"/>
      <c r="T320" s="197"/>
      <c r="AT320" s="198" t="s">
        <v>150</v>
      </c>
      <c r="AU320" s="198" t="s">
        <v>156</v>
      </c>
      <c r="AV320" s="12" t="s">
        <v>86</v>
      </c>
      <c r="AW320" s="12" t="s">
        <v>42</v>
      </c>
      <c r="AX320" s="12" t="s">
        <v>23</v>
      </c>
      <c r="AY320" s="198" t="s">
        <v>136</v>
      </c>
    </row>
    <row r="321" spans="2:65" s="1" customFormat="1" ht="22.5" customHeight="1">
      <c r="B321" s="173"/>
      <c r="C321" s="174" t="s">
        <v>522</v>
      </c>
      <c r="D321" s="174" t="s">
        <v>139</v>
      </c>
      <c r="E321" s="175" t="s">
        <v>523</v>
      </c>
      <c r="F321" s="176" t="s">
        <v>524</v>
      </c>
      <c r="G321" s="177" t="s">
        <v>262</v>
      </c>
      <c r="H321" s="178">
        <v>611.04</v>
      </c>
      <c r="I321" s="179"/>
      <c r="J321" s="180">
        <f>ROUND(I321*H321,2)</f>
        <v>0</v>
      </c>
      <c r="K321" s="176" t="s">
        <v>519</v>
      </c>
      <c r="L321" s="36"/>
      <c r="M321" s="181" t="s">
        <v>22</v>
      </c>
      <c r="N321" s="182" t="s">
        <v>49</v>
      </c>
      <c r="O321" s="37"/>
      <c r="P321" s="183">
        <f>O321*H321</f>
        <v>0</v>
      </c>
      <c r="Q321" s="183">
        <v>0</v>
      </c>
      <c r="R321" s="183">
        <f>Q321*H321</f>
        <v>0</v>
      </c>
      <c r="S321" s="183">
        <v>0</v>
      </c>
      <c r="T321" s="184">
        <f>S321*H321</f>
        <v>0</v>
      </c>
      <c r="AR321" s="19" t="s">
        <v>165</v>
      </c>
      <c r="AT321" s="19" t="s">
        <v>139</v>
      </c>
      <c r="AU321" s="19" t="s">
        <v>156</v>
      </c>
      <c r="AY321" s="19" t="s">
        <v>136</v>
      </c>
      <c r="BE321" s="185">
        <f>IF(N321="základní",J321,0)</f>
        <v>0</v>
      </c>
      <c r="BF321" s="185">
        <f>IF(N321="snížená",J321,0)</f>
        <v>0</v>
      </c>
      <c r="BG321" s="185">
        <f>IF(N321="zákl. přenesená",J321,0)</f>
        <v>0</v>
      </c>
      <c r="BH321" s="185">
        <f>IF(N321="sníž. přenesená",J321,0)</f>
        <v>0</v>
      </c>
      <c r="BI321" s="185">
        <f>IF(N321="nulová",J321,0)</f>
        <v>0</v>
      </c>
      <c r="BJ321" s="19" t="s">
        <v>23</v>
      </c>
      <c r="BK321" s="185">
        <f>ROUND(I321*H321,2)</f>
        <v>0</v>
      </c>
      <c r="BL321" s="19" t="s">
        <v>165</v>
      </c>
      <c r="BM321" s="19" t="s">
        <v>525</v>
      </c>
    </row>
    <row r="322" spans="2:47" s="1" customFormat="1" ht="22.5" customHeight="1">
      <c r="B322" s="36"/>
      <c r="D322" s="186" t="s">
        <v>146</v>
      </c>
      <c r="F322" s="187" t="s">
        <v>524</v>
      </c>
      <c r="I322" s="147"/>
      <c r="L322" s="36"/>
      <c r="M322" s="65"/>
      <c r="N322" s="37"/>
      <c r="O322" s="37"/>
      <c r="P322" s="37"/>
      <c r="Q322" s="37"/>
      <c r="R322" s="37"/>
      <c r="S322" s="37"/>
      <c r="T322" s="66"/>
      <c r="AT322" s="19" t="s">
        <v>146</v>
      </c>
      <c r="AU322" s="19" t="s">
        <v>156</v>
      </c>
    </row>
    <row r="323" spans="2:51" s="12" customFormat="1" ht="22.5" customHeight="1">
      <c r="B323" s="189"/>
      <c r="D323" s="190" t="s">
        <v>150</v>
      </c>
      <c r="E323" s="191" t="s">
        <v>22</v>
      </c>
      <c r="F323" s="192" t="s">
        <v>526</v>
      </c>
      <c r="H323" s="193">
        <v>611.04</v>
      </c>
      <c r="I323" s="194"/>
      <c r="L323" s="189"/>
      <c r="M323" s="195"/>
      <c r="N323" s="196"/>
      <c r="O323" s="196"/>
      <c r="P323" s="196"/>
      <c r="Q323" s="196"/>
      <c r="R323" s="196"/>
      <c r="S323" s="196"/>
      <c r="T323" s="197"/>
      <c r="AT323" s="198" t="s">
        <v>150</v>
      </c>
      <c r="AU323" s="198" t="s">
        <v>156</v>
      </c>
      <c r="AV323" s="12" t="s">
        <v>86</v>
      </c>
      <c r="AW323" s="12" t="s">
        <v>42</v>
      </c>
      <c r="AX323" s="12" t="s">
        <v>23</v>
      </c>
      <c r="AY323" s="198" t="s">
        <v>136</v>
      </c>
    </row>
    <row r="324" spans="2:65" s="1" customFormat="1" ht="22.5" customHeight="1">
      <c r="B324" s="173"/>
      <c r="C324" s="174" t="s">
        <v>527</v>
      </c>
      <c r="D324" s="174" t="s">
        <v>139</v>
      </c>
      <c r="E324" s="175" t="s">
        <v>528</v>
      </c>
      <c r="F324" s="176" t="s">
        <v>529</v>
      </c>
      <c r="G324" s="177" t="s">
        <v>262</v>
      </c>
      <c r="H324" s="178">
        <v>672.056</v>
      </c>
      <c r="I324" s="179"/>
      <c r="J324" s="180">
        <f>ROUND(I324*H324,2)</f>
        <v>0</v>
      </c>
      <c r="K324" s="176" t="s">
        <v>519</v>
      </c>
      <c r="L324" s="36"/>
      <c r="M324" s="181" t="s">
        <v>22</v>
      </c>
      <c r="N324" s="182" t="s">
        <v>49</v>
      </c>
      <c r="O324" s="37"/>
      <c r="P324" s="183">
        <f>O324*H324</f>
        <v>0</v>
      </c>
      <c r="Q324" s="183">
        <v>0</v>
      </c>
      <c r="R324" s="183">
        <f>Q324*H324</f>
        <v>0</v>
      </c>
      <c r="S324" s="183">
        <v>0</v>
      </c>
      <c r="T324" s="184">
        <f>S324*H324</f>
        <v>0</v>
      </c>
      <c r="AR324" s="19" t="s">
        <v>165</v>
      </c>
      <c r="AT324" s="19" t="s">
        <v>139</v>
      </c>
      <c r="AU324" s="19" t="s">
        <v>156</v>
      </c>
      <c r="AY324" s="19" t="s">
        <v>136</v>
      </c>
      <c r="BE324" s="185">
        <f>IF(N324="základní",J324,0)</f>
        <v>0</v>
      </c>
      <c r="BF324" s="185">
        <f>IF(N324="snížená",J324,0)</f>
        <v>0</v>
      </c>
      <c r="BG324" s="185">
        <f>IF(N324="zákl. přenesená",J324,0)</f>
        <v>0</v>
      </c>
      <c r="BH324" s="185">
        <f>IF(N324="sníž. přenesená",J324,0)</f>
        <v>0</v>
      </c>
      <c r="BI324" s="185">
        <f>IF(N324="nulová",J324,0)</f>
        <v>0</v>
      </c>
      <c r="BJ324" s="19" t="s">
        <v>23</v>
      </c>
      <c r="BK324" s="185">
        <f>ROUND(I324*H324,2)</f>
        <v>0</v>
      </c>
      <c r="BL324" s="19" t="s">
        <v>165</v>
      </c>
      <c r="BM324" s="19" t="s">
        <v>530</v>
      </c>
    </row>
    <row r="325" spans="2:47" s="1" customFormat="1" ht="22.5" customHeight="1">
      <c r="B325" s="36"/>
      <c r="D325" s="186" t="s">
        <v>146</v>
      </c>
      <c r="F325" s="187" t="s">
        <v>529</v>
      </c>
      <c r="I325" s="147"/>
      <c r="L325" s="36"/>
      <c r="M325" s="65"/>
      <c r="N325" s="37"/>
      <c r="O325" s="37"/>
      <c r="P325" s="37"/>
      <c r="Q325" s="37"/>
      <c r="R325" s="37"/>
      <c r="S325" s="37"/>
      <c r="T325" s="66"/>
      <c r="AT325" s="19" t="s">
        <v>146</v>
      </c>
      <c r="AU325" s="19" t="s">
        <v>156</v>
      </c>
    </row>
    <row r="326" spans="2:51" s="12" customFormat="1" ht="22.5" customHeight="1">
      <c r="B326" s="189"/>
      <c r="D326" s="186" t="s">
        <v>150</v>
      </c>
      <c r="E326" s="198" t="s">
        <v>22</v>
      </c>
      <c r="F326" s="204" t="s">
        <v>531</v>
      </c>
      <c r="H326" s="205">
        <v>352.32</v>
      </c>
      <c r="I326" s="194"/>
      <c r="L326" s="189"/>
      <c r="M326" s="195"/>
      <c r="N326" s="196"/>
      <c r="O326" s="196"/>
      <c r="P326" s="196"/>
      <c r="Q326" s="196"/>
      <c r="R326" s="196"/>
      <c r="S326" s="196"/>
      <c r="T326" s="197"/>
      <c r="AT326" s="198" t="s">
        <v>150</v>
      </c>
      <c r="AU326" s="198" t="s">
        <v>156</v>
      </c>
      <c r="AV326" s="12" t="s">
        <v>86</v>
      </c>
      <c r="AW326" s="12" t="s">
        <v>42</v>
      </c>
      <c r="AX326" s="12" t="s">
        <v>78</v>
      </c>
      <c r="AY326" s="198" t="s">
        <v>136</v>
      </c>
    </row>
    <row r="327" spans="2:51" s="12" customFormat="1" ht="22.5" customHeight="1">
      <c r="B327" s="189"/>
      <c r="D327" s="186" t="s">
        <v>150</v>
      </c>
      <c r="E327" s="198" t="s">
        <v>22</v>
      </c>
      <c r="F327" s="204" t="s">
        <v>532</v>
      </c>
      <c r="H327" s="205">
        <v>-42</v>
      </c>
      <c r="I327" s="194"/>
      <c r="L327" s="189"/>
      <c r="M327" s="195"/>
      <c r="N327" s="196"/>
      <c r="O327" s="196"/>
      <c r="P327" s="196"/>
      <c r="Q327" s="196"/>
      <c r="R327" s="196"/>
      <c r="S327" s="196"/>
      <c r="T327" s="197"/>
      <c r="AT327" s="198" t="s">
        <v>150</v>
      </c>
      <c r="AU327" s="198" t="s">
        <v>156</v>
      </c>
      <c r="AV327" s="12" t="s">
        <v>86</v>
      </c>
      <c r="AW327" s="12" t="s">
        <v>42</v>
      </c>
      <c r="AX327" s="12" t="s">
        <v>78</v>
      </c>
      <c r="AY327" s="198" t="s">
        <v>136</v>
      </c>
    </row>
    <row r="328" spans="2:51" s="12" customFormat="1" ht="22.5" customHeight="1">
      <c r="B328" s="189"/>
      <c r="D328" s="186" t="s">
        <v>150</v>
      </c>
      <c r="E328" s="198" t="s">
        <v>22</v>
      </c>
      <c r="F328" s="204" t="s">
        <v>533</v>
      </c>
      <c r="H328" s="205">
        <v>-4.84</v>
      </c>
      <c r="I328" s="194"/>
      <c r="L328" s="189"/>
      <c r="M328" s="195"/>
      <c r="N328" s="196"/>
      <c r="O328" s="196"/>
      <c r="P328" s="196"/>
      <c r="Q328" s="196"/>
      <c r="R328" s="196"/>
      <c r="S328" s="196"/>
      <c r="T328" s="197"/>
      <c r="AT328" s="198" t="s">
        <v>150</v>
      </c>
      <c r="AU328" s="198" t="s">
        <v>156</v>
      </c>
      <c r="AV328" s="12" t="s">
        <v>86</v>
      </c>
      <c r="AW328" s="12" t="s">
        <v>42</v>
      </c>
      <c r="AX328" s="12" t="s">
        <v>78</v>
      </c>
      <c r="AY328" s="198" t="s">
        <v>136</v>
      </c>
    </row>
    <row r="329" spans="2:51" s="14" customFormat="1" ht="22.5" customHeight="1">
      <c r="B329" s="218"/>
      <c r="D329" s="186" t="s">
        <v>150</v>
      </c>
      <c r="E329" s="219" t="s">
        <v>22</v>
      </c>
      <c r="F329" s="220" t="s">
        <v>306</v>
      </c>
      <c r="H329" s="221">
        <v>305.48</v>
      </c>
      <c r="I329" s="222"/>
      <c r="L329" s="218"/>
      <c r="M329" s="223"/>
      <c r="N329" s="224"/>
      <c r="O329" s="224"/>
      <c r="P329" s="224"/>
      <c r="Q329" s="224"/>
      <c r="R329" s="224"/>
      <c r="S329" s="224"/>
      <c r="T329" s="225"/>
      <c r="AT329" s="219" t="s">
        <v>150</v>
      </c>
      <c r="AU329" s="219" t="s">
        <v>156</v>
      </c>
      <c r="AV329" s="14" t="s">
        <v>156</v>
      </c>
      <c r="AW329" s="14" t="s">
        <v>42</v>
      </c>
      <c r="AX329" s="14" t="s">
        <v>78</v>
      </c>
      <c r="AY329" s="219" t="s">
        <v>136</v>
      </c>
    </row>
    <row r="330" spans="2:51" s="12" customFormat="1" ht="22.5" customHeight="1">
      <c r="B330" s="189"/>
      <c r="D330" s="190" t="s">
        <v>150</v>
      </c>
      <c r="E330" s="191" t="s">
        <v>22</v>
      </c>
      <c r="F330" s="192" t="s">
        <v>534</v>
      </c>
      <c r="H330" s="193">
        <v>672.056</v>
      </c>
      <c r="I330" s="194"/>
      <c r="L330" s="189"/>
      <c r="M330" s="195"/>
      <c r="N330" s="196"/>
      <c r="O330" s="196"/>
      <c r="P330" s="196"/>
      <c r="Q330" s="196"/>
      <c r="R330" s="196"/>
      <c r="S330" s="196"/>
      <c r="T330" s="197"/>
      <c r="AT330" s="198" t="s">
        <v>150</v>
      </c>
      <c r="AU330" s="198" t="s">
        <v>156</v>
      </c>
      <c r="AV330" s="12" t="s">
        <v>86</v>
      </c>
      <c r="AW330" s="12" t="s">
        <v>42</v>
      </c>
      <c r="AX330" s="12" t="s">
        <v>23</v>
      </c>
      <c r="AY330" s="198" t="s">
        <v>136</v>
      </c>
    </row>
    <row r="331" spans="2:65" s="1" customFormat="1" ht="22.5" customHeight="1">
      <c r="B331" s="173"/>
      <c r="C331" s="174" t="s">
        <v>535</v>
      </c>
      <c r="D331" s="174" t="s">
        <v>139</v>
      </c>
      <c r="E331" s="175" t="s">
        <v>536</v>
      </c>
      <c r="F331" s="176" t="s">
        <v>537</v>
      </c>
      <c r="G331" s="177" t="s">
        <v>262</v>
      </c>
      <c r="H331" s="178">
        <v>138.468</v>
      </c>
      <c r="I331" s="179"/>
      <c r="J331" s="180">
        <f>ROUND(I331*H331,2)</f>
        <v>0</v>
      </c>
      <c r="K331" s="176" t="s">
        <v>519</v>
      </c>
      <c r="L331" s="36"/>
      <c r="M331" s="181" t="s">
        <v>22</v>
      </c>
      <c r="N331" s="182" t="s">
        <v>49</v>
      </c>
      <c r="O331" s="37"/>
      <c r="P331" s="183">
        <f>O331*H331</f>
        <v>0</v>
      </c>
      <c r="Q331" s="183">
        <v>0</v>
      </c>
      <c r="R331" s="183">
        <f>Q331*H331</f>
        <v>0</v>
      </c>
      <c r="S331" s="183">
        <v>0</v>
      </c>
      <c r="T331" s="184">
        <f>S331*H331</f>
        <v>0</v>
      </c>
      <c r="AR331" s="19" t="s">
        <v>165</v>
      </c>
      <c r="AT331" s="19" t="s">
        <v>139</v>
      </c>
      <c r="AU331" s="19" t="s">
        <v>156</v>
      </c>
      <c r="AY331" s="19" t="s">
        <v>136</v>
      </c>
      <c r="BE331" s="185">
        <f>IF(N331="základní",J331,0)</f>
        <v>0</v>
      </c>
      <c r="BF331" s="185">
        <f>IF(N331="snížená",J331,0)</f>
        <v>0</v>
      </c>
      <c r="BG331" s="185">
        <f>IF(N331="zákl. přenesená",J331,0)</f>
        <v>0</v>
      </c>
      <c r="BH331" s="185">
        <f>IF(N331="sníž. přenesená",J331,0)</f>
        <v>0</v>
      </c>
      <c r="BI331" s="185">
        <f>IF(N331="nulová",J331,0)</f>
        <v>0</v>
      </c>
      <c r="BJ331" s="19" t="s">
        <v>23</v>
      </c>
      <c r="BK331" s="185">
        <f>ROUND(I331*H331,2)</f>
        <v>0</v>
      </c>
      <c r="BL331" s="19" t="s">
        <v>165</v>
      </c>
      <c r="BM331" s="19" t="s">
        <v>538</v>
      </c>
    </row>
    <row r="332" spans="2:47" s="1" customFormat="1" ht="22.5" customHeight="1">
      <c r="B332" s="36"/>
      <c r="D332" s="186" t="s">
        <v>146</v>
      </c>
      <c r="F332" s="187" t="s">
        <v>537</v>
      </c>
      <c r="I332" s="147"/>
      <c r="L332" s="36"/>
      <c r="M332" s="65"/>
      <c r="N332" s="37"/>
      <c r="O332" s="37"/>
      <c r="P332" s="37"/>
      <c r="Q332" s="37"/>
      <c r="R332" s="37"/>
      <c r="S332" s="37"/>
      <c r="T332" s="66"/>
      <c r="AT332" s="19" t="s">
        <v>146</v>
      </c>
      <c r="AU332" s="19" t="s">
        <v>156</v>
      </c>
    </row>
    <row r="333" spans="2:51" s="12" customFormat="1" ht="22.5" customHeight="1">
      <c r="B333" s="189"/>
      <c r="D333" s="186" t="s">
        <v>150</v>
      </c>
      <c r="E333" s="198" t="s">
        <v>22</v>
      </c>
      <c r="F333" s="204" t="s">
        <v>539</v>
      </c>
      <c r="H333" s="205">
        <v>11.2</v>
      </c>
      <c r="I333" s="194"/>
      <c r="L333" s="189"/>
      <c r="M333" s="195"/>
      <c r="N333" s="196"/>
      <c r="O333" s="196"/>
      <c r="P333" s="196"/>
      <c r="Q333" s="196"/>
      <c r="R333" s="196"/>
      <c r="S333" s="196"/>
      <c r="T333" s="197"/>
      <c r="AT333" s="198" t="s">
        <v>150</v>
      </c>
      <c r="AU333" s="198" t="s">
        <v>156</v>
      </c>
      <c r="AV333" s="12" t="s">
        <v>86</v>
      </c>
      <c r="AW333" s="12" t="s">
        <v>42</v>
      </c>
      <c r="AX333" s="12" t="s">
        <v>78</v>
      </c>
      <c r="AY333" s="198" t="s">
        <v>136</v>
      </c>
    </row>
    <row r="334" spans="2:51" s="12" customFormat="1" ht="22.5" customHeight="1">
      <c r="B334" s="189"/>
      <c r="D334" s="186" t="s">
        <v>150</v>
      </c>
      <c r="E334" s="198" t="s">
        <v>22</v>
      </c>
      <c r="F334" s="204" t="s">
        <v>540</v>
      </c>
      <c r="H334" s="205">
        <v>46.9</v>
      </c>
      <c r="I334" s="194"/>
      <c r="L334" s="189"/>
      <c r="M334" s="195"/>
      <c r="N334" s="196"/>
      <c r="O334" s="196"/>
      <c r="P334" s="196"/>
      <c r="Q334" s="196"/>
      <c r="R334" s="196"/>
      <c r="S334" s="196"/>
      <c r="T334" s="197"/>
      <c r="AT334" s="198" t="s">
        <v>150</v>
      </c>
      <c r="AU334" s="198" t="s">
        <v>156</v>
      </c>
      <c r="AV334" s="12" t="s">
        <v>86</v>
      </c>
      <c r="AW334" s="12" t="s">
        <v>42</v>
      </c>
      <c r="AX334" s="12" t="s">
        <v>78</v>
      </c>
      <c r="AY334" s="198" t="s">
        <v>136</v>
      </c>
    </row>
    <row r="335" spans="2:51" s="12" customFormat="1" ht="22.5" customHeight="1">
      <c r="B335" s="189"/>
      <c r="D335" s="186" t="s">
        <v>150</v>
      </c>
      <c r="E335" s="198" t="s">
        <v>22</v>
      </c>
      <c r="F335" s="204" t="s">
        <v>541</v>
      </c>
      <c r="H335" s="205">
        <v>4.84</v>
      </c>
      <c r="I335" s="194"/>
      <c r="L335" s="189"/>
      <c r="M335" s="195"/>
      <c r="N335" s="196"/>
      <c r="O335" s="196"/>
      <c r="P335" s="196"/>
      <c r="Q335" s="196"/>
      <c r="R335" s="196"/>
      <c r="S335" s="196"/>
      <c r="T335" s="197"/>
      <c r="AT335" s="198" t="s">
        <v>150</v>
      </c>
      <c r="AU335" s="198" t="s">
        <v>156</v>
      </c>
      <c r="AV335" s="12" t="s">
        <v>86</v>
      </c>
      <c r="AW335" s="12" t="s">
        <v>42</v>
      </c>
      <c r="AX335" s="12" t="s">
        <v>78</v>
      </c>
      <c r="AY335" s="198" t="s">
        <v>136</v>
      </c>
    </row>
    <row r="336" spans="2:51" s="14" customFormat="1" ht="22.5" customHeight="1">
      <c r="B336" s="218"/>
      <c r="D336" s="186" t="s">
        <v>150</v>
      </c>
      <c r="E336" s="219" t="s">
        <v>22</v>
      </c>
      <c r="F336" s="220" t="s">
        <v>306</v>
      </c>
      <c r="H336" s="221">
        <v>62.94</v>
      </c>
      <c r="I336" s="222"/>
      <c r="L336" s="218"/>
      <c r="M336" s="223"/>
      <c r="N336" s="224"/>
      <c r="O336" s="224"/>
      <c r="P336" s="224"/>
      <c r="Q336" s="224"/>
      <c r="R336" s="224"/>
      <c r="S336" s="224"/>
      <c r="T336" s="225"/>
      <c r="AT336" s="219" t="s">
        <v>150</v>
      </c>
      <c r="AU336" s="219" t="s">
        <v>156</v>
      </c>
      <c r="AV336" s="14" t="s">
        <v>156</v>
      </c>
      <c r="AW336" s="14" t="s">
        <v>42</v>
      </c>
      <c r="AX336" s="14" t="s">
        <v>78</v>
      </c>
      <c r="AY336" s="219" t="s">
        <v>136</v>
      </c>
    </row>
    <row r="337" spans="2:51" s="12" customFormat="1" ht="22.5" customHeight="1">
      <c r="B337" s="189"/>
      <c r="D337" s="186" t="s">
        <v>150</v>
      </c>
      <c r="E337" s="198" t="s">
        <v>22</v>
      </c>
      <c r="F337" s="204" t="s">
        <v>542</v>
      </c>
      <c r="H337" s="205">
        <v>138.468</v>
      </c>
      <c r="I337" s="194"/>
      <c r="L337" s="189"/>
      <c r="M337" s="195"/>
      <c r="N337" s="196"/>
      <c r="O337" s="196"/>
      <c r="P337" s="196"/>
      <c r="Q337" s="196"/>
      <c r="R337" s="196"/>
      <c r="S337" s="196"/>
      <c r="T337" s="197"/>
      <c r="AT337" s="198" t="s">
        <v>150</v>
      </c>
      <c r="AU337" s="198" t="s">
        <v>156</v>
      </c>
      <c r="AV337" s="12" t="s">
        <v>86</v>
      </c>
      <c r="AW337" s="12" t="s">
        <v>42</v>
      </c>
      <c r="AX337" s="12" t="s">
        <v>23</v>
      </c>
      <c r="AY337" s="198" t="s">
        <v>136</v>
      </c>
    </row>
    <row r="338" spans="2:63" s="11" customFormat="1" ht="29.25" customHeight="1">
      <c r="B338" s="159"/>
      <c r="D338" s="170" t="s">
        <v>77</v>
      </c>
      <c r="E338" s="171" t="s">
        <v>543</v>
      </c>
      <c r="F338" s="171" t="s">
        <v>544</v>
      </c>
      <c r="I338" s="162"/>
      <c r="J338" s="172">
        <f>BK338</f>
        <v>0</v>
      </c>
      <c r="L338" s="159"/>
      <c r="M338" s="164"/>
      <c r="N338" s="165"/>
      <c r="O338" s="165"/>
      <c r="P338" s="166">
        <f>SUM(P339:P363)</f>
        <v>0</v>
      </c>
      <c r="Q338" s="165"/>
      <c r="R338" s="166">
        <f>SUM(R339:R363)</f>
        <v>0</v>
      </c>
      <c r="S338" s="165"/>
      <c r="T338" s="167">
        <f>SUM(T339:T363)</f>
        <v>0</v>
      </c>
      <c r="AR338" s="160" t="s">
        <v>23</v>
      </c>
      <c r="AT338" s="168" t="s">
        <v>77</v>
      </c>
      <c r="AU338" s="168" t="s">
        <v>23</v>
      </c>
      <c r="AY338" s="160" t="s">
        <v>136</v>
      </c>
      <c r="BK338" s="169">
        <f>SUM(BK339:BK363)</f>
        <v>0</v>
      </c>
    </row>
    <row r="339" spans="2:65" s="1" customFormat="1" ht="22.5" customHeight="1">
      <c r="B339" s="173"/>
      <c r="C339" s="174" t="s">
        <v>545</v>
      </c>
      <c r="D339" s="174" t="s">
        <v>139</v>
      </c>
      <c r="E339" s="175" t="s">
        <v>546</v>
      </c>
      <c r="F339" s="176" t="s">
        <v>547</v>
      </c>
      <c r="G339" s="177" t="s">
        <v>262</v>
      </c>
      <c r="H339" s="178">
        <v>810.524</v>
      </c>
      <c r="I339" s="179"/>
      <c r="J339" s="180">
        <f>ROUND(I339*H339,2)</f>
        <v>0</v>
      </c>
      <c r="K339" s="176" t="s">
        <v>143</v>
      </c>
      <c r="L339" s="36"/>
      <c r="M339" s="181" t="s">
        <v>22</v>
      </c>
      <c r="N339" s="182" t="s">
        <v>49</v>
      </c>
      <c r="O339" s="37"/>
      <c r="P339" s="183">
        <f>O339*H339</f>
        <v>0</v>
      </c>
      <c r="Q339" s="183">
        <v>0</v>
      </c>
      <c r="R339" s="183">
        <f>Q339*H339</f>
        <v>0</v>
      </c>
      <c r="S339" s="183">
        <v>0</v>
      </c>
      <c r="T339" s="184">
        <f>S339*H339</f>
        <v>0</v>
      </c>
      <c r="AR339" s="19" t="s">
        <v>165</v>
      </c>
      <c r="AT339" s="19" t="s">
        <v>139</v>
      </c>
      <c r="AU339" s="19" t="s">
        <v>86</v>
      </c>
      <c r="AY339" s="19" t="s">
        <v>136</v>
      </c>
      <c r="BE339" s="185">
        <f>IF(N339="základní",J339,0)</f>
        <v>0</v>
      </c>
      <c r="BF339" s="185">
        <f>IF(N339="snížená",J339,0)</f>
        <v>0</v>
      </c>
      <c r="BG339" s="185">
        <f>IF(N339="zákl. přenesená",J339,0)</f>
        <v>0</v>
      </c>
      <c r="BH339" s="185">
        <f>IF(N339="sníž. přenesená",J339,0)</f>
        <v>0</v>
      </c>
      <c r="BI339" s="185">
        <f>IF(N339="nulová",J339,0)</f>
        <v>0</v>
      </c>
      <c r="BJ339" s="19" t="s">
        <v>23</v>
      </c>
      <c r="BK339" s="185">
        <f>ROUND(I339*H339,2)</f>
        <v>0</v>
      </c>
      <c r="BL339" s="19" t="s">
        <v>165</v>
      </c>
      <c r="BM339" s="19" t="s">
        <v>548</v>
      </c>
    </row>
    <row r="340" spans="2:47" s="1" customFormat="1" ht="22.5" customHeight="1">
      <c r="B340" s="36"/>
      <c r="D340" s="186" t="s">
        <v>146</v>
      </c>
      <c r="F340" s="187" t="s">
        <v>549</v>
      </c>
      <c r="I340" s="147"/>
      <c r="L340" s="36"/>
      <c r="M340" s="65"/>
      <c r="N340" s="37"/>
      <c r="O340" s="37"/>
      <c r="P340" s="37"/>
      <c r="Q340" s="37"/>
      <c r="R340" s="37"/>
      <c r="S340" s="37"/>
      <c r="T340" s="66"/>
      <c r="AT340" s="19" t="s">
        <v>146</v>
      </c>
      <c r="AU340" s="19" t="s">
        <v>86</v>
      </c>
    </row>
    <row r="341" spans="2:47" s="1" customFormat="1" ht="30" customHeight="1">
      <c r="B341" s="36"/>
      <c r="D341" s="186" t="s">
        <v>201</v>
      </c>
      <c r="F341" s="188" t="s">
        <v>550</v>
      </c>
      <c r="I341" s="147"/>
      <c r="L341" s="36"/>
      <c r="M341" s="65"/>
      <c r="N341" s="37"/>
      <c r="O341" s="37"/>
      <c r="P341" s="37"/>
      <c r="Q341" s="37"/>
      <c r="R341" s="37"/>
      <c r="S341" s="37"/>
      <c r="T341" s="66"/>
      <c r="AT341" s="19" t="s">
        <v>201</v>
      </c>
      <c r="AU341" s="19" t="s">
        <v>86</v>
      </c>
    </row>
    <row r="342" spans="2:51" s="15" customFormat="1" ht="22.5" customHeight="1">
      <c r="B342" s="226"/>
      <c r="D342" s="186" t="s">
        <v>150</v>
      </c>
      <c r="E342" s="227" t="s">
        <v>22</v>
      </c>
      <c r="F342" s="228" t="s">
        <v>551</v>
      </c>
      <c r="H342" s="229" t="s">
        <v>22</v>
      </c>
      <c r="I342" s="230"/>
      <c r="L342" s="226"/>
      <c r="M342" s="231"/>
      <c r="N342" s="232"/>
      <c r="O342" s="232"/>
      <c r="P342" s="232"/>
      <c r="Q342" s="232"/>
      <c r="R342" s="232"/>
      <c r="S342" s="232"/>
      <c r="T342" s="233"/>
      <c r="AT342" s="229" t="s">
        <v>150</v>
      </c>
      <c r="AU342" s="229" t="s">
        <v>86</v>
      </c>
      <c r="AV342" s="15" t="s">
        <v>23</v>
      </c>
      <c r="AW342" s="15" t="s">
        <v>42</v>
      </c>
      <c r="AX342" s="15" t="s">
        <v>78</v>
      </c>
      <c r="AY342" s="229" t="s">
        <v>136</v>
      </c>
    </row>
    <row r="343" spans="2:51" s="12" customFormat="1" ht="22.5" customHeight="1">
      <c r="B343" s="189"/>
      <c r="D343" s="186" t="s">
        <v>150</v>
      </c>
      <c r="E343" s="198" t="s">
        <v>22</v>
      </c>
      <c r="F343" s="204" t="s">
        <v>539</v>
      </c>
      <c r="H343" s="205">
        <v>11.2</v>
      </c>
      <c r="I343" s="194"/>
      <c r="L343" s="189"/>
      <c r="M343" s="195"/>
      <c r="N343" s="196"/>
      <c r="O343" s="196"/>
      <c r="P343" s="196"/>
      <c r="Q343" s="196"/>
      <c r="R343" s="196"/>
      <c r="S343" s="196"/>
      <c r="T343" s="197"/>
      <c r="AT343" s="198" t="s">
        <v>150</v>
      </c>
      <c r="AU343" s="198" t="s">
        <v>86</v>
      </c>
      <c r="AV343" s="12" t="s">
        <v>86</v>
      </c>
      <c r="AW343" s="12" t="s">
        <v>42</v>
      </c>
      <c r="AX343" s="12" t="s">
        <v>78</v>
      </c>
      <c r="AY343" s="198" t="s">
        <v>136</v>
      </c>
    </row>
    <row r="344" spans="2:51" s="12" customFormat="1" ht="22.5" customHeight="1">
      <c r="B344" s="189"/>
      <c r="D344" s="186" t="s">
        <v>150</v>
      </c>
      <c r="E344" s="198" t="s">
        <v>22</v>
      </c>
      <c r="F344" s="204" t="s">
        <v>540</v>
      </c>
      <c r="H344" s="205">
        <v>46.9</v>
      </c>
      <c r="I344" s="194"/>
      <c r="L344" s="189"/>
      <c r="M344" s="195"/>
      <c r="N344" s="196"/>
      <c r="O344" s="196"/>
      <c r="P344" s="196"/>
      <c r="Q344" s="196"/>
      <c r="R344" s="196"/>
      <c r="S344" s="196"/>
      <c r="T344" s="197"/>
      <c r="AT344" s="198" t="s">
        <v>150</v>
      </c>
      <c r="AU344" s="198" t="s">
        <v>86</v>
      </c>
      <c r="AV344" s="12" t="s">
        <v>86</v>
      </c>
      <c r="AW344" s="12" t="s">
        <v>42</v>
      </c>
      <c r="AX344" s="12" t="s">
        <v>78</v>
      </c>
      <c r="AY344" s="198" t="s">
        <v>136</v>
      </c>
    </row>
    <row r="345" spans="2:51" s="12" customFormat="1" ht="22.5" customHeight="1">
      <c r="B345" s="189"/>
      <c r="D345" s="186" t="s">
        <v>150</v>
      </c>
      <c r="E345" s="198" t="s">
        <v>22</v>
      </c>
      <c r="F345" s="204" t="s">
        <v>541</v>
      </c>
      <c r="H345" s="205">
        <v>4.84</v>
      </c>
      <c r="I345" s="194"/>
      <c r="L345" s="189"/>
      <c r="M345" s="195"/>
      <c r="N345" s="196"/>
      <c r="O345" s="196"/>
      <c r="P345" s="196"/>
      <c r="Q345" s="196"/>
      <c r="R345" s="196"/>
      <c r="S345" s="196"/>
      <c r="T345" s="197"/>
      <c r="AT345" s="198" t="s">
        <v>150</v>
      </c>
      <c r="AU345" s="198" t="s">
        <v>86</v>
      </c>
      <c r="AV345" s="12" t="s">
        <v>86</v>
      </c>
      <c r="AW345" s="12" t="s">
        <v>42</v>
      </c>
      <c r="AX345" s="12" t="s">
        <v>78</v>
      </c>
      <c r="AY345" s="198" t="s">
        <v>136</v>
      </c>
    </row>
    <row r="346" spans="2:51" s="12" customFormat="1" ht="22.5" customHeight="1">
      <c r="B346" s="189"/>
      <c r="D346" s="186" t="s">
        <v>150</v>
      </c>
      <c r="E346" s="198" t="s">
        <v>22</v>
      </c>
      <c r="F346" s="204" t="s">
        <v>552</v>
      </c>
      <c r="H346" s="205">
        <v>305.48</v>
      </c>
      <c r="I346" s="194"/>
      <c r="L346" s="189"/>
      <c r="M346" s="195"/>
      <c r="N346" s="196"/>
      <c r="O346" s="196"/>
      <c r="P346" s="196"/>
      <c r="Q346" s="196"/>
      <c r="R346" s="196"/>
      <c r="S346" s="196"/>
      <c r="T346" s="197"/>
      <c r="AT346" s="198" t="s">
        <v>150</v>
      </c>
      <c r="AU346" s="198" t="s">
        <v>86</v>
      </c>
      <c r="AV346" s="12" t="s">
        <v>86</v>
      </c>
      <c r="AW346" s="12" t="s">
        <v>42</v>
      </c>
      <c r="AX346" s="12" t="s">
        <v>78</v>
      </c>
      <c r="AY346" s="198" t="s">
        <v>136</v>
      </c>
    </row>
    <row r="347" spans="2:51" s="14" customFormat="1" ht="22.5" customHeight="1">
      <c r="B347" s="218"/>
      <c r="D347" s="186" t="s">
        <v>150</v>
      </c>
      <c r="E347" s="219" t="s">
        <v>22</v>
      </c>
      <c r="F347" s="220" t="s">
        <v>306</v>
      </c>
      <c r="H347" s="221">
        <v>368.42</v>
      </c>
      <c r="I347" s="222"/>
      <c r="L347" s="218"/>
      <c r="M347" s="223"/>
      <c r="N347" s="224"/>
      <c r="O347" s="224"/>
      <c r="P347" s="224"/>
      <c r="Q347" s="224"/>
      <c r="R347" s="224"/>
      <c r="S347" s="224"/>
      <c r="T347" s="225"/>
      <c r="AT347" s="219" t="s">
        <v>150</v>
      </c>
      <c r="AU347" s="219" t="s">
        <v>86</v>
      </c>
      <c r="AV347" s="14" t="s">
        <v>156</v>
      </c>
      <c r="AW347" s="14" t="s">
        <v>42</v>
      </c>
      <c r="AX347" s="14" t="s">
        <v>78</v>
      </c>
      <c r="AY347" s="219" t="s">
        <v>136</v>
      </c>
    </row>
    <row r="348" spans="2:51" s="12" customFormat="1" ht="22.5" customHeight="1">
      <c r="B348" s="189"/>
      <c r="D348" s="190" t="s">
        <v>150</v>
      </c>
      <c r="E348" s="191" t="s">
        <v>22</v>
      </c>
      <c r="F348" s="192" t="s">
        <v>553</v>
      </c>
      <c r="H348" s="193">
        <v>810.524</v>
      </c>
      <c r="I348" s="194"/>
      <c r="L348" s="189"/>
      <c r="M348" s="195"/>
      <c r="N348" s="196"/>
      <c r="O348" s="196"/>
      <c r="P348" s="196"/>
      <c r="Q348" s="196"/>
      <c r="R348" s="196"/>
      <c r="S348" s="196"/>
      <c r="T348" s="197"/>
      <c r="AT348" s="198" t="s">
        <v>150</v>
      </c>
      <c r="AU348" s="198" t="s">
        <v>86</v>
      </c>
      <c r="AV348" s="12" t="s">
        <v>86</v>
      </c>
      <c r="AW348" s="12" t="s">
        <v>42</v>
      </c>
      <c r="AX348" s="12" t="s">
        <v>23</v>
      </c>
      <c r="AY348" s="198" t="s">
        <v>136</v>
      </c>
    </row>
    <row r="349" spans="2:65" s="1" customFormat="1" ht="22.5" customHeight="1">
      <c r="B349" s="173"/>
      <c r="C349" s="174" t="s">
        <v>554</v>
      </c>
      <c r="D349" s="174" t="s">
        <v>139</v>
      </c>
      <c r="E349" s="175" t="s">
        <v>555</v>
      </c>
      <c r="F349" s="176" t="s">
        <v>556</v>
      </c>
      <c r="G349" s="177" t="s">
        <v>262</v>
      </c>
      <c r="H349" s="178">
        <v>15399.956</v>
      </c>
      <c r="I349" s="179"/>
      <c r="J349" s="180">
        <f>ROUND(I349*H349,2)</f>
        <v>0</v>
      </c>
      <c r="K349" s="176" t="s">
        <v>143</v>
      </c>
      <c r="L349" s="36"/>
      <c r="M349" s="181" t="s">
        <v>22</v>
      </c>
      <c r="N349" s="182" t="s">
        <v>49</v>
      </c>
      <c r="O349" s="37"/>
      <c r="P349" s="183">
        <f>O349*H349</f>
        <v>0</v>
      </c>
      <c r="Q349" s="183">
        <v>0</v>
      </c>
      <c r="R349" s="183">
        <f>Q349*H349</f>
        <v>0</v>
      </c>
      <c r="S349" s="183">
        <v>0</v>
      </c>
      <c r="T349" s="184">
        <f>S349*H349</f>
        <v>0</v>
      </c>
      <c r="AR349" s="19" t="s">
        <v>165</v>
      </c>
      <c r="AT349" s="19" t="s">
        <v>139</v>
      </c>
      <c r="AU349" s="19" t="s">
        <v>86</v>
      </c>
      <c r="AY349" s="19" t="s">
        <v>136</v>
      </c>
      <c r="BE349" s="185">
        <f>IF(N349="základní",J349,0)</f>
        <v>0</v>
      </c>
      <c r="BF349" s="185">
        <f>IF(N349="snížená",J349,0)</f>
        <v>0</v>
      </c>
      <c r="BG349" s="185">
        <f>IF(N349="zákl. přenesená",J349,0)</f>
        <v>0</v>
      </c>
      <c r="BH349" s="185">
        <f>IF(N349="sníž. přenesená",J349,0)</f>
        <v>0</v>
      </c>
      <c r="BI349" s="185">
        <f>IF(N349="nulová",J349,0)</f>
        <v>0</v>
      </c>
      <c r="BJ349" s="19" t="s">
        <v>23</v>
      </c>
      <c r="BK349" s="185">
        <f>ROUND(I349*H349,2)</f>
        <v>0</v>
      </c>
      <c r="BL349" s="19" t="s">
        <v>165</v>
      </c>
      <c r="BM349" s="19" t="s">
        <v>557</v>
      </c>
    </row>
    <row r="350" spans="2:47" s="1" customFormat="1" ht="30" customHeight="1">
      <c r="B350" s="36"/>
      <c r="D350" s="186" t="s">
        <v>146</v>
      </c>
      <c r="F350" s="187" t="s">
        <v>558</v>
      </c>
      <c r="I350" s="147"/>
      <c r="L350" s="36"/>
      <c r="M350" s="65"/>
      <c r="N350" s="37"/>
      <c r="O350" s="37"/>
      <c r="P350" s="37"/>
      <c r="Q350" s="37"/>
      <c r="R350" s="37"/>
      <c r="S350" s="37"/>
      <c r="T350" s="66"/>
      <c r="AT350" s="19" t="s">
        <v>146</v>
      </c>
      <c r="AU350" s="19" t="s">
        <v>86</v>
      </c>
    </row>
    <row r="351" spans="2:47" s="1" customFormat="1" ht="30" customHeight="1">
      <c r="B351" s="36"/>
      <c r="D351" s="186" t="s">
        <v>201</v>
      </c>
      <c r="F351" s="188" t="s">
        <v>550</v>
      </c>
      <c r="I351" s="147"/>
      <c r="L351" s="36"/>
      <c r="M351" s="65"/>
      <c r="N351" s="37"/>
      <c r="O351" s="37"/>
      <c r="P351" s="37"/>
      <c r="Q351" s="37"/>
      <c r="R351" s="37"/>
      <c r="S351" s="37"/>
      <c r="T351" s="66"/>
      <c r="AT351" s="19" t="s">
        <v>201</v>
      </c>
      <c r="AU351" s="19" t="s">
        <v>86</v>
      </c>
    </row>
    <row r="352" spans="2:51" s="12" customFormat="1" ht="22.5" customHeight="1">
      <c r="B352" s="189"/>
      <c r="D352" s="190" t="s">
        <v>150</v>
      </c>
      <c r="E352" s="191" t="s">
        <v>22</v>
      </c>
      <c r="F352" s="192" t="s">
        <v>559</v>
      </c>
      <c r="H352" s="193">
        <v>15399.956</v>
      </c>
      <c r="I352" s="194"/>
      <c r="L352" s="189"/>
      <c r="M352" s="195"/>
      <c r="N352" s="196"/>
      <c r="O352" s="196"/>
      <c r="P352" s="196"/>
      <c r="Q352" s="196"/>
      <c r="R352" s="196"/>
      <c r="S352" s="196"/>
      <c r="T352" s="197"/>
      <c r="AT352" s="198" t="s">
        <v>150</v>
      </c>
      <c r="AU352" s="198" t="s">
        <v>86</v>
      </c>
      <c r="AV352" s="12" t="s">
        <v>86</v>
      </c>
      <c r="AW352" s="12" t="s">
        <v>42</v>
      </c>
      <c r="AX352" s="12" t="s">
        <v>23</v>
      </c>
      <c r="AY352" s="198" t="s">
        <v>136</v>
      </c>
    </row>
    <row r="353" spans="2:65" s="1" customFormat="1" ht="22.5" customHeight="1">
      <c r="B353" s="173"/>
      <c r="C353" s="174" t="s">
        <v>560</v>
      </c>
      <c r="D353" s="174" t="s">
        <v>139</v>
      </c>
      <c r="E353" s="175" t="s">
        <v>561</v>
      </c>
      <c r="F353" s="176" t="s">
        <v>562</v>
      </c>
      <c r="G353" s="177" t="s">
        <v>262</v>
      </c>
      <c r="H353" s="178">
        <v>498.6</v>
      </c>
      <c r="I353" s="179"/>
      <c r="J353" s="180">
        <f>ROUND(I353*H353,2)</f>
        <v>0</v>
      </c>
      <c r="K353" s="176" t="s">
        <v>143</v>
      </c>
      <c r="L353" s="36"/>
      <c r="M353" s="181" t="s">
        <v>22</v>
      </c>
      <c r="N353" s="182" t="s">
        <v>49</v>
      </c>
      <c r="O353" s="37"/>
      <c r="P353" s="183">
        <f>O353*H353</f>
        <v>0</v>
      </c>
      <c r="Q353" s="183">
        <v>0</v>
      </c>
      <c r="R353" s="183">
        <f>Q353*H353</f>
        <v>0</v>
      </c>
      <c r="S353" s="183">
        <v>0</v>
      </c>
      <c r="T353" s="184">
        <f>S353*H353</f>
        <v>0</v>
      </c>
      <c r="AR353" s="19" t="s">
        <v>165</v>
      </c>
      <c r="AT353" s="19" t="s">
        <v>139</v>
      </c>
      <c r="AU353" s="19" t="s">
        <v>86</v>
      </c>
      <c r="AY353" s="19" t="s">
        <v>136</v>
      </c>
      <c r="BE353" s="185">
        <f>IF(N353="základní",J353,0)</f>
        <v>0</v>
      </c>
      <c r="BF353" s="185">
        <f>IF(N353="snížená",J353,0)</f>
        <v>0</v>
      </c>
      <c r="BG353" s="185">
        <f>IF(N353="zákl. přenesená",J353,0)</f>
        <v>0</v>
      </c>
      <c r="BH353" s="185">
        <f>IF(N353="sníž. přenesená",J353,0)</f>
        <v>0</v>
      </c>
      <c r="BI353" s="185">
        <f>IF(N353="nulová",J353,0)</f>
        <v>0</v>
      </c>
      <c r="BJ353" s="19" t="s">
        <v>23</v>
      </c>
      <c r="BK353" s="185">
        <f>ROUND(I353*H353,2)</f>
        <v>0</v>
      </c>
      <c r="BL353" s="19" t="s">
        <v>165</v>
      </c>
      <c r="BM353" s="19" t="s">
        <v>563</v>
      </c>
    </row>
    <row r="354" spans="2:47" s="1" customFormat="1" ht="30" customHeight="1">
      <c r="B354" s="36"/>
      <c r="D354" s="186" t="s">
        <v>146</v>
      </c>
      <c r="F354" s="187" t="s">
        <v>564</v>
      </c>
      <c r="I354" s="147"/>
      <c r="L354" s="36"/>
      <c r="M354" s="65"/>
      <c r="N354" s="37"/>
      <c r="O354" s="37"/>
      <c r="P354" s="37"/>
      <c r="Q354" s="37"/>
      <c r="R354" s="37"/>
      <c r="S354" s="37"/>
      <c r="T354" s="66"/>
      <c r="AT354" s="19" t="s">
        <v>146</v>
      </c>
      <c r="AU354" s="19" t="s">
        <v>86</v>
      </c>
    </row>
    <row r="355" spans="2:47" s="1" customFormat="1" ht="90" customHeight="1">
      <c r="B355" s="36"/>
      <c r="D355" s="186" t="s">
        <v>201</v>
      </c>
      <c r="F355" s="188" t="s">
        <v>565</v>
      </c>
      <c r="I355" s="147"/>
      <c r="L355" s="36"/>
      <c r="M355" s="65"/>
      <c r="N355" s="37"/>
      <c r="O355" s="37"/>
      <c r="P355" s="37"/>
      <c r="Q355" s="37"/>
      <c r="R355" s="37"/>
      <c r="S355" s="37"/>
      <c r="T355" s="66"/>
      <c r="AT355" s="19" t="s">
        <v>201</v>
      </c>
      <c r="AU355" s="19" t="s">
        <v>86</v>
      </c>
    </row>
    <row r="356" spans="2:51" s="12" customFormat="1" ht="22.5" customHeight="1">
      <c r="B356" s="189"/>
      <c r="D356" s="186" t="s">
        <v>150</v>
      </c>
      <c r="E356" s="198" t="s">
        <v>22</v>
      </c>
      <c r="F356" s="204" t="s">
        <v>566</v>
      </c>
      <c r="H356" s="205">
        <v>186.3</v>
      </c>
      <c r="I356" s="194"/>
      <c r="L356" s="189"/>
      <c r="M356" s="195"/>
      <c r="N356" s="196"/>
      <c r="O356" s="196"/>
      <c r="P356" s="196"/>
      <c r="Q356" s="196"/>
      <c r="R356" s="196"/>
      <c r="S356" s="196"/>
      <c r="T356" s="197"/>
      <c r="AT356" s="198" t="s">
        <v>150</v>
      </c>
      <c r="AU356" s="198" t="s">
        <v>86</v>
      </c>
      <c r="AV356" s="12" t="s">
        <v>86</v>
      </c>
      <c r="AW356" s="12" t="s">
        <v>42</v>
      </c>
      <c r="AX356" s="12" t="s">
        <v>78</v>
      </c>
      <c r="AY356" s="198" t="s">
        <v>136</v>
      </c>
    </row>
    <row r="357" spans="2:51" s="12" customFormat="1" ht="22.5" customHeight="1">
      <c r="B357" s="189"/>
      <c r="D357" s="186" t="s">
        <v>150</v>
      </c>
      <c r="E357" s="198" t="s">
        <v>22</v>
      </c>
      <c r="F357" s="204" t="s">
        <v>567</v>
      </c>
      <c r="H357" s="205">
        <v>63</v>
      </c>
      <c r="I357" s="194"/>
      <c r="L357" s="189"/>
      <c r="M357" s="195"/>
      <c r="N357" s="196"/>
      <c r="O357" s="196"/>
      <c r="P357" s="196"/>
      <c r="Q357" s="196"/>
      <c r="R357" s="196"/>
      <c r="S357" s="196"/>
      <c r="T357" s="197"/>
      <c r="AT357" s="198" t="s">
        <v>150</v>
      </c>
      <c r="AU357" s="198" t="s">
        <v>86</v>
      </c>
      <c r="AV357" s="12" t="s">
        <v>86</v>
      </c>
      <c r="AW357" s="12" t="s">
        <v>42</v>
      </c>
      <c r="AX357" s="12" t="s">
        <v>78</v>
      </c>
      <c r="AY357" s="198" t="s">
        <v>136</v>
      </c>
    </row>
    <row r="358" spans="2:51" s="14" customFormat="1" ht="22.5" customHeight="1">
      <c r="B358" s="218"/>
      <c r="D358" s="186" t="s">
        <v>150</v>
      </c>
      <c r="E358" s="219" t="s">
        <v>22</v>
      </c>
      <c r="F358" s="220" t="s">
        <v>306</v>
      </c>
      <c r="H358" s="221">
        <v>249.3</v>
      </c>
      <c r="I358" s="222"/>
      <c r="L358" s="218"/>
      <c r="M358" s="223"/>
      <c r="N358" s="224"/>
      <c r="O358" s="224"/>
      <c r="P358" s="224"/>
      <c r="Q358" s="224"/>
      <c r="R358" s="224"/>
      <c r="S358" s="224"/>
      <c r="T358" s="225"/>
      <c r="AT358" s="219" t="s">
        <v>150</v>
      </c>
      <c r="AU358" s="219" t="s">
        <v>86</v>
      </c>
      <c r="AV358" s="14" t="s">
        <v>156</v>
      </c>
      <c r="AW358" s="14" t="s">
        <v>42</v>
      </c>
      <c r="AX358" s="14" t="s">
        <v>78</v>
      </c>
      <c r="AY358" s="219" t="s">
        <v>136</v>
      </c>
    </row>
    <row r="359" spans="2:51" s="12" customFormat="1" ht="22.5" customHeight="1">
      <c r="B359" s="189"/>
      <c r="D359" s="190" t="s">
        <v>150</v>
      </c>
      <c r="E359" s="191" t="s">
        <v>22</v>
      </c>
      <c r="F359" s="192" t="s">
        <v>568</v>
      </c>
      <c r="H359" s="193">
        <v>498.6</v>
      </c>
      <c r="I359" s="194"/>
      <c r="L359" s="189"/>
      <c r="M359" s="195"/>
      <c r="N359" s="196"/>
      <c r="O359" s="196"/>
      <c r="P359" s="196"/>
      <c r="Q359" s="196"/>
      <c r="R359" s="196"/>
      <c r="S359" s="196"/>
      <c r="T359" s="197"/>
      <c r="AT359" s="198" t="s">
        <v>150</v>
      </c>
      <c r="AU359" s="198" t="s">
        <v>86</v>
      </c>
      <c r="AV359" s="12" t="s">
        <v>86</v>
      </c>
      <c r="AW359" s="12" t="s">
        <v>42</v>
      </c>
      <c r="AX359" s="12" t="s">
        <v>23</v>
      </c>
      <c r="AY359" s="198" t="s">
        <v>136</v>
      </c>
    </row>
    <row r="360" spans="2:65" s="1" customFormat="1" ht="22.5" customHeight="1">
      <c r="B360" s="173"/>
      <c r="C360" s="174" t="s">
        <v>569</v>
      </c>
      <c r="D360" s="174" t="s">
        <v>139</v>
      </c>
      <c r="E360" s="175" t="s">
        <v>570</v>
      </c>
      <c r="F360" s="176" t="s">
        <v>571</v>
      </c>
      <c r="G360" s="177" t="s">
        <v>262</v>
      </c>
      <c r="H360" s="178">
        <v>9473.4</v>
      </c>
      <c r="I360" s="179"/>
      <c r="J360" s="180">
        <f>ROUND(I360*H360,2)</f>
        <v>0</v>
      </c>
      <c r="K360" s="176" t="s">
        <v>143</v>
      </c>
      <c r="L360" s="36"/>
      <c r="M360" s="181" t="s">
        <v>22</v>
      </c>
      <c r="N360" s="182" t="s">
        <v>49</v>
      </c>
      <c r="O360" s="37"/>
      <c r="P360" s="183">
        <f>O360*H360</f>
        <v>0</v>
      </c>
      <c r="Q360" s="183">
        <v>0</v>
      </c>
      <c r="R360" s="183">
        <f>Q360*H360</f>
        <v>0</v>
      </c>
      <c r="S360" s="183">
        <v>0</v>
      </c>
      <c r="T360" s="184">
        <f>S360*H360</f>
        <v>0</v>
      </c>
      <c r="AR360" s="19" t="s">
        <v>165</v>
      </c>
      <c r="AT360" s="19" t="s">
        <v>139</v>
      </c>
      <c r="AU360" s="19" t="s">
        <v>86</v>
      </c>
      <c r="AY360" s="19" t="s">
        <v>136</v>
      </c>
      <c r="BE360" s="185">
        <f>IF(N360="základní",J360,0)</f>
        <v>0</v>
      </c>
      <c r="BF360" s="185">
        <f>IF(N360="snížená",J360,0)</f>
        <v>0</v>
      </c>
      <c r="BG360" s="185">
        <f>IF(N360="zákl. přenesená",J360,0)</f>
        <v>0</v>
      </c>
      <c r="BH360" s="185">
        <f>IF(N360="sníž. přenesená",J360,0)</f>
        <v>0</v>
      </c>
      <c r="BI360" s="185">
        <f>IF(N360="nulová",J360,0)</f>
        <v>0</v>
      </c>
      <c r="BJ360" s="19" t="s">
        <v>23</v>
      </c>
      <c r="BK360" s="185">
        <f>ROUND(I360*H360,2)</f>
        <v>0</v>
      </c>
      <c r="BL360" s="19" t="s">
        <v>165</v>
      </c>
      <c r="BM360" s="19" t="s">
        <v>572</v>
      </c>
    </row>
    <row r="361" spans="2:47" s="1" customFormat="1" ht="30" customHeight="1">
      <c r="B361" s="36"/>
      <c r="D361" s="186" t="s">
        <v>146</v>
      </c>
      <c r="F361" s="187" t="s">
        <v>573</v>
      </c>
      <c r="I361" s="147"/>
      <c r="L361" s="36"/>
      <c r="M361" s="65"/>
      <c r="N361" s="37"/>
      <c r="O361" s="37"/>
      <c r="P361" s="37"/>
      <c r="Q361" s="37"/>
      <c r="R361" s="37"/>
      <c r="S361" s="37"/>
      <c r="T361" s="66"/>
      <c r="AT361" s="19" t="s">
        <v>146</v>
      </c>
      <c r="AU361" s="19" t="s">
        <v>86</v>
      </c>
    </row>
    <row r="362" spans="2:47" s="1" customFormat="1" ht="90" customHeight="1">
      <c r="B362" s="36"/>
      <c r="D362" s="186" t="s">
        <v>201</v>
      </c>
      <c r="F362" s="188" t="s">
        <v>565</v>
      </c>
      <c r="I362" s="147"/>
      <c r="L362" s="36"/>
      <c r="M362" s="65"/>
      <c r="N362" s="37"/>
      <c r="O362" s="37"/>
      <c r="P362" s="37"/>
      <c r="Q362" s="37"/>
      <c r="R362" s="37"/>
      <c r="S362" s="37"/>
      <c r="T362" s="66"/>
      <c r="AT362" s="19" t="s">
        <v>201</v>
      </c>
      <c r="AU362" s="19" t="s">
        <v>86</v>
      </c>
    </row>
    <row r="363" spans="2:51" s="12" customFormat="1" ht="22.5" customHeight="1">
      <c r="B363" s="189"/>
      <c r="D363" s="186" t="s">
        <v>150</v>
      </c>
      <c r="E363" s="198" t="s">
        <v>22</v>
      </c>
      <c r="F363" s="204" t="s">
        <v>574</v>
      </c>
      <c r="H363" s="205">
        <v>9473.4</v>
      </c>
      <c r="I363" s="194"/>
      <c r="L363" s="189"/>
      <c r="M363" s="244"/>
      <c r="N363" s="245"/>
      <c r="O363" s="245"/>
      <c r="P363" s="245"/>
      <c r="Q363" s="245"/>
      <c r="R363" s="245"/>
      <c r="S363" s="245"/>
      <c r="T363" s="246"/>
      <c r="AT363" s="198" t="s">
        <v>150</v>
      </c>
      <c r="AU363" s="198" t="s">
        <v>86</v>
      </c>
      <c r="AV363" s="12" t="s">
        <v>86</v>
      </c>
      <c r="AW363" s="12" t="s">
        <v>42</v>
      </c>
      <c r="AX363" s="12" t="s">
        <v>23</v>
      </c>
      <c r="AY363" s="198" t="s">
        <v>136</v>
      </c>
    </row>
    <row r="364" spans="2:12" s="1" customFormat="1" ht="6.75" customHeight="1">
      <c r="B364" s="51"/>
      <c r="C364" s="52"/>
      <c r="D364" s="52"/>
      <c r="E364" s="52"/>
      <c r="F364" s="52"/>
      <c r="G364" s="52"/>
      <c r="H364" s="52"/>
      <c r="I364" s="125"/>
      <c r="J364" s="52"/>
      <c r="K364" s="52"/>
      <c r="L364" s="36"/>
    </row>
    <row r="365" ht="13.5">
      <c r="AT365" s="203"/>
    </row>
  </sheetData>
  <sheetProtection password="CC35" sheet="1" objects="1" scenarios="1" formatColumns="0" formatRows="0" sort="0" autoFilter="0"/>
  <autoFilter ref="C89:K89"/>
  <mergeCells count="12">
    <mergeCell ref="E51:H51"/>
    <mergeCell ref="E78:H78"/>
    <mergeCell ref="E80:H80"/>
    <mergeCell ref="E82:H82"/>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1"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7"/>
      <c r="B1" s="297"/>
      <c r="C1" s="297"/>
      <c r="D1" s="296" t="s">
        <v>1</v>
      </c>
      <c r="E1" s="297"/>
      <c r="F1" s="298" t="s">
        <v>772</v>
      </c>
      <c r="G1" s="303" t="s">
        <v>773</v>
      </c>
      <c r="H1" s="303"/>
      <c r="I1" s="304"/>
      <c r="J1" s="298" t="s">
        <v>774</v>
      </c>
      <c r="K1" s="296" t="s">
        <v>105</v>
      </c>
      <c r="L1" s="298" t="s">
        <v>775</v>
      </c>
      <c r="M1" s="298"/>
      <c r="N1" s="298"/>
      <c r="O1" s="298"/>
      <c r="P1" s="298"/>
      <c r="Q1" s="298"/>
      <c r="R1" s="298"/>
      <c r="S1" s="298"/>
      <c r="T1" s="298"/>
      <c r="U1" s="294"/>
      <c r="V1" s="294"/>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75" customHeight="1">
      <c r="L2" s="251"/>
      <c r="M2" s="251"/>
      <c r="N2" s="251"/>
      <c r="O2" s="251"/>
      <c r="P2" s="251"/>
      <c r="Q2" s="251"/>
      <c r="R2" s="251"/>
      <c r="S2" s="251"/>
      <c r="T2" s="251"/>
      <c r="U2" s="251"/>
      <c r="V2" s="251"/>
      <c r="AT2" s="19" t="s">
        <v>98</v>
      </c>
    </row>
    <row r="3" spans="2:46" ht="6.75" customHeight="1">
      <c r="B3" s="20"/>
      <c r="C3" s="21"/>
      <c r="D3" s="21"/>
      <c r="E3" s="21"/>
      <c r="F3" s="21"/>
      <c r="G3" s="21"/>
      <c r="H3" s="21"/>
      <c r="I3" s="102"/>
      <c r="J3" s="21"/>
      <c r="K3" s="22"/>
      <c r="AT3" s="19" t="s">
        <v>86</v>
      </c>
    </row>
    <row r="4" spans="2:46" ht="36.75" customHeight="1">
      <c r="B4" s="23"/>
      <c r="C4" s="24"/>
      <c r="D4" s="25" t="s">
        <v>106</v>
      </c>
      <c r="E4" s="24"/>
      <c r="F4" s="24"/>
      <c r="G4" s="24"/>
      <c r="H4" s="24"/>
      <c r="I4" s="103"/>
      <c r="J4" s="24"/>
      <c r="K4" s="26"/>
      <c r="M4" s="27" t="s">
        <v>10</v>
      </c>
      <c r="AT4" s="19" t="s">
        <v>4</v>
      </c>
    </row>
    <row r="5" spans="2:11" ht="6.75" customHeight="1">
      <c r="B5" s="23"/>
      <c r="C5" s="24"/>
      <c r="D5" s="24"/>
      <c r="E5" s="24"/>
      <c r="F5" s="24"/>
      <c r="G5" s="24"/>
      <c r="H5" s="24"/>
      <c r="I5" s="103"/>
      <c r="J5" s="24"/>
      <c r="K5" s="26"/>
    </row>
    <row r="6" spans="2:11" ht="15">
      <c r="B6" s="23"/>
      <c r="C6" s="24"/>
      <c r="D6" s="32" t="s">
        <v>16</v>
      </c>
      <c r="E6" s="24"/>
      <c r="F6" s="24"/>
      <c r="G6" s="24"/>
      <c r="H6" s="24"/>
      <c r="I6" s="103"/>
      <c r="J6" s="24"/>
      <c r="K6" s="26"/>
    </row>
    <row r="7" spans="2:11" ht="22.5" customHeight="1">
      <c r="B7" s="23"/>
      <c r="C7" s="24"/>
      <c r="D7" s="24"/>
      <c r="E7" s="290" t="str">
        <f>'Rekapitulace stavby'!K6</f>
        <v>III/245 Štolmíř</v>
      </c>
      <c r="F7" s="255"/>
      <c r="G7" s="255"/>
      <c r="H7" s="255"/>
      <c r="I7" s="103"/>
      <c r="J7" s="24"/>
      <c r="K7" s="26"/>
    </row>
    <row r="8" spans="2:11" ht="15">
      <c r="B8" s="23"/>
      <c r="C8" s="24"/>
      <c r="D8" s="32" t="s">
        <v>107</v>
      </c>
      <c r="E8" s="24"/>
      <c r="F8" s="24"/>
      <c r="G8" s="24"/>
      <c r="H8" s="24"/>
      <c r="I8" s="103"/>
      <c r="J8" s="24"/>
      <c r="K8" s="26"/>
    </row>
    <row r="9" spans="2:11" s="1" customFormat="1" ht="22.5" customHeight="1">
      <c r="B9" s="36"/>
      <c r="C9" s="37"/>
      <c r="D9" s="37"/>
      <c r="E9" s="290" t="s">
        <v>183</v>
      </c>
      <c r="F9" s="262"/>
      <c r="G9" s="262"/>
      <c r="H9" s="262"/>
      <c r="I9" s="104"/>
      <c r="J9" s="37"/>
      <c r="K9" s="40"/>
    </row>
    <row r="10" spans="2:11" s="1" customFormat="1" ht="15">
      <c r="B10" s="36"/>
      <c r="C10" s="37"/>
      <c r="D10" s="32" t="s">
        <v>109</v>
      </c>
      <c r="E10" s="37"/>
      <c r="F10" s="37"/>
      <c r="G10" s="37"/>
      <c r="H10" s="37"/>
      <c r="I10" s="104"/>
      <c r="J10" s="37"/>
      <c r="K10" s="40"/>
    </row>
    <row r="11" spans="2:11" s="1" customFormat="1" ht="36.75" customHeight="1">
      <c r="B11" s="36"/>
      <c r="C11" s="37"/>
      <c r="D11" s="37"/>
      <c r="E11" s="291" t="s">
        <v>575</v>
      </c>
      <c r="F11" s="262"/>
      <c r="G11" s="262"/>
      <c r="H11" s="262"/>
      <c r="I11" s="104"/>
      <c r="J11" s="37"/>
      <c r="K11" s="40"/>
    </row>
    <row r="12" spans="2:11" s="1" customFormat="1" ht="13.5">
      <c r="B12" s="36"/>
      <c r="C12" s="37"/>
      <c r="D12" s="37"/>
      <c r="E12" s="37"/>
      <c r="F12" s="37"/>
      <c r="G12" s="37"/>
      <c r="H12" s="37"/>
      <c r="I12" s="104"/>
      <c r="J12" s="37"/>
      <c r="K12" s="40"/>
    </row>
    <row r="13" spans="2:11" s="1" customFormat="1" ht="14.25" customHeight="1">
      <c r="B13" s="36"/>
      <c r="C13" s="37"/>
      <c r="D13" s="32" t="s">
        <v>19</v>
      </c>
      <c r="E13" s="37"/>
      <c r="F13" s="30" t="s">
        <v>20</v>
      </c>
      <c r="G13" s="37"/>
      <c r="H13" s="37"/>
      <c r="I13" s="105" t="s">
        <v>21</v>
      </c>
      <c r="J13" s="30" t="s">
        <v>22</v>
      </c>
      <c r="K13" s="40"/>
    </row>
    <row r="14" spans="2:11" s="1" customFormat="1" ht="14.25" customHeight="1">
      <c r="B14" s="36"/>
      <c r="C14" s="37"/>
      <c r="D14" s="32" t="s">
        <v>24</v>
      </c>
      <c r="E14" s="37"/>
      <c r="F14" s="30" t="s">
        <v>25</v>
      </c>
      <c r="G14" s="37"/>
      <c r="H14" s="37"/>
      <c r="I14" s="105" t="s">
        <v>26</v>
      </c>
      <c r="J14" s="106" t="str">
        <f>'Rekapitulace stavby'!AN8</f>
        <v>15. 1. 2016</v>
      </c>
      <c r="K14" s="40"/>
    </row>
    <row r="15" spans="2:11" s="1" customFormat="1" ht="10.5" customHeight="1">
      <c r="B15" s="36"/>
      <c r="C15" s="37"/>
      <c r="D15" s="37"/>
      <c r="E15" s="37"/>
      <c r="F15" s="37"/>
      <c r="G15" s="37"/>
      <c r="H15" s="37"/>
      <c r="I15" s="104"/>
      <c r="J15" s="37"/>
      <c r="K15" s="40"/>
    </row>
    <row r="16" spans="2:11" s="1" customFormat="1" ht="14.25" customHeight="1">
      <c r="B16" s="36"/>
      <c r="C16" s="37"/>
      <c r="D16" s="32" t="s">
        <v>30</v>
      </c>
      <c r="E16" s="37"/>
      <c r="F16" s="37"/>
      <c r="G16" s="37"/>
      <c r="H16" s="37"/>
      <c r="I16" s="105" t="s">
        <v>31</v>
      </c>
      <c r="J16" s="30" t="s">
        <v>32</v>
      </c>
      <c r="K16" s="40"/>
    </row>
    <row r="17" spans="2:11" s="1" customFormat="1" ht="18" customHeight="1">
      <c r="B17" s="36"/>
      <c r="C17" s="37"/>
      <c r="D17" s="37"/>
      <c r="E17" s="30" t="s">
        <v>33</v>
      </c>
      <c r="F17" s="37"/>
      <c r="G17" s="37"/>
      <c r="H17" s="37"/>
      <c r="I17" s="105" t="s">
        <v>34</v>
      </c>
      <c r="J17" s="30" t="s">
        <v>35</v>
      </c>
      <c r="K17" s="40"/>
    </row>
    <row r="18" spans="2:11" s="1" customFormat="1" ht="6.75" customHeight="1">
      <c r="B18" s="36"/>
      <c r="C18" s="37"/>
      <c r="D18" s="37"/>
      <c r="E18" s="37"/>
      <c r="F18" s="37"/>
      <c r="G18" s="37"/>
      <c r="H18" s="37"/>
      <c r="I18" s="104"/>
      <c r="J18" s="37"/>
      <c r="K18" s="40"/>
    </row>
    <row r="19" spans="2:11" s="1" customFormat="1" ht="14.25" customHeight="1">
      <c r="B19" s="36"/>
      <c r="C19" s="37"/>
      <c r="D19" s="32" t="s">
        <v>36</v>
      </c>
      <c r="E19" s="37"/>
      <c r="F19" s="37"/>
      <c r="G19" s="37"/>
      <c r="H19" s="37"/>
      <c r="I19" s="105" t="s">
        <v>31</v>
      </c>
      <c r="J19" s="30">
        <f>IF('Rekapitulace stavby'!AN13="Vyplň údaj","",IF('Rekapitulace stavby'!AN13="","",'Rekapitulace stavby'!AN13))</f>
      </c>
      <c r="K19" s="40"/>
    </row>
    <row r="20" spans="2:11" s="1" customFormat="1" ht="18" customHeight="1">
      <c r="B20" s="36"/>
      <c r="C20" s="37"/>
      <c r="D20" s="37"/>
      <c r="E20" s="30">
        <f>IF('Rekapitulace stavby'!E14="Vyplň údaj","",IF('Rekapitulace stavby'!E14="","",'Rekapitulace stavby'!E14))</f>
      </c>
      <c r="F20" s="37"/>
      <c r="G20" s="37"/>
      <c r="H20" s="37"/>
      <c r="I20" s="105" t="s">
        <v>34</v>
      </c>
      <c r="J20" s="30">
        <f>IF('Rekapitulace stavby'!AN14="Vyplň údaj","",IF('Rekapitulace stavby'!AN14="","",'Rekapitulace stavby'!AN14))</f>
      </c>
      <c r="K20" s="40"/>
    </row>
    <row r="21" spans="2:11" s="1" customFormat="1" ht="6.75" customHeight="1">
      <c r="B21" s="36"/>
      <c r="C21" s="37"/>
      <c r="D21" s="37"/>
      <c r="E21" s="37"/>
      <c r="F21" s="37"/>
      <c r="G21" s="37"/>
      <c r="H21" s="37"/>
      <c r="I21" s="104"/>
      <c r="J21" s="37"/>
      <c r="K21" s="40"/>
    </row>
    <row r="22" spans="2:11" s="1" customFormat="1" ht="14.25" customHeight="1">
      <c r="B22" s="36"/>
      <c r="C22" s="37"/>
      <c r="D22" s="32" t="s">
        <v>38</v>
      </c>
      <c r="E22" s="37"/>
      <c r="F22" s="37"/>
      <c r="G22" s="37"/>
      <c r="H22" s="37"/>
      <c r="I22" s="105" t="s">
        <v>31</v>
      </c>
      <c r="J22" s="30" t="s">
        <v>39</v>
      </c>
      <c r="K22" s="40"/>
    </row>
    <row r="23" spans="2:11" s="1" customFormat="1" ht="18" customHeight="1">
      <c r="B23" s="36"/>
      <c r="C23" s="37"/>
      <c r="D23" s="37"/>
      <c r="E23" s="30" t="s">
        <v>40</v>
      </c>
      <c r="F23" s="37"/>
      <c r="G23" s="37"/>
      <c r="H23" s="37"/>
      <c r="I23" s="105" t="s">
        <v>34</v>
      </c>
      <c r="J23" s="30" t="s">
        <v>41</v>
      </c>
      <c r="K23" s="40"/>
    </row>
    <row r="24" spans="2:11" s="1" customFormat="1" ht="6.75" customHeight="1">
      <c r="B24" s="36"/>
      <c r="C24" s="37"/>
      <c r="D24" s="37"/>
      <c r="E24" s="37"/>
      <c r="F24" s="37"/>
      <c r="G24" s="37"/>
      <c r="H24" s="37"/>
      <c r="I24" s="104"/>
      <c r="J24" s="37"/>
      <c r="K24" s="40"/>
    </row>
    <row r="25" spans="2:11" s="1" customFormat="1" ht="14.25" customHeight="1">
      <c r="B25" s="36"/>
      <c r="C25" s="37"/>
      <c r="D25" s="32" t="s">
        <v>43</v>
      </c>
      <c r="E25" s="37"/>
      <c r="F25" s="37"/>
      <c r="G25" s="37"/>
      <c r="H25" s="37"/>
      <c r="I25" s="104"/>
      <c r="J25" s="37"/>
      <c r="K25" s="40"/>
    </row>
    <row r="26" spans="2:11" s="7" customFormat="1" ht="22.5" customHeight="1">
      <c r="B26" s="107"/>
      <c r="C26" s="108"/>
      <c r="D26" s="108"/>
      <c r="E26" s="258" t="s">
        <v>22</v>
      </c>
      <c r="F26" s="292"/>
      <c r="G26" s="292"/>
      <c r="H26" s="292"/>
      <c r="I26" s="109"/>
      <c r="J26" s="108"/>
      <c r="K26" s="110"/>
    </row>
    <row r="27" spans="2:11" s="1" customFormat="1" ht="6.75" customHeight="1">
      <c r="B27" s="36"/>
      <c r="C27" s="37"/>
      <c r="D27" s="37"/>
      <c r="E27" s="37"/>
      <c r="F27" s="37"/>
      <c r="G27" s="37"/>
      <c r="H27" s="37"/>
      <c r="I27" s="104"/>
      <c r="J27" s="37"/>
      <c r="K27" s="40"/>
    </row>
    <row r="28" spans="2:11" s="1" customFormat="1" ht="6.75" customHeight="1">
      <c r="B28" s="36"/>
      <c r="C28" s="37"/>
      <c r="D28" s="63"/>
      <c r="E28" s="63"/>
      <c r="F28" s="63"/>
      <c r="G28" s="63"/>
      <c r="H28" s="63"/>
      <c r="I28" s="111"/>
      <c r="J28" s="63"/>
      <c r="K28" s="112"/>
    </row>
    <row r="29" spans="2:11" s="1" customFormat="1" ht="24.75" customHeight="1">
      <c r="B29" s="36"/>
      <c r="C29" s="37"/>
      <c r="D29" s="113" t="s">
        <v>44</v>
      </c>
      <c r="E29" s="37"/>
      <c r="F29" s="37"/>
      <c r="G29" s="37"/>
      <c r="H29" s="37"/>
      <c r="I29" s="104"/>
      <c r="J29" s="114">
        <f>ROUND(J91,2)</f>
        <v>0</v>
      </c>
      <c r="K29" s="40"/>
    </row>
    <row r="30" spans="2:11" s="1" customFormat="1" ht="6.75" customHeight="1">
      <c r="B30" s="36"/>
      <c r="C30" s="37"/>
      <c r="D30" s="63"/>
      <c r="E30" s="63"/>
      <c r="F30" s="63"/>
      <c r="G30" s="63"/>
      <c r="H30" s="63"/>
      <c r="I30" s="111"/>
      <c r="J30" s="63"/>
      <c r="K30" s="112"/>
    </row>
    <row r="31" spans="2:11" s="1" customFormat="1" ht="14.25" customHeight="1">
      <c r="B31" s="36"/>
      <c r="C31" s="37"/>
      <c r="D31" s="37"/>
      <c r="E31" s="37"/>
      <c r="F31" s="41" t="s">
        <v>46</v>
      </c>
      <c r="G31" s="37"/>
      <c r="H31" s="37"/>
      <c r="I31" s="115" t="s">
        <v>45</v>
      </c>
      <c r="J31" s="41" t="s">
        <v>47</v>
      </c>
      <c r="K31" s="40"/>
    </row>
    <row r="32" spans="2:11" s="1" customFormat="1" ht="14.25" customHeight="1">
      <c r="B32" s="36"/>
      <c r="C32" s="37"/>
      <c r="D32" s="44" t="s">
        <v>48</v>
      </c>
      <c r="E32" s="44" t="s">
        <v>49</v>
      </c>
      <c r="F32" s="116">
        <f>ROUND(SUM(BE91:BE386),2)</f>
        <v>0</v>
      </c>
      <c r="G32" s="37"/>
      <c r="H32" s="37"/>
      <c r="I32" s="117">
        <v>0.21</v>
      </c>
      <c r="J32" s="116">
        <f>ROUND(ROUND((SUM(BE91:BE386)),2)*I32,2)</f>
        <v>0</v>
      </c>
      <c r="K32" s="40"/>
    </row>
    <row r="33" spans="2:11" s="1" customFormat="1" ht="14.25" customHeight="1">
      <c r="B33" s="36"/>
      <c r="C33" s="37"/>
      <c r="D33" s="37"/>
      <c r="E33" s="44" t="s">
        <v>50</v>
      </c>
      <c r="F33" s="116">
        <f>ROUND(SUM(BF91:BF386),2)</f>
        <v>0</v>
      </c>
      <c r="G33" s="37"/>
      <c r="H33" s="37"/>
      <c r="I33" s="117">
        <v>0.15</v>
      </c>
      <c r="J33" s="116">
        <f>ROUND(ROUND((SUM(BF91:BF386)),2)*I33,2)</f>
        <v>0</v>
      </c>
      <c r="K33" s="40"/>
    </row>
    <row r="34" spans="2:11" s="1" customFormat="1" ht="14.25" customHeight="1" hidden="1">
      <c r="B34" s="36"/>
      <c r="C34" s="37"/>
      <c r="D34" s="37"/>
      <c r="E34" s="44" t="s">
        <v>51</v>
      </c>
      <c r="F34" s="116">
        <f>ROUND(SUM(BG91:BG386),2)</f>
        <v>0</v>
      </c>
      <c r="G34" s="37"/>
      <c r="H34" s="37"/>
      <c r="I34" s="117">
        <v>0.21</v>
      </c>
      <c r="J34" s="116">
        <v>0</v>
      </c>
      <c r="K34" s="40"/>
    </row>
    <row r="35" spans="2:11" s="1" customFormat="1" ht="14.25" customHeight="1" hidden="1">
      <c r="B35" s="36"/>
      <c r="C35" s="37"/>
      <c r="D35" s="37"/>
      <c r="E35" s="44" t="s">
        <v>52</v>
      </c>
      <c r="F35" s="116">
        <f>ROUND(SUM(BH91:BH386),2)</f>
        <v>0</v>
      </c>
      <c r="G35" s="37"/>
      <c r="H35" s="37"/>
      <c r="I35" s="117">
        <v>0.15</v>
      </c>
      <c r="J35" s="116">
        <v>0</v>
      </c>
      <c r="K35" s="40"/>
    </row>
    <row r="36" spans="2:11" s="1" customFormat="1" ht="14.25" customHeight="1" hidden="1">
      <c r="B36" s="36"/>
      <c r="C36" s="37"/>
      <c r="D36" s="37"/>
      <c r="E36" s="44" t="s">
        <v>53</v>
      </c>
      <c r="F36" s="116">
        <f>ROUND(SUM(BI91:BI386),2)</f>
        <v>0</v>
      </c>
      <c r="G36" s="37"/>
      <c r="H36" s="37"/>
      <c r="I36" s="117">
        <v>0</v>
      </c>
      <c r="J36" s="116">
        <v>0</v>
      </c>
      <c r="K36" s="40"/>
    </row>
    <row r="37" spans="2:11" s="1" customFormat="1" ht="6.75" customHeight="1">
      <c r="B37" s="36"/>
      <c r="C37" s="37"/>
      <c r="D37" s="37"/>
      <c r="E37" s="37"/>
      <c r="F37" s="37"/>
      <c r="G37" s="37"/>
      <c r="H37" s="37"/>
      <c r="I37" s="104"/>
      <c r="J37" s="37"/>
      <c r="K37" s="40"/>
    </row>
    <row r="38" spans="2:11" s="1" customFormat="1" ht="24.75" customHeight="1">
      <c r="B38" s="36"/>
      <c r="C38" s="118"/>
      <c r="D38" s="119" t="s">
        <v>54</v>
      </c>
      <c r="E38" s="67"/>
      <c r="F38" s="67"/>
      <c r="G38" s="120" t="s">
        <v>55</v>
      </c>
      <c r="H38" s="121" t="s">
        <v>56</v>
      </c>
      <c r="I38" s="122"/>
      <c r="J38" s="123">
        <f>SUM(J29:J36)</f>
        <v>0</v>
      </c>
      <c r="K38" s="124"/>
    </row>
    <row r="39" spans="2:11" s="1" customFormat="1" ht="14.25" customHeight="1">
      <c r="B39" s="51"/>
      <c r="C39" s="52"/>
      <c r="D39" s="52"/>
      <c r="E39" s="52"/>
      <c r="F39" s="52"/>
      <c r="G39" s="52"/>
      <c r="H39" s="52"/>
      <c r="I39" s="125"/>
      <c r="J39" s="52"/>
      <c r="K39" s="53"/>
    </row>
    <row r="43" spans="2:11" s="1" customFormat="1" ht="6.75" customHeight="1">
      <c r="B43" s="54"/>
      <c r="C43" s="55"/>
      <c r="D43" s="55"/>
      <c r="E43" s="55"/>
      <c r="F43" s="55"/>
      <c r="G43" s="55"/>
      <c r="H43" s="55"/>
      <c r="I43" s="126"/>
      <c r="J43" s="55"/>
      <c r="K43" s="127"/>
    </row>
    <row r="44" spans="2:11" s="1" customFormat="1" ht="36.75" customHeight="1">
      <c r="B44" s="36"/>
      <c r="C44" s="25" t="s">
        <v>111</v>
      </c>
      <c r="D44" s="37"/>
      <c r="E44" s="37"/>
      <c r="F44" s="37"/>
      <c r="G44" s="37"/>
      <c r="H44" s="37"/>
      <c r="I44" s="104"/>
      <c r="J44" s="37"/>
      <c r="K44" s="40"/>
    </row>
    <row r="45" spans="2:11" s="1" customFormat="1" ht="6.75" customHeight="1">
      <c r="B45" s="36"/>
      <c r="C45" s="37"/>
      <c r="D45" s="37"/>
      <c r="E45" s="37"/>
      <c r="F45" s="37"/>
      <c r="G45" s="37"/>
      <c r="H45" s="37"/>
      <c r="I45" s="104"/>
      <c r="J45" s="37"/>
      <c r="K45" s="40"/>
    </row>
    <row r="46" spans="2:11" s="1" customFormat="1" ht="14.25" customHeight="1">
      <c r="B46" s="36"/>
      <c r="C46" s="32" t="s">
        <v>16</v>
      </c>
      <c r="D46" s="37"/>
      <c r="E46" s="37"/>
      <c r="F46" s="37"/>
      <c r="G46" s="37"/>
      <c r="H46" s="37"/>
      <c r="I46" s="104"/>
      <c r="J46" s="37"/>
      <c r="K46" s="40"/>
    </row>
    <row r="47" spans="2:11" s="1" customFormat="1" ht="22.5" customHeight="1">
      <c r="B47" s="36"/>
      <c r="C47" s="37"/>
      <c r="D47" s="37"/>
      <c r="E47" s="290" t="str">
        <f>E7</f>
        <v>III/245 Štolmíř</v>
      </c>
      <c r="F47" s="262"/>
      <c r="G47" s="262"/>
      <c r="H47" s="262"/>
      <c r="I47" s="104"/>
      <c r="J47" s="37"/>
      <c r="K47" s="40"/>
    </row>
    <row r="48" spans="2:11" ht="15">
      <c r="B48" s="23"/>
      <c r="C48" s="32" t="s">
        <v>107</v>
      </c>
      <c r="D48" s="24"/>
      <c r="E48" s="24"/>
      <c r="F48" s="24"/>
      <c r="G48" s="24"/>
      <c r="H48" s="24"/>
      <c r="I48" s="103"/>
      <c r="J48" s="24"/>
      <c r="K48" s="26"/>
    </row>
    <row r="49" spans="2:11" s="1" customFormat="1" ht="22.5" customHeight="1">
      <c r="B49" s="36"/>
      <c r="C49" s="37"/>
      <c r="D49" s="37"/>
      <c r="E49" s="290" t="s">
        <v>183</v>
      </c>
      <c r="F49" s="262"/>
      <c r="G49" s="262"/>
      <c r="H49" s="262"/>
      <c r="I49" s="104"/>
      <c r="J49" s="37"/>
      <c r="K49" s="40"/>
    </row>
    <row r="50" spans="2:11" s="1" customFormat="1" ht="14.25" customHeight="1">
      <c r="B50" s="36"/>
      <c r="C50" s="32" t="s">
        <v>109</v>
      </c>
      <c r="D50" s="37"/>
      <c r="E50" s="37"/>
      <c r="F50" s="37"/>
      <c r="G50" s="37"/>
      <c r="H50" s="37"/>
      <c r="I50" s="104"/>
      <c r="J50" s="37"/>
      <c r="K50" s="40"/>
    </row>
    <row r="51" spans="2:11" s="1" customFormat="1" ht="23.25" customHeight="1">
      <c r="B51" s="36"/>
      <c r="C51" s="37"/>
      <c r="D51" s="37"/>
      <c r="E51" s="291" t="str">
        <f>E11</f>
        <v>102 - Intravilín</v>
      </c>
      <c r="F51" s="262"/>
      <c r="G51" s="262"/>
      <c r="H51" s="262"/>
      <c r="I51" s="104"/>
      <c r="J51" s="37"/>
      <c r="K51" s="40"/>
    </row>
    <row r="52" spans="2:11" s="1" customFormat="1" ht="6.75" customHeight="1">
      <c r="B52" s="36"/>
      <c r="C52" s="37"/>
      <c r="D52" s="37"/>
      <c r="E52" s="37"/>
      <c r="F52" s="37"/>
      <c r="G52" s="37"/>
      <c r="H52" s="37"/>
      <c r="I52" s="104"/>
      <c r="J52" s="37"/>
      <c r="K52" s="40"/>
    </row>
    <row r="53" spans="2:11" s="1" customFormat="1" ht="18" customHeight="1">
      <c r="B53" s="36"/>
      <c r="C53" s="32" t="s">
        <v>24</v>
      </c>
      <c r="D53" s="37"/>
      <c r="E53" s="37"/>
      <c r="F53" s="30" t="str">
        <f>F14</f>
        <v>Štolmíř</v>
      </c>
      <c r="G53" s="37"/>
      <c r="H53" s="37"/>
      <c r="I53" s="105" t="s">
        <v>26</v>
      </c>
      <c r="J53" s="106" t="str">
        <f>IF(J14="","",J14)</f>
        <v>15. 1. 2016</v>
      </c>
      <c r="K53" s="40"/>
    </row>
    <row r="54" spans="2:11" s="1" customFormat="1" ht="6.75" customHeight="1">
      <c r="B54" s="36"/>
      <c r="C54" s="37"/>
      <c r="D54" s="37"/>
      <c r="E54" s="37"/>
      <c r="F54" s="37"/>
      <c r="G54" s="37"/>
      <c r="H54" s="37"/>
      <c r="I54" s="104"/>
      <c r="J54" s="37"/>
      <c r="K54" s="40"/>
    </row>
    <row r="55" spans="2:11" s="1" customFormat="1" ht="15">
      <c r="B55" s="36"/>
      <c r="C55" s="32" t="s">
        <v>30</v>
      </c>
      <c r="D55" s="37"/>
      <c r="E55" s="37"/>
      <c r="F55" s="30" t="str">
        <f>E17</f>
        <v>Krajská správa a údržba silnic Středočeského kraje</v>
      </c>
      <c r="G55" s="37"/>
      <c r="H55" s="37"/>
      <c r="I55" s="105" t="s">
        <v>38</v>
      </c>
      <c r="J55" s="30" t="str">
        <f>E23</f>
        <v>AF-CITYPLAN S.R.O.</v>
      </c>
      <c r="K55" s="40"/>
    </row>
    <row r="56" spans="2:11" s="1" customFormat="1" ht="14.25" customHeight="1">
      <c r="B56" s="36"/>
      <c r="C56" s="32" t="s">
        <v>36</v>
      </c>
      <c r="D56" s="37"/>
      <c r="E56" s="37"/>
      <c r="F56" s="30">
        <f>IF(E20="","",E20)</f>
      </c>
      <c r="G56" s="37"/>
      <c r="H56" s="37"/>
      <c r="I56" s="104"/>
      <c r="J56" s="37"/>
      <c r="K56" s="40"/>
    </row>
    <row r="57" spans="2:11" s="1" customFormat="1" ht="9.75" customHeight="1">
      <c r="B57" s="36"/>
      <c r="C57" s="37"/>
      <c r="D57" s="37"/>
      <c r="E57" s="37"/>
      <c r="F57" s="37"/>
      <c r="G57" s="37"/>
      <c r="H57" s="37"/>
      <c r="I57" s="104"/>
      <c r="J57" s="37"/>
      <c r="K57" s="40"/>
    </row>
    <row r="58" spans="2:11" s="1" customFormat="1" ht="29.25" customHeight="1">
      <c r="B58" s="36"/>
      <c r="C58" s="128" t="s">
        <v>112</v>
      </c>
      <c r="D58" s="118"/>
      <c r="E58" s="118"/>
      <c r="F58" s="118"/>
      <c r="G58" s="118"/>
      <c r="H58" s="118"/>
      <c r="I58" s="129"/>
      <c r="J58" s="130" t="s">
        <v>113</v>
      </c>
      <c r="K58" s="131"/>
    </row>
    <row r="59" spans="2:11" s="1" customFormat="1" ht="9.75" customHeight="1">
      <c r="B59" s="36"/>
      <c r="C59" s="37"/>
      <c r="D59" s="37"/>
      <c r="E59" s="37"/>
      <c r="F59" s="37"/>
      <c r="G59" s="37"/>
      <c r="H59" s="37"/>
      <c r="I59" s="104"/>
      <c r="J59" s="37"/>
      <c r="K59" s="40"/>
    </row>
    <row r="60" spans="2:47" s="1" customFormat="1" ht="29.25" customHeight="1">
      <c r="B60" s="36"/>
      <c r="C60" s="132" t="s">
        <v>114</v>
      </c>
      <c r="D60" s="37"/>
      <c r="E60" s="37"/>
      <c r="F60" s="37"/>
      <c r="G60" s="37"/>
      <c r="H60" s="37"/>
      <c r="I60" s="104"/>
      <c r="J60" s="114">
        <f>J91</f>
        <v>0</v>
      </c>
      <c r="K60" s="40"/>
      <c r="AU60" s="19" t="s">
        <v>115</v>
      </c>
    </row>
    <row r="61" spans="2:11" s="8" customFormat="1" ht="24.75" customHeight="1">
      <c r="B61" s="133"/>
      <c r="C61" s="134"/>
      <c r="D61" s="135" t="s">
        <v>185</v>
      </c>
      <c r="E61" s="136"/>
      <c r="F61" s="136"/>
      <c r="G61" s="136"/>
      <c r="H61" s="136"/>
      <c r="I61" s="137"/>
      <c r="J61" s="138">
        <f>J92</f>
        <v>0</v>
      </c>
      <c r="K61" s="139"/>
    </row>
    <row r="62" spans="2:11" s="9" customFormat="1" ht="19.5" customHeight="1">
      <c r="B62" s="140"/>
      <c r="C62" s="141"/>
      <c r="D62" s="142" t="s">
        <v>186</v>
      </c>
      <c r="E62" s="143"/>
      <c r="F62" s="143"/>
      <c r="G62" s="143"/>
      <c r="H62" s="143"/>
      <c r="I62" s="144"/>
      <c r="J62" s="145">
        <f>J93</f>
        <v>0</v>
      </c>
      <c r="K62" s="146"/>
    </row>
    <row r="63" spans="2:11" s="9" customFormat="1" ht="19.5" customHeight="1">
      <c r="B63" s="140"/>
      <c r="C63" s="141"/>
      <c r="D63" s="142" t="s">
        <v>187</v>
      </c>
      <c r="E63" s="143"/>
      <c r="F63" s="143"/>
      <c r="G63" s="143"/>
      <c r="H63" s="143"/>
      <c r="I63" s="144"/>
      <c r="J63" s="145">
        <f>J149</f>
        <v>0</v>
      </c>
      <c r="K63" s="146"/>
    </row>
    <row r="64" spans="2:11" s="9" customFormat="1" ht="19.5" customHeight="1">
      <c r="B64" s="140"/>
      <c r="C64" s="141"/>
      <c r="D64" s="142" t="s">
        <v>188</v>
      </c>
      <c r="E64" s="143"/>
      <c r="F64" s="143"/>
      <c r="G64" s="143"/>
      <c r="H64" s="143"/>
      <c r="I64" s="144"/>
      <c r="J64" s="145">
        <f>J150</f>
        <v>0</v>
      </c>
      <c r="K64" s="146"/>
    </row>
    <row r="65" spans="2:11" s="9" customFormat="1" ht="19.5" customHeight="1">
      <c r="B65" s="140"/>
      <c r="C65" s="141"/>
      <c r="D65" s="142" t="s">
        <v>189</v>
      </c>
      <c r="E65" s="143"/>
      <c r="F65" s="143"/>
      <c r="G65" s="143"/>
      <c r="H65" s="143"/>
      <c r="I65" s="144"/>
      <c r="J65" s="145">
        <f>J159</f>
        <v>0</v>
      </c>
      <c r="K65" s="146"/>
    </row>
    <row r="66" spans="2:11" s="9" customFormat="1" ht="19.5" customHeight="1">
      <c r="B66" s="140"/>
      <c r="C66" s="141"/>
      <c r="D66" s="142" t="s">
        <v>576</v>
      </c>
      <c r="E66" s="143"/>
      <c r="F66" s="143"/>
      <c r="G66" s="143"/>
      <c r="H66" s="143"/>
      <c r="I66" s="144"/>
      <c r="J66" s="145">
        <f>J225</f>
        <v>0</v>
      </c>
      <c r="K66" s="146"/>
    </row>
    <row r="67" spans="2:11" s="9" customFormat="1" ht="19.5" customHeight="1">
      <c r="B67" s="140"/>
      <c r="C67" s="141"/>
      <c r="D67" s="142" t="s">
        <v>190</v>
      </c>
      <c r="E67" s="143"/>
      <c r="F67" s="143"/>
      <c r="G67" s="143"/>
      <c r="H67" s="143"/>
      <c r="I67" s="144"/>
      <c r="J67" s="145">
        <f>J237</f>
        <v>0</v>
      </c>
      <c r="K67" s="146"/>
    </row>
    <row r="68" spans="2:11" s="9" customFormat="1" ht="14.25" customHeight="1">
      <c r="B68" s="140"/>
      <c r="C68" s="141"/>
      <c r="D68" s="142" t="s">
        <v>191</v>
      </c>
      <c r="E68" s="143"/>
      <c r="F68" s="143"/>
      <c r="G68" s="143"/>
      <c r="H68" s="143"/>
      <c r="I68" s="144"/>
      <c r="J68" s="145">
        <f>J344</f>
        <v>0</v>
      </c>
      <c r="K68" s="146"/>
    </row>
    <row r="69" spans="2:11" s="9" customFormat="1" ht="19.5" customHeight="1">
      <c r="B69" s="140"/>
      <c r="C69" s="141"/>
      <c r="D69" s="142" t="s">
        <v>192</v>
      </c>
      <c r="E69" s="143"/>
      <c r="F69" s="143"/>
      <c r="G69" s="143"/>
      <c r="H69" s="143"/>
      <c r="I69" s="144"/>
      <c r="J69" s="145">
        <f>J360</f>
        <v>0</v>
      </c>
      <c r="K69" s="146"/>
    </row>
    <row r="70" spans="2:11" s="1" customFormat="1" ht="21.75" customHeight="1">
      <c r="B70" s="36"/>
      <c r="C70" s="37"/>
      <c r="D70" s="37"/>
      <c r="E70" s="37"/>
      <c r="F70" s="37"/>
      <c r="G70" s="37"/>
      <c r="H70" s="37"/>
      <c r="I70" s="104"/>
      <c r="J70" s="37"/>
      <c r="K70" s="40"/>
    </row>
    <row r="71" spans="2:11" s="1" customFormat="1" ht="6.75" customHeight="1">
      <c r="B71" s="51"/>
      <c r="C71" s="52"/>
      <c r="D71" s="52"/>
      <c r="E71" s="52"/>
      <c r="F71" s="52"/>
      <c r="G71" s="52"/>
      <c r="H71" s="52"/>
      <c r="I71" s="125"/>
      <c r="J71" s="52"/>
      <c r="K71" s="53"/>
    </row>
    <row r="75" spans="2:12" s="1" customFormat="1" ht="6.75" customHeight="1">
      <c r="B75" s="54"/>
      <c r="C75" s="55"/>
      <c r="D75" s="55"/>
      <c r="E75" s="55"/>
      <c r="F75" s="55"/>
      <c r="G75" s="55"/>
      <c r="H75" s="55"/>
      <c r="I75" s="126"/>
      <c r="J75" s="55"/>
      <c r="K75" s="55"/>
      <c r="L75" s="36"/>
    </row>
    <row r="76" spans="2:12" s="1" customFormat="1" ht="36.75" customHeight="1">
      <c r="B76" s="36"/>
      <c r="C76" s="56" t="s">
        <v>119</v>
      </c>
      <c r="I76" s="147"/>
      <c r="L76" s="36"/>
    </row>
    <row r="77" spans="2:12" s="1" customFormat="1" ht="6.75" customHeight="1">
      <c r="B77" s="36"/>
      <c r="I77" s="147"/>
      <c r="L77" s="36"/>
    </row>
    <row r="78" spans="2:12" s="1" customFormat="1" ht="14.25" customHeight="1">
      <c r="B78" s="36"/>
      <c r="C78" s="58" t="s">
        <v>16</v>
      </c>
      <c r="I78" s="147"/>
      <c r="L78" s="36"/>
    </row>
    <row r="79" spans="2:12" s="1" customFormat="1" ht="22.5" customHeight="1">
      <c r="B79" s="36"/>
      <c r="E79" s="293" t="str">
        <f>E7</f>
        <v>III/245 Štolmíř</v>
      </c>
      <c r="F79" s="252"/>
      <c r="G79" s="252"/>
      <c r="H79" s="252"/>
      <c r="I79" s="147"/>
      <c r="L79" s="36"/>
    </row>
    <row r="80" spans="2:12" ht="15">
      <c r="B80" s="23"/>
      <c r="C80" s="58" t="s">
        <v>107</v>
      </c>
      <c r="L80" s="23"/>
    </row>
    <row r="81" spans="2:12" s="1" customFormat="1" ht="22.5" customHeight="1">
      <c r="B81" s="36"/>
      <c r="E81" s="293" t="s">
        <v>183</v>
      </c>
      <c r="F81" s="252"/>
      <c r="G81" s="252"/>
      <c r="H81" s="252"/>
      <c r="I81" s="147"/>
      <c r="L81" s="36"/>
    </row>
    <row r="82" spans="2:12" s="1" customFormat="1" ht="14.25" customHeight="1">
      <c r="B82" s="36"/>
      <c r="C82" s="58" t="s">
        <v>109</v>
      </c>
      <c r="I82" s="147"/>
      <c r="L82" s="36"/>
    </row>
    <row r="83" spans="2:12" s="1" customFormat="1" ht="23.25" customHeight="1">
      <c r="B83" s="36"/>
      <c r="E83" s="270" t="str">
        <f>E11</f>
        <v>102 - Intravilín</v>
      </c>
      <c r="F83" s="252"/>
      <c r="G83" s="252"/>
      <c r="H83" s="252"/>
      <c r="I83" s="147"/>
      <c r="L83" s="36"/>
    </row>
    <row r="84" spans="2:12" s="1" customFormat="1" ht="6.75" customHeight="1">
      <c r="B84" s="36"/>
      <c r="I84" s="147"/>
      <c r="L84" s="36"/>
    </row>
    <row r="85" spans="2:12" s="1" customFormat="1" ht="18" customHeight="1">
      <c r="B85" s="36"/>
      <c r="C85" s="58" t="s">
        <v>24</v>
      </c>
      <c r="F85" s="148" t="str">
        <f>F14</f>
        <v>Štolmíř</v>
      </c>
      <c r="I85" s="149" t="s">
        <v>26</v>
      </c>
      <c r="J85" s="62" t="str">
        <f>IF(J14="","",J14)</f>
        <v>15. 1. 2016</v>
      </c>
      <c r="L85" s="36"/>
    </row>
    <row r="86" spans="2:12" s="1" customFormat="1" ht="6.75" customHeight="1">
      <c r="B86" s="36"/>
      <c r="I86" s="147"/>
      <c r="L86" s="36"/>
    </row>
    <row r="87" spans="2:12" s="1" customFormat="1" ht="15">
      <c r="B87" s="36"/>
      <c r="C87" s="58" t="s">
        <v>30</v>
      </c>
      <c r="F87" s="148" t="str">
        <f>E17</f>
        <v>Krajská správa a údržba silnic Středočeského kraje</v>
      </c>
      <c r="I87" s="149" t="s">
        <v>38</v>
      </c>
      <c r="J87" s="148" t="str">
        <f>E23</f>
        <v>AF-CITYPLAN S.R.O.</v>
      </c>
      <c r="L87" s="36"/>
    </row>
    <row r="88" spans="2:12" s="1" customFormat="1" ht="14.25" customHeight="1">
      <c r="B88" s="36"/>
      <c r="C88" s="58" t="s">
        <v>36</v>
      </c>
      <c r="F88" s="148">
        <f>IF(E20="","",E20)</f>
      </c>
      <c r="I88" s="147"/>
      <c r="L88" s="36"/>
    </row>
    <row r="89" spans="2:12" s="1" customFormat="1" ht="9.75" customHeight="1">
      <c r="B89" s="36"/>
      <c r="I89" s="147"/>
      <c r="L89" s="36"/>
    </row>
    <row r="90" spans="2:20" s="10" customFormat="1" ht="29.25" customHeight="1">
      <c r="B90" s="150"/>
      <c r="C90" s="151" t="s">
        <v>120</v>
      </c>
      <c r="D90" s="152" t="s">
        <v>63</v>
      </c>
      <c r="E90" s="152" t="s">
        <v>59</v>
      </c>
      <c r="F90" s="152" t="s">
        <v>121</v>
      </c>
      <c r="G90" s="152" t="s">
        <v>122</v>
      </c>
      <c r="H90" s="152" t="s">
        <v>123</v>
      </c>
      <c r="I90" s="153" t="s">
        <v>124</v>
      </c>
      <c r="J90" s="152" t="s">
        <v>113</v>
      </c>
      <c r="K90" s="154" t="s">
        <v>125</v>
      </c>
      <c r="L90" s="150"/>
      <c r="M90" s="69" t="s">
        <v>126</v>
      </c>
      <c r="N90" s="70" t="s">
        <v>48</v>
      </c>
      <c r="O90" s="70" t="s">
        <v>127</v>
      </c>
      <c r="P90" s="70" t="s">
        <v>128</v>
      </c>
      <c r="Q90" s="70" t="s">
        <v>129</v>
      </c>
      <c r="R90" s="70" t="s">
        <v>130</v>
      </c>
      <c r="S90" s="70" t="s">
        <v>131</v>
      </c>
      <c r="T90" s="71" t="s">
        <v>132</v>
      </c>
    </row>
    <row r="91" spans="2:63" s="1" customFormat="1" ht="29.25" customHeight="1">
      <c r="B91" s="36"/>
      <c r="C91" s="73" t="s">
        <v>114</v>
      </c>
      <c r="I91" s="147"/>
      <c r="J91" s="155">
        <f>BK91</f>
        <v>0</v>
      </c>
      <c r="L91" s="36"/>
      <c r="M91" s="72"/>
      <c r="N91" s="63"/>
      <c r="O91" s="63"/>
      <c r="P91" s="156">
        <f>P92</f>
        <v>0</v>
      </c>
      <c r="Q91" s="63"/>
      <c r="R91" s="156">
        <f>R92</f>
        <v>219.7438097</v>
      </c>
      <c r="S91" s="63"/>
      <c r="T91" s="157">
        <f>T92</f>
        <v>4099.049</v>
      </c>
      <c r="AT91" s="19" t="s">
        <v>77</v>
      </c>
      <c r="AU91" s="19" t="s">
        <v>115</v>
      </c>
      <c r="BK91" s="158">
        <f>BK92</f>
        <v>0</v>
      </c>
    </row>
    <row r="92" spans="2:63" s="11" customFormat="1" ht="36.75" customHeight="1">
      <c r="B92" s="159"/>
      <c r="D92" s="160" t="s">
        <v>77</v>
      </c>
      <c r="E92" s="161" t="s">
        <v>193</v>
      </c>
      <c r="F92" s="161" t="s">
        <v>194</v>
      </c>
      <c r="I92" s="162"/>
      <c r="J92" s="163">
        <f>BK92</f>
        <v>0</v>
      </c>
      <c r="L92" s="159"/>
      <c r="M92" s="164"/>
      <c r="N92" s="165"/>
      <c r="O92" s="165"/>
      <c r="P92" s="166">
        <f>P93+P149+P150+P159+P225+P237+P360</f>
        <v>0</v>
      </c>
      <c r="Q92" s="165"/>
      <c r="R92" s="166">
        <f>R93+R149+R150+R159+R225+R237+R360</f>
        <v>219.7438097</v>
      </c>
      <c r="S92" s="165"/>
      <c r="T92" s="167">
        <f>T93+T149+T150+T159+T225+T237+T360</f>
        <v>4099.049</v>
      </c>
      <c r="AR92" s="160" t="s">
        <v>23</v>
      </c>
      <c r="AT92" s="168" t="s">
        <v>77</v>
      </c>
      <c r="AU92" s="168" t="s">
        <v>78</v>
      </c>
      <c r="AY92" s="160" t="s">
        <v>136</v>
      </c>
      <c r="BK92" s="169">
        <f>BK93+BK149+BK150+BK159+BK225+BK237+BK360</f>
        <v>0</v>
      </c>
    </row>
    <row r="93" spans="2:63" s="11" customFormat="1" ht="19.5" customHeight="1">
      <c r="B93" s="159"/>
      <c r="D93" s="170" t="s">
        <v>77</v>
      </c>
      <c r="E93" s="171" t="s">
        <v>23</v>
      </c>
      <c r="F93" s="171" t="s">
        <v>195</v>
      </c>
      <c r="I93" s="162"/>
      <c r="J93" s="172">
        <f>BK93</f>
        <v>0</v>
      </c>
      <c r="L93" s="159"/>
      <c r="M93" s="164"/>
      <c r="N93" s="165"/>
      <c r="O93" s="165"/>
      <c r="P93" s="166">
        <f>SUM(P94:P148)</f>
        <v>0</v>
      </c>
      <c r="Q93" s="165"/>
      <c r="R93" s="166">
        <f>SUM(R94:R148)</f>
        <v>1.7600999999999998</v>
      </c>
      <c r="S93" s="165"/>
      <c r="T93" s="167">
        <f>SUM(T94:T148)</f>
        <v>4025.969</v>
      </c>
      <c r="AR93" s="160" t="s">
        <v>23</v>
      </c>
      <c r="AT93" s="168" t="s">
        <v>77</v>
      </c>
      <c r="AU93" s="168" t="s">
        <v>23</v>
      </c>
      <c r="AY93" s="160" t="s">
        <v>136</v>
      </c>
      <c r="BK93" s="169">
        <f>SUM(BK94:BK148)</f>
        <v>0</v>
      </c>
    </row>
    <row r="94" spans="2:65" s="1" customFormat="1" ht="22.5" customHeight="1">
      <c r="B94" s="173"/>
      <c r="C94" s="174" t="s">
        <v>23</v>
      </c>
      <c r="D94" s="174" t="s">
        <v>139</v>
      </c>
      <c r="E94" s="175" t="s">
        <v>577</v>
      </c>
      <c r="F94" s="176" t="s">
        <v>578</v>
      </c>
      <c r="G94" s="177" t="s">
        <v>198</v>
      </c>
      <c r="H94" s="178">
        <v>25.85</v>
      </c>
      <c r="I94" s="179"/>
      <c r="J94" s="180">
        <f>ROUND(I94*H94,2)</f>
        <v>0</v>
      </c>
      <c r="K94" s="176" t="s">
        <v>143</v>
      </c>
      <c r="L94" s="36"/>
      <c r="M94" s="181" t="s">
        <v>22</v>
      </c>
      <c r="N94" s="182" t="s">
        <v>49</v>
      </c>
      <c r="O94" s="37"/>
      <c r="P94" s="183">
        <f>O94*H94</f>
        <v>0</v>
      </c>
      <c r="Q94" s="183">
        <v>0</v>
      </c>
      <c r="R94" s="183">
        <f>Q94*H94</f>
        <v>0</v>
      </c>
      <c r="S94" s="183">
        <v>0.26</v>
      </c>
      <c r="T94" s="184">
        <f>S94*H94</f>
        <v>6.721000000000001</v>
      </c>
      <c r="AR94" s="19" t="s">
        <v>165</v>
      </c>
      <c r="AT94" s="19" t="s">
        <v>139</v>
      </c>
      <c r="AU94" s="19" t="s">
        <v>86</v>
      </c>
      <c r="AY94" s="19" t="s">
        <v>136</v>
      </c>
      <c r="BE94" s="185">
        <f>IF(N94="základní",J94,0)</f>
        <v>0</v>
      </c>
      <c r="BF94" s="185">
        <f>IF(N94="snížená",J94,0)</f>
        <v>0</v>
      </c>
      <c r="BG94" s="185">
        <f>IF(N94="zákl. přenesená",J94,0)</f>
        <v>0</v>
      </c>
      <c r="BH94" s="185">
        <f>IF(N94="sníž. přenesená",J94,0)</f>
        <v>0</v>
      </c>
      <c r="BI94" s="185">
        <f>IF(N94="nulová",J94,0)</f>
        <v>0</v>
      </c>
      <c r="BJ94" s="19" t="s">
        <v>23</v>
      </c>
      <c r="BK94" s="185">
        <f>ROUND(I94*H94,2)</f>
        <v>0</v>
      </c>
      <c r="BL94" s="19" t="s">
        <v>165</v>
      </c>
      <c r="BM94" s="19" t="s">
        <v>579</v>
      </c>
    </row>
    <row r="95" spans="2:47" s="1" customFormat="1" ht="42" customHeight="1">
      <c r="B95" s="36"/>
      <c r="D95" s="186" t="s">
        <v>146</v>
      </c>
      <c r="F95" s="187" t="s">
        <v>580</v>
      </c>
      <c r="I95" s="147"/>
      <c r="L95" s="36"/>
      <c r="M95" s="65"/>
      <c r="N95" s="37"/>
      <c r="O95" s="37"/>
      <c r="P95" s="37"/>
      <c r="Q95" s="37"/>
      <c r="R95" s="37"/>
      <c r="S95" s="37"/>
      <c r="T95" s="66"/>
      <c r="AT95" s="19" t="s">
        <v>146</v>
      </c>
      <c r="AU95" s="19" t="s">
        <v>86</v>
      </c>
    </row>
    <row r="96" spans="2:47" s="1" customFormat="1" ht="162" customHeight="1">
      <c r="B96" s="36"/>
      <c r="D96" s="186" t="s">
        <v>201</v>
      </c>
      <c r="F96" s="188" t="s">
        <v>202</v>
      </c>
      <c r="I96" s="147"/>
      <c r="L96" s="36"/>
      <c r="M96" s="65"/>
      <c r="N96" s="37"/>
      <c r="O96" s="37"/>
      <c r="P96" s="37"/>
      <c r="Q96" s="37"/>
      <c r="R96" s="37"/>
      <c r="S96" s="37"/>
      <c r="T96" s="66"/>
      <c r="AT96" s="19" t="s">
        <v>201</v>
      </c>
      <c r="AU96" s="19" t="s">
        <v>86</v>
      </c>
    </row>
    <row r="97" spans="2:51" s="12" customFormat="1" ht="22.5" customHeight="1">
      <c r="B97" s="189"/>
      <c r="D97" s="190" t="s">
        <v>150</v>
      </c>
      <c r="E97" s="191" t="s">
        <v>22</v>
      </c>
      <c r="F97" s="192" t="s">
        <v>581</v>
      </c>
      <c r="H97" s="193">
        <v>25.85</v>
      </c>
      <c r="I97" s="194"/>
      <c r="L97" s="189"/>
      <c r="M97" s="195"/>
      <c r="N97" s="196"/>
      <c r="O97" s="196"/>
      <c r="P97" s="196"/>
      <c r="Q97" s="196"/>
      <c r="R97" s="196"/>
      <c r="S97" s="196"/>
      <c r="T97" s="197"/>
      <c r="AT97" s="198" t="s">
        <v>150</v>
      </c>
      <c r="AU97" s="198" t="s">
        <v>86</v>
      </c>
      <c r="AV97" s="12" t="s">
        <v>86</v>
      </c>
      <c r="AW97" s="12" t="s">
        <v>42</v>
      </c>
      <c r="AX97" s="12" t="s">
        <v>23</v>
      </c>
      <c r="AY97" s="198" t="s">
        <v>136</v>
      </c>
    </row>
    <row r="98" spans="2:65" s="1" customFormat="1" ht="22.5" customHeight="1">
      <c r="B98" s="173"/>
      <c r="C98" s="174" t="s">
        <v>86</v>
      </c>
      <c r="D98" s="174" t="s">
        <v>139</v>
      </c>
      <c r="E98" s="175" t="s">
        <v>582</v>
      </c>
      <c r="F98" s="176" t="s">
        <v>583</v>
      </c>
      <c r="G98" s="177" t="s">
        <v>198</v>
      </c>
      <c r="H98" s="178">
        <v>332.5</v>
      </c>
      <c r="I98" s="179"/>
      <c r="J98" s="180">
        <f>ROUND(I98*H98,2)</f>
        <v>0</v>
      </c>
      <c r="K98" s="176" t="s">
        <v>143</v>
      </c>
      <c r="L98" s="36"/>
      <c r="M98" s="181" t="s">
        <v>22</v>
      </c>
      <c r="N98" s="182" t="s">
        <v>49</v>
      </c>
      <c r="O98" s="37"/>
      <c r="P98" s="183">
        <f>O98*H98</f>
        <v>0</v>
      </c>
      <c r="Q98" s="183">
        <v>0</v>
      </c>
      <c r="R98" s="183">
        <f>Q98*H98</f>
        <v>0</v>
      </c>
      <c r="S98" s="183">
        <v>0.4</v>
      </c>
      <c r="T98" s="184">
        <f>S98*H98</f>
        <v>133</v>
      </c>
      <c r="AR98" s="19" t="s">
        <v>165</v>
      </c>
      <c r="AT98" s="19" t="s">
        <v>139</v>
      </c>
      <c r="AU98" s="19" t="s">
        <v>86</v>
      </c>
      <c r="AY98" s="19" t="s">
        <v>136</v>
      </c>
      <c r="BE98" s="185">
        <f>IF(N98="základní",J98,0)</f>
        <v>0</v>
      </c>
      <c r="BF98" s="185">
        <f>IF(N98="snížená",J98,0)</f>
        <v>0</v>
      </c>
      <c r="BG98" s="185">
        <f>IF(N98="zákl. přenesená",J98,0)</f>
        <v>0</v>
      </c>
      <c r="BH98" s="185">
        <f>IF(N98="sníž. přenesená",J98,0)</f>
        <v>0</v>
      </c>
      <c r="BI98" s="185">
        <f>IF(N98="nulová",J98,0)</f>
        <v>0</v>
      </c>
      <c r="BJ98" s="19" t="s">
        <v>23</v>
      </c>
      <c r="BK98" s="185">
        <f>ROUND(I98*H98,2)</f>
        <v>0</v>
      </c>
      <c r="BL98" s="19" t="s">
        <v>165</v>
      </c>
      <c r="BM98" s="19" t="s">
        <v>584</v>
      </c>
    </row>
    <row r="99" spans="2:47" s="1" customFormat="1" ht="234" customHeight="1">
      <c r="B99" s="36"/>
      <c r="D99" s="186" t="s">
        <v>201</v>
      </c>
      <c r="F99" s="188" t="s">
        <v>207</v>
      </c>
      <c r="I99" s="147"/>
      <c r="L99" s="36"/>
      <c r="M99" s="65"/>
      <c r="N99" s="37"/>
      <c r="O99" s="37"/>
      <c r="P99" s="37"/>
      <c r="Q99" s="37"/>
      <c r="R99" s="37"/>
      <c r="S99" s="37"/>
      <c r="T99" s="66"/>
      <c r="AT99" s="19" t="s">
        <v>201</v>
      </c>
      <c r="AU99" s="19" t="s">
        <v>86</v>
      </c>
    </row>
    <row r="100" spans="2:51" s="12" customFormat="1" ht="22.5" customHeight="1">
      <c r="B100" s="189"/>
      <c r="D100" s="190" t="s">
        <v>150</v>
      </c>
      <c r="E100" s="191" t="s">
        <v>22</v>
      </c>
      <c r="F100" s="192" t="s">
        <v>585</v>
      </c>
      <c r="H100" s="193">
        <v>332.5</v>
      </c>
      <c r="I100" s="194"/>
      <c r="L100" s="189"/>
      <c r="M100" s="195"/>
      <c r="N100" s="196"/>
      <c r="O100" s="196"/>
      <c r="P100" s="196"/>
      <c r="Q100" s="196"/>
      <c r="R100" s="196"/>
      <c r="S100" s="196"/>
      <c r="T100" s="197"/>
      <c r="AT100" s="198" t="s">
        <v>150</v>
      </c>
      <c r="AU100" s="198" t="s">
        <v>86</v>
      </c>
      <c r="AV100" s="12" t="s">
        <v>86</v>
      </c>
      <c r="AW100" s="12" t="s">
        <v>42</v>
      </c>
      <c r="AX100" s="12" t="s">
        <v>23</v>
      </c>
      <c r="AY100" s="198" t="s">
        <v>136</v>
      </c>
    </row>
    <row r="101" spans="2:65" s="1" customFormat="1" ht="22.5" customHeight="1">
      <c r="B101" s="173"/>
      <c r="C101" s="174" t="s">
        <v>156</v>
      </c>
      <c r="D101" s="174" t="s">
        <v>139</v>
      </c>
      <c r="E101" s="175" t="s">
        <v>586</v>
      </c>
      <c r="F101" s="176" t="s">
        <v>587</v>
      </c>
      <c r="G101" s="177" t="s">
        <v>198</v>
      </c>
      <c r="H101" s="178">
        <v>6171</v>
      </c>
      <c r="I101" s="179"/>
      <c r="J101" s="180">
        <f>ROUND(I101*H101,2)</f>
        <v>0</v>
      </c>
      <c r="K101" s="176" t="s">
        <v>143</v>
      </c>
      <c r="L101" s="36"/>
      <c r="M101" s="181" t="s">
        <v>22</v>
      </c>
      <c r="N101" s="182" t="s">
        <v>49</v>
      </c>
      <c r="O101" s="37"/>
      <c r="P101" s="183">
        <f>O101*H101</f>
        <v>0</v>
      </c>
      <c r="Q101" s="183">
        <v>0</v>
      </c>
      <c r="R101" s="183">
        <f>Q101*H101</f>
        <v>0</v>
      </c>
      <c r="S101" s="183">
        <v>0.13</v>
      </c>
      <c r="T101" s="184">
        <f>S101*H101</f>
        <v>802.23</v>
      </c>
      <c r="AR101" s="19" t="s">
        <v>165</v>
      </c>
      <c r="AT101" s="19" t="s">
        <v>139</v>
      </c>
      <c r="AU101" s="19" t="s">
        <v>86</v>
      </c>
      <c r="AY101" s="19" t="s">
        <v>136</v>
      </c>
      <c r="BE101" s="185">
        <f>IF(N101="základní",J101,0)</f>
        <v>0</v>
      </c>
      <c r="BF101" s="185">
        <f>IF(N101="snížená",J101,0)</f>
        <v>0</v>
      </c>
      <c r="BG101" s="185">
        <f>IF(N101="zákl. přenesená",J101,0)</f>
        <v>0</v>
      </c>
      <c r="BH101" s="185">
        <f>IF(N101="sníž. přenesená",J101,0)</f>
        <v>0</v>
      </c>
      <c r="BI101" s="185">
        <f>IF(N101="nulová",J101,0)</f>
        <v>0</v>
      </c>
      <c r="BJ101" s="19" t="s">
        <v>23</v>
      </c>
      <c r="BK101" s="185">
        <f>ROUND(I101*H101,2)</f>
        <v>0</v>
      </c>
      <c r="BL101" s="19" t="s">
        <v>165</v>
      </c>
      <c r="BM101" s="19" t="s">
        <v>588</v>
      </c>
    </row>
    <row r="102" spans="2:47" s="1" customFormat="1" ht="234" customHeight="1">
      <c r="B102" s="36"/>
      <c r="D102" s="186" t="s">
        <v>201</v>
      </c>
      <c r="F102" s="188" t="s">
        <v>207</v>
      </c>
      <c r="I102" s="147"/>
      <c r="L102" s="36"/>
      <c r="M102" s="65"/>
      <c r="N102" s="37"/>
      <c r="O102" s="37"/>
      <c r="P102" s="37"/>
      <c r="Q102" s="37"/>
      <c r="R102" s="37"/>
      <c r="S102" s="37"/>
      <c r="T102" s="66"/>
      <c r="AT102" s="19" t="s">
        <v>201</v>
      </c>
      <c r="AU102" s="19" t="s">
        <v>86</v>
      </c>
    </row>
    <row r="103" spans="2:51" s="12" customFormat="1" ht="22.5" customHeight="1">
      <c r="B103" s="189"/>
      <c r="D103" s="186" t="s">
        <v>150</v>
      </c>
      <c r="E103" s="198" t="s">
        <v>22</v>
      </c>
      <c r="F103" s="204" t="s">
        <v>589</v>
      </c>
      <c r="H103" s="205">
        <v>304</v>
      </c>
      <c r="I103" s="194"/>
      <c r="L103" s="189"/>
      <c r="M103" s="195"/>
      <c r="N103" s="196"/>
      <c r="O103" s="196"/>
      <c r="P103" s="196"/>
      <c r="Q103" s="196"/>
      <c r="R103" s="196"/>
      <c r="S103" s="196"/>
      <c r="T103" s="197"/>
      <c r="AT103" s="198" t="s">
        <v>150</v>
      </c>
      <c r="AU103" s="198" t="s">
        <v>86</v>
      </c>
      <c r="AV103" s="12" t="s">
        <v>86</v>
      </c>
      <c r="AW103" s="12" t="s">
        <v>42</v>
      </c>
      <c r="AX103" s="12" t="s">
        <v>78</v>
      </c>
      <c r="AY103" s="198" t="s">
        <v>136</v>
      </c>
    </row>
    <row r="104" spans="2:51" s="12" customFormat="1" ht="22.5" customHeight="1">
      <c r="B104" s="189"/>
      <c r="D104" s="186" t="s">
        <v>150</v>
      </c>
      <c r="E104" s="198" t="s">
        <v>22</v>
      </c>
      <c r="F104" s="204" t="s">
        <v>590</v>
      </c>
      <c r="H104" s="205">
        <v>5185</v>
      </c>
      <c r="I104" s="194"/>
      <c r="L104" s="189"/>
      <c r="M104" s="195"/>
      <c r="N104" s="196"/>
      <c r="O104" s="196"/>
      <c r="P104" s="196"/>
      <c r="Q104" s="196"/>
      <c r="R104" s="196"/>
      <c r="S104" s="196"/>
      <c r="T104" s="197"/>
      <c r="AT104" s="198" t="s">
        <v>150</v>
      </c>
      <c r="AU104" s="198" t="s">
        <v>86</v>
      </c>
      <c r="AV104" s="12" t="s">
        <v>86</v>
      </c>
      <c r="AW104" s="12" t="s">
        <v>42</v>
      </c>
      <c r="AX104" s="12" t="s">
        <v>78</v>
      </c>
      <c r="AY104" s="198" t="s">
        <v>136</v>
      </c>
    </row>
    <row r="105" spans="2:51" s="12" customFormat="1" ht="22.5" customHeight="1">
      <c r="B105" s="189"/>
      <c r="D105" s="186" t="s">
        <v>150</v>
      </c>
      <c r="E105" s="198" t="s">
        <v>22</v>
      </c>
      <c r="F105" s="204" t="s">
        <v>591</v>
      </c>
      <c r="H105" s="205">
        <v>682</v>
      </c>
      <c r="I105" s="194"/>
      <c r="L105" s="189"/>
      <c r="M105" s="195"/>
      <c r="N105" s="196"/>
      <c r="O105" s="196"/>
      <c r="P105" s="196"/>
      <c r="Q105" s="196"/>
      <c r="R105" s="196"/>
      <c r="S105" s="196"/>
      <c r="T105" s="197"/>
      <c r="AT105" s="198" t="s">
        <v>150</v>
      </c>
      <c r="AU105" s="198" t="s">
        <v>86</v>
      </c>
      <c r="AV105" s="12" t="s">
        <v>86</v>
      </c>
      <c r="AW105" s="12" t="s">
        <v>42</v>
      </c>
      <c r="AX105" s="12" t="s">
        <v>78</v>
      </c>
      <c r="AY105" s="198" t="s">
        <v>136</v>
      </c>
    </row>
    <row r="106" spans="2:51" s="13" customFormat="1" ht="22.5" customHeight="1">
      <c r="B106" s="206"/>
      <c r="D106" s="190" t="s">
        <v>150</v>
      </c>
      <c r="E106" s="207" t="s">
        <v>22</v>
      </c>
      <c r="F106" s="208" t="s">
        <v>215</v>
      </c>
      <c r="H106" s="209">
        <v>6171</v>
      </c>
      <c r="I106" s="210"/>
      <c r="L106" s="206"/>
      <c r="M106" s="211"/>
      <c r="N106" s="212"/>
      <c r="O106" s="212"/>
      <c r="P106" s="212"/>
      <c r="Q106" s="212"/>
      <c r="R106" s="212"/>
      <c r="S106" s="212"/>
      <c r="T106" s="213"/>
      <c r="AT106" s="214" t="s">
        <v>150</v>
      </c>
      <c r="AU106" s="214" t="s">
        <v>86</v>
      </c>
      <c r="AV106" s="13" t="s">
        <v>165</v>
      </c>
      <c r="AW106" s="13" t="s">
        <v>42</v>
      </c>
      <c r="AX106" s="13" t="s">
        <v>23</v>
      </c>
      <c r="AY106" s="214" t="s">
        <v>136</v>
      </c>
    </row>
    <row r="107" spans="2:65" s="1" customFormat="1" ht="22.5" customHeight="1">
      <c r="B107" s="173"/>
      <c r="C107" s="174" t="s">
        <v>165</v>
      </c>
      <c r="D107" s="174" t="s">
        <v>139</v>
      </c>
      <c r="E107" s="175" t="s">
        <v>592</v>
      </c>
      <c r="F107" s="176" t="s">
        <v>593</v>
      </c>
      <c r="G107" s="177" t="s">
        <v>198</v>
      </c>
      <c r="H107" s="178">
        <v>5867</v>
      </c>
      <c r="I107" s="179"/>
      <c r="J107" s="180">
        <f>ROUND(I107*H107,2)</f>
        <v>0</v>
      </c>
      <c r="K107" s="176" t="s">
        <v>143</v>
      </c>
      <c r="L107" s="36"/>
      <c r="M107" s="181" t="s">
        <v>22</v>
      </c>
      <c r="N107" s="182" t="s">
        <v>49</v>
      </c>
      <c r="O107" s="37"/>
      <c r="P107" s="183">
        <f>O107*H107</f>
        <v>0</v>
      </c>
      <c r="Q107" s="183">
        <v>0.0003</v>
      </c>
      <c r="R107" s="183">
        <f>Q107*H107</f>
        <v>1.7600999999999998</v>
      </c>
      <c r="S107" s="183">
        <v>0.512</v>
      </c>
      <c r="T107" s="184">
        <f>S107*H107</f>
        <v>3003.904</v>
      </c>
      <c r="AR107" s="19" t="s">
        <v>165</v>
      </c>
      <c r="AT107" s="19" t="s">
        <v>139</v>
      </c>
      <c r="AU107" s="19" t="s">
        <v>86</v>
      </c>
      <c r="AY107" s="19" t="s">
        <v>136</v>
      </c>
      <c r="BE107" s="185">
        <f>IF(N107="základní",J107,0)</f>
        <v>0</v>
      </c>
      <c r="BF107" s="185">
        <f>IF(N107="snížená",J107,0)</f>
        <v>0</v>
      </c>
      <c r="BG107" s="185">
        <f>IF(N107="zákl. přenesená",J107,0)</f>
        <v>0</v>
      </c>
      <c r="BH107" s="185">
        <f>IF(N107="sníž. přenesená",J107,0)</f>
        <v>0</v>
      </c>
      <c r="BI107" s="185">
        <f>IF(N107="nulová",J107,0)</f>
        <v>0</v>
      </c>
      <c r="BJ107" s="19" t="s">
        <v>23</v>
      </c>
      <c r="BK107" s="185">
        <f>ROUND(I107*H107,2)</f>
        <v>0</v>
      </c>
      <c r="BL107" s="19" t="s">
        <v>165</v>
      </c>
      <c r="BM107" s="19" t="s">
        <v>594</v>
      </c>
    </row>
    <row r="108" spans="2:47" s="1" customFormat="1" ht="198" customHeight="1">
      <c r="B108" s="36"/>
      <c r="D108" s="186" t="s">
        <v>201</v>
      </c>
      <c r="F108" s="188" t="s">
        <v>225</v>
      </c>
      <c r="I108" s="147"/>
      <c r="L108" s="36"/>
      <c r="M108" s="65"/>
      <c r="N108" s="37"/>
      <c r="O108" s="37"/>
      <c r="P108" s="37"/>
      <c r="Q108" s="37"/>
      <c r="R108" s="37"/>
      <c r="S108" s="37"/>
      <c r="T108" s="66"/>
      <c r="AT108" s="19" t="s">
        <v>201</v>
      </c>
      <c r="AU108" s="19" t="s">
        <v>86</v>
      </c>
    </row>
    <row r="109" spans="2:51" s="12" customFormat="1" ht="22.5" customHeight="1">
      <c r="B109" s="189"/>
      <c r="D109" s="186" t="s">
        <v>150</v>
      </c>
      <c r="E109" s="198" t="s">
        <v>22</v>
      </c>
      <c r="F109" s="204" t="s">
        <v>595</v>
      </c>
      <c r="H109" s="205">
        <v>5185</v>
      </c>
      <c r="I109" s="194"/>
      <c r="L109" s="189"/>
      <c r="M109" s="195"/>
      <c r="N109" s="196"/>
      <c r="O109" s="196"/>
      <c r="P109" s="196"/>
      <c r="Q109" s="196"/>
      <c r="R109" s="196"/>
      <c r="S109" s="196"/>
      <c r="T109" s="197"/>
      <c r="AT109" s="198" t="s">
        <v>150</v>
      </c>
      <c r="AU109" s="198" t="s">
        <v>86</v>
      </c>
      <c r="AV109" s="12" t="s">
        <v>86</v>
      </c>
      <c r="AW109" s="12" t="s">
        <v>42</v>
      </c>
      <c r="AX109" s="12" t="s">
        <v>78</v>
      </c>
      <c r="AY109" s="198" t="s">
        <v>136</v>
      </c>
    </row>
    <row r="110" spans="2:51" s="12" customFormat="1" ht="22.5" customHeight="1">
      <c r="B110" s="189"/>
      <c r="D110" s="186" t="s">
        <v>150</v>
      </c>
      <c r="E110" s="198" t="s">
        <v>22</v>
      </c>
      <c r="F110" s="204" t="s">
        <v>596</v>
      </c>
      <c r="H110" s="205">
        <v>682</v>
      </c>
      <c r="I110" s="194"/>
      <c r="L110" s="189"/>
      <c r="M110" s="195"/>
      <c r="N110" s="196"/>
      <c r="O110" s="196"/>
      <c r="P110" s="196"/>
      <c r="Q110" s="196"/>
      <c r="R110" s="196"/>
      <c r="S110" s="196"/>
      <c r="T110" s="197"/>
      <c r="AT110" s="198" t="s">
        <v>150</v>
      </c>
      <c r="AU110" s="198" t="s">
        <v>86</v>
      </c>
      <c r="AV110" s="12" t="s">
        <v>86</v>
      </c>
      <c r="AW110" s="12" t="s">
        <v>42</v>
      </c>
      <c r="AX110" s="12" t="s">
        <v>78</v>
      </c>
      <c r="AY110" s="198" t="s">
        <v>136</v>
      </c>
    </row>
    <row r="111" spans="2:51" s="13" customFormat="1" ht="22.5" customHeight="1">
      <c r="B111" s="206"/>
      <c r="D111" s="190" t="s">
        <v>150</v>
      </c>
      <c r="E111" s="207" t="s">
        <v>22</v>
      </c>
      <c r="F111" s="208" t="s">
        <v>215</v>
      </c>
      <c r="H111" s="209">
        <v>5867</v>
      </c>
      <c r="I111" s="210"/>
      <c r="L111" s="206"/>
      <c r="M111" s="211"/>
      <c r="N111" s="212"/>
      <c r="O111" s="212"/>
      <c r="P111" s="212"/>
      <c r="Q111" s="212"/>
      <c r="R111" s="212"/>
      <c r="S111" s="212"/>
      <c r="T111" s="213"/>
      <c r="AT111" s="214" t="s">
        <v>150</v>
      </c>
      <c r="AU111" s="214" t="s">
        <v>86</v>
      </c>
      <c r="AV111" s="13" t="s">
        <v>165</v>
      </c>
      <c r="AW111" s="13" t="s">
        <v>42</v>
      </c>
      <c r="AX111" s="13" t="s">
        <v>23</v>
      </c>
      <c r="AY111" s="214" t="s">
        <v>136</v>
      </c>
    </row>
    <row r="112" spans="2:65" s="1" customFormat="1" ht="22.5" customHeight="1">
      <c r="B112" s="173"/>
      <c r="C112" s="174" t="s">
        <v>135</v>
      </c>
      <c r="D112" s="174" t="s">
        <v>139</v>
      </c>
      <c r="E112" s="175" t="s">
        <v>597</v>
      </c>
      <c r="F112" s="176" t="s">
        <v>598</v>
      </c>
      <c r="G112" s="177" t="s">
        <v>444</v>
      </c>
      <c r="H112" s="178">
        <v>390.8</v>
      </c>
      <c r="I112" s="179"/>
      <c r="J112" s="180">
        <f>ROUND(I112*H112,2)</f>
        <v>0</v>
      </c>
      <c r="K112" s="176" t="s">
        <v>143</v>
      </c>
      <c r="L112" s="36"/>
      <c r="M112" s="181" t="s">
        <v>22</v>
      </c>
      <c r="N112" s="182" t="s">
        <v>49</v>
      </c>
      <c r="O112" s="37"/>
      <c r="P112" s="183">
        <f>O112*H112</f>
        <v>0</v>
      </c>
      <c r="Q112" s="183">
        <v>0</v>
      </c>
      <c r="R112" s="183">
        <f>Q112*H112</f>
        <v>0</v>
      </c>
      <c r="S112" s="183">
        <v>0.205</v>
      </c>
      <c r="T112" s="184">
        <f>S112*H112</f>
        <v>80.114</v>
      </c>
      <c r="AR112" s="19" t="s">
        <v>165</v>
      </c>
      <c r="AT112" s="19" t="s">
        <v>139</v>
      </c>
      <c r="AU112" s="19" t="s">
        <v>86</v>
      </c>
      <c r="AY112" s="19" t="s">
        <v>136</v>
      </c>
      <c r="BE112" s="185">
        <f>IF(N112="základní",J112,0)</f>
        <v>0</v>
      </c>
      <c r="BF112" s="185">
        <f>IF(N112="snížená",J112,0)</f>
        <v>0</v>
      </c>
      <c r="BG112" s="185">
        <f>IF(N112="zákl. přenesená",J112,0)</f>
        <v>0</v>
      </c>
      <c r="BH112" s="185">
        <f>IF(N112="sníž. přenesená",J112,0)</f>
        <v>0</v>
      </c>
      <c r="BI112" s="185">
        <f>IF(N112="nulová",J112,0)</f>
        <v>0</v>
      </c>
      <c r="BJ112" s="19" t="s">
        <v>23</v>
      </c>
      <c r="BK112" s="185">
        <f>ROUND(I112*H112,2)</f>
        <v>0</v>
      </c>
      <c r="BL112" s="19" t="s">
        <v>165</v>
      </c>
      <c r="BM112" s="19" t="s">
        <v>599</v>
      </c>
    </row>
    <row r="113" spans="2:47" s="1" customFormat="1" ht="138" customHeight="1">
      <c r="B113" s="36"/>
      <c r="D113" s="186" t="s">
        <v>201</v>
      </c>
      <c r="F113" s="188" t="s">
        <v>600</v>
      </c>
      <c r="I113" s="147"/>
      <c r="L113" s="36"/>
      <c r="M113" s="65"/>
      <c r="N113" s="37"/>
      <c r="O113" s="37"/>
      <c r="P113" s="37"/>
      <c r="Q113" s="37"/>
      <c r="R113" s="37"/>
      <c r="S113" s="37"/>
      <c r="T113" s="66"/>
      <c r="AT113" s="19" t="s">
        <v>201</v>
      </c>
      <c r="AU113" s="19" t="s">
        <v>86</v>
      </c>
    </row>
    <row r="114" spans="2:51" s="12" customFormat="1" ht="22.5" customHeight="1">
      <c r="B114" s="189"/>
      <c r="D114" s="190" t="s">
        <v>150</v>
      </c>
      <c r="E114" s="191" t="s">
        <v>22</v>
      </c>
      <c r="F114" s="192" t="s">
        <v>601</v>
      </c>
      <c r="H114" s="193">
        <v>390.8</v>
      </c>
      <c r="I114" s="194"/>
      <c r="L114" s="189"/>
      <c r="M114" s="195"/>
      <c r="N114" s="196"/>
      <c r="O114" s="196"/>
      <c r="P114" s="196"/>
      <c r="Q114" s="196"/>
      <c r="R114" s="196"/>
      <c r="S114" s="196"/>
      <c r="T114" s="197"/>
      <c r="AT114" s="198" t="s">
        <v>150</v>
      </c>
      <c r="AU114" s="198" t="s">
        <v>86</v>
      </c>
      <c r="AV114" s="12" t="s">
        <v>86</v>
      </c>
      <c r="AW114" s="12" t="s">
        <v>42</v>
      </c>
      <c r="AX114" s="12" t="s">
        <v>23</v>
      </c>
      <c r="AY114" s="198" t="s">
        <v>136</v>
      </c>
    </row>
    <row r="115" spans="2:65" s="1" customFormat="1" ht="22.5" customHeight="1">
      <c r="B115" s="173"/>
      <c r="C115" s="174" t="s">
        <v>173</v>
      </c>
      <c r="D115" s="174" t="s">
        <v>139</v>
      </c>
      <c r="E115" s="175" t="s">
        <v>228</v>
      </c>
      <c r="F115" s="176" t="s">
        <v>229</v>
      </c>
      <c r="G115" s="177" t="s">
        <v>230</v>
      </c>
      <c r="H115" s="178">
        <v>166.25</v>
      </c>
      <c r="I115" s="179"/>
      <c r="J115" s="180">
        <f>ROUND(I115*H115,2)</f>
        <v>0</v>
      </c>
      <c r="K115" s="176" t="s">
        <v>143</v>
      </c>
      <c r="L115" s="36"/>
      <c r="M115" s="181" t="s">
        <v>22</v>
      </c>
      <c r="N115" s="182" t="s">
        <v>49</v>
      </c>
      <c r="O115" s="37"/>
      <c r="P115" s="183">
        <f>O115*H115</f>
        <v>0</v>
      </c>
      <c r="Q115" s="183">
        <v>0</v>
      </c>
      <c r="R115" s="183">
        <f>Q115*H115</f>
        <v>0</v>
      </c>
      <c r="S115" s="183">
        <v>0</v>
      </c>
      <c r="T115" s="184">
        <f>S115*H115</f>
        <v>0</v>
      </c>
      <c r="AR115" s="19" t="s">
        <v>165</v>
      </c>
      <c r="AT115" s="19" t="s">
        <v>139</v>
      </c>
      <c r="AU115" s="19" t="s">
        <v>86</v>
      </c>
      <c r="AY115" s="19" t="s">
        <v>136</v>
      </c>
      <c r="BE115" s="185">
        <f>IF(N115="základní",J115,0)</f>
        <v>0</v>
      </c>
      <c r="BF115" s="185">
        <f>IF(N115="snížená",J115,0)</f>
        <v>0</v>
      </c>
      <c r="BG115" s="185">
        <f>IF(N115="zákl. přenesená",J115,0)</f>
        <v>0</v>
      </c>
      <c r="BH115" s="185">
        <f>IF(N115="sníž. přenesená",J115,0)</f>
        <v>0</v>
      </c>
      <c r="BI115" s="185">
        <f>IF(N115="nulová",J115,0)</f>
        <v>0</v>
      </c>
      <c r="BJ115" s="19" t="s">
        <v>23</v>
      </c>
      <c r="BK115" s="185">
        <f>ROUND(I115*H115,2)</f>
        <v>0</v>
      </c>
      <c r="BL115" s="19" t="s">
        <v>165</v>
      </c>
      <c r="BM115" s="19" t="s">
        <v>602</v>
      </c>
    </row>
    <row r="116" spans="2:47" s="1" customFormat="1" ht="30" customHeight="1">
      <c r="B116" s="36"/>
      <c r="D116" s="186" t="s">
        <v>146</v>
      </c>
      <c r="F116" s="187" t="s">
        <v>232</v>
      </c>
      <c r="I116" s="147"/>
      <c r="L116" s="36"/>
      <c r="M116" s="65"/>
      <c r="N116" s="37"/>
      <c r="O116" s="37"/>
      <c r="P116" s="37"/>
      <c r="Q116" s="37"/>
      <c r="R116" s="37"/>
      <c r="S116" s="37"/>
      <c r="T116" s="66"/>
      <c r="AT116" s="19" t="s">
        <v>146</v>
      </c>
      <c r="AU116" s="19" t="s">
        <v>86</v>
      </c>
    </row>
    <row r="117" spans="2:47" s="1" customFormat="1" ht="246" customHeight="1">
      <c r="B117" s="36"/>
      <c r="D117" s="186" t="s">
        <v>201</v>
      </c>
      <c r="F117" s="188" t="s">
        <v>233</v>
      </c>
      <c r="I117" s="147"/>
      <c r="L117" s="36"/>
      <c r="M117" s="65"/>
      <c r="N117" s="37"/>
      <c r="O117" s="37"/>
      <c r="P117" s="37"/>
      <c r="Q117" s="37"/>
      <c r="R117" s="37"/>
      <c r="S117" s="37"/>
      <c r="T117" s="66"/>
      <c r="AT117" s="19" t="s">
        <v>201</v>
      </c>
      <c r="AU117" s="19" t="s">
        <v>86</v>
      </c>
    </row>
    <row r="118" spans="2:51" s="12" customFormat="1" ht="31.5" customHeight="1">
      <c r="B118" s="189"/>
      <c r="D118" s="190" t="s">
        <v>150</v>
      </c>
      <c r="E118" s="191" t="s">
        <v>22</v>
      </c>
      <c r="F118" s="192" t="s">
        <v>603</v>
      </c>
      <c r="H118" s="193">
        <v>166.25</v>
      </c>
      <c r="I118" s="194"/>
      <c r="L118" s="189"/>
      <c r="M118" s="195"/>
      <c r="N118" s="196"/>
      <c r="O118" s="196"/>
      <c r="P118" s="196"/>
      <c r="Q118" s="196"/>
      <c r="R118" s="196"/>
      <c r="S118" s="196"/>
      <c r="T118" s="197"/>
      <c r="AT118" s="198" t="s">
        <v>150</v>
      </c>
      <c r="AU118" s="198" t="s">
        <v>86</v>
      </c>
      <c r="AV118" s="12" t="s">
        <v>86</v>
      </c>
      <c r="AW118" s="12" t="s">
        <v>42</v>
      </c>
      <c r="AX118" s="12" t="s">
        <v>23</v>
      </c>
      <c r="AY118" s="198" t="s">
        <v>136</v>
      </c>
    </row>
    <row r="119" spans="2:65" s="1" customFormat="1" ht="22.5" customHeight="1">
      <c r="B119" s="173"/>
      <c r="C119" s="174" t="s">
        <v>178</v>
      </c>
      <c r="D119" s="174" t="s">
        <v>139</v>
      </c>
      <c r="E119" s="175" t="s">
        <v>236</v>
      </c>
      <c r="F119" s="176" t="s">
        <v>237</v>
      </c>
      <c r="G119" s="177" t="s">
        <v>230</v>
      </c>
      <c r="H119" s="178">
        <v>166.25</v>
      </c>
      <c r="I119" s="179"/>
      <c r="J119" s="180">
        <f>ROUND(I119*H119,2)</f>
        <v>0</v>
      </c>
      <c r="K119" s="176" t="s">
        <v>143</v>
      </c>
      <c r="L119" s="36"/>
      <c r="M119" s="181" t="s">
        <v>22</v>
      </c>
      <c r="N119" s="182" t="s">
        <v>49</v>
      </c>
      <c r="O119" s="37"/>
      <c r="P119" s="183">
        <f>O119*H119</f>
        <v>0</v>
      </c>
      <c r="Q119" s="183">
        <v>0</v>
      </c>
      <c r="R119" s="183">
        <f>Q119*H119</f>
        <v>0</v>
      </c>
      <c r="S119" s="183">
        <v>0</v>
      </c>
      <c r="T119" s="184">
        <f>S119*H119</f>
        <v>0</v>
      </c>
      <c r="AR119" s="19" t="s">
        <v>165</v>
      </c>
      <c r="AT119" s="19" t="s">
        <v>139</v>
      </c>
      <c r="AU119" s="19" t="s">
        <v>86</v>
      </c>
      <c r="AY119" s="19" t="s">
        <v>136</v>
      </c>
      <c r="BE119" s="185">
        <f>IF(N119="základní",J119,0)</f>
        <v>0</v>
      </c>
      <c r="BF119" s="185">
        <f>IF(N119="snížená",J119,0)</f>
        <v>0</v>
      </c>
      <c r="BG119" s="185">
        <f>IF(N119="zákl. přenesená",J119,0)</f>
        <v>0</v>
      </c>
      <c r="BH119" s="185">
        <f>IF(N119="sníž. přenesená",J119,0)</f>
        <v>0</v>
      </c>
      <c r="BI119" s="185">
        <f>IF(N119="nulová",J119,0)</f>
        <v>0</v>
      </c>
      <c r="BJ119" s="19" t="s">
        <v>23</v>
      </c>
      <c r="BK119" s="185">
        <f>ROUND(I119*H119,2)</f>
        <v>0</v>
      </c>
      <c r="BL119" s="19" t="s">
        <v>165</v>
      </c>
      <c r="BM119" s="19" t="s">
        <v>604</v>
      </c>
    </row>
    <row r="120" spans="2:47" s="1" customFormat="1" ht="42" customHeight="1">
      <c r="B120" s="36"/>
      <c r="D120" s="186" t="s">
        <v>146</v>
      </c>
      <c r="F120" s="187" t="s">
        <v>239</v>
      </c>
      <c r="I120" s="147"/>
      <c r="L120" s="36"/>
      <c r="M120" s="65"/>
      <c r="N120" s="37"/>
      <c r="O120" s="37"/>
      <c r="P120" s="37"/>
      <c r="Q120" s="37"/>
      <c r="R120" s="37"/>
      <c r="S120" s="37"/>
      <c r="T120" s="66"/>
      <c r="AT120" s="19" t="s">
        <v>146</v>
      </c>
      <c r="AU120" s="19" t="s">
        <v>86</v>
      </c>
    </row>
    <row r="121" spans="2:47" s="1" customFormat="1" ht="246" customHeight="1">
      <c r="B121" s="36"/>
      <c r="D121" s="186" t="s">
        <v>201</v>
      </c>
      <c r="F121" s="188" t="s">
        <v>233</v>
      </c>
      <c r="I121" s="147"/>
      <c r="L121" s="36"/>
      <c r="M121" s="65"/>
      <c r="N121" s="37"/>
      <c r="O121" s="37"/>
      <c r="P121" s="37"/>
      <c r="Q121" s="37"/>
      <c r="R121" s="37"/>
      <c r="S121" s="37"/>
      <c r="T121" s="66"/>
      <c r="AT121" s="19" t="s">
        <v>201</v>
      </c>
      <c r="AU121" s="19" t="s">
        <v>86</v>
      </c>
    </row>
    <row r="122" spans="2:51" s="12" customFormat="1" ht="31.5" customHeight="1">
      <c r="B122" s="189"/>
      <c r="D122" s="190" t="s">
        <v>150</v>
      </c>
      <c r="E122" s="191" t="s">
        <v>22</v>
      </c>
      <c r="F122" s="192" t="s">
        <v>605</v>
      </c>
      <c r="H122" s="193">
        <v>166.25</v>
      </c>
      <c r="I122" s="194"/>
      <c r="L122" s="189"/>
      <c r="M122" s="195"/>
      <c r="N122" s="196"/>
      <c r="O122" s="196"/>
      <c r="P122" s="196"/>
      <c r="Q122" s="196"/>
      <c r="R122" s="196"/>
      <c r="S122" s="196"/>
      <c r="T122" s="197"/>
      <c r="AT122" s="198" t="s">
        <v>150</v>
      </c>
      <c r="AU122" s="198" t="s">
        <v>86</v>
      </c>
      <c r="AV122" s="12" t="s">
        <v>86</v>
      </c>
      <c r="AW122" s="12" t="s">
        <v>42</v>
      </c>
      <c r="AX122" s="12" t="s">
        <v>23</v>
      </c>
      <c r="AY122" s="198" t="s">
        <v>136</v>
      </c>
    </row>
    <row r="123" spans="2:65" s="1" customFormat="1" ht="22.5" customHeight="1">
      <c r="B123" s="173"/>
      <c r="C123" s="174" t="s">
        <v>241</v>
      </c>
      <c r="D123" s="174" t="s">
        <v>139</v>
      </c>
      <c r="E123" s="175" t="s">
        <v>242</v>
      </c>
      <c r="F123" s="176" t="s">
        <v>243</v>
      </c>
      <c r="G123" s="177" t="s">
        <v>230</v>
      </c>
      <c r="H123" s="178">
        <v>166.25</v>
      </c>
      <c r="I123" s="179"/>
      <c r="J123" s="180">
        <f>ROUND(I123*H123,2)</f>
        <v>0</v>
      </c>
      <c r="K123" s="176" t="s">
        <v>244</v>
      </c>
      <c r="L123" s="36"/>
      <c r="M123" s="181" t="s">
        <v>22</v>
      </c>
      <c r="N123" s="182" t="s">
        <v>49</v>
      </c>
      <c r="O123" s="37"/>
      <c r="P123" s="183">
        <f>O123*H123</f>
        <v>0</v>
      </c>
      <c r="Q123" s="183">
        <v>0</v>
      </c>
      <c r="R123" s="183">
        <f>Q123*H123</f>
        <v>0</v>
      </c>
      <c r="S123" s="183">
        <v>0</v>
      </c>
      <c r="T123" s="184">
        <f>S123*H123</f>
        <v>0</v>
      </c>
      <c r="AR123" s="19" t="s">
        <v>165</v>
      </c>
      <c r="AT123" s="19" t="s">
        <v>139</v>
      </c>
      <c r="AU123" s="19" t="s">
        <v>86</v>
      </c>
      <c r="AY123" s="19" t="s">
        <v>136</v>
      </c>
      <c r="BE123" s="185">
        <f>IF(N123="základní",J123,0)</f>
        <v>0</v>
      </c>
      <c r="BF123" s="185">
        <f>IF(N123="snížená",J123,0)</f>
        <v>0</v>
      </c>
      <c r="BG123" s="185">
        <f>IF(N123="zákl. přenesená",J123,0)</f>
        <v>0</v>
      </c>
      <c r="BH123" s="185">
        <f>IF(N123="sníž. přenesená",J123,0)</f>
        <v>0</v>
      </c>
      <c r="BI123" s="185">
        <f>IF(N123="nulová",J123,0)</f>
        <v>0</v>
      </c>
      <c r="BJ123" s="19" t="s">
        <v>23</v>
      </c>
      <c r="BK123" s="185">
        <f>ROUND(I123*H123,2)</f>
        <v>0</v>
      </c>
      <c r="BL123" s="19" t="s">
        <v>165</v>
      </c>
      <c r="BM123" s="19" t="s">
        <v>606</v>
      </c>
    </row>
    <row r="124" spans="2:47" s="1" customFormat="1" ht="42" customHeight="1">
      <c r="B124" s="36"/>
      <c r="D124" s="186" t="s">
        <v>146</v>
      </c>
      <c r="F124" s="187" t="s">
        <v>246</v>
      </c>
      <c r="I124" s="147"/>
      <c r="L124" s="36"/>
      <c r="M124" s="65"/>
      <c r="N124" s="37"/>
      <c r="O124" s="37"/>
      <c r="P124" s="37"/>
      <c r="Q124" s="37"/>
      <c r="R124" s="37"/>
      <c r="S124" s="37"/>
      <c r="T124" s="66"/>
      <c r="AT124" s="19" t="s">
        <v>146</v>
      </c>
      <c r="AU124" s="19" t="s">
        <v>86</v>
      </c>
    </row>
    <row r="125" spans="2:47" s="1" customFormat="1" ht="174" customHeight="1">
      <c r="B125" s="36"/>
      <c r="D125" s="186" t="s">
        <v>201</v>
      </c>
      <c r="F125" s="188" t="s">
        <v>247</v>
      </c>
      <c r="I125" s="147"/>
      <c r="L125" s="36"/>
      <c r="M125" s="65"/>
      <c r="N125" s="37"/>
      <c r="O125" s="37"/>
      <c r="P125" s="37"/>
      <c r="Q125" s="37"/>
      <c r="R125" s="37"/>
      <c r="S125" s="37"/>
      <c r="T125" s="66"/>
      <c r="AT125" s="19" t="s">
        <v>201</v>
      </c>
      <c r="AU125" s="19" t="s">
        <v>86</v>
      </c>
    </row>
    <row r="126" spans="2:51" s="12" customFormat="1" ht="31.5" customHeight="1">
      <c r="B126" s="189"/>
      <c r="D126" s="190" t="s">
        <v>150</v>
      </c>
      <c r="E126" s="191" t="s">
        <v>22</v>
      </c>
      <c r="F126" s="192" t="s">
        <v>605</v>
      </c>
      <c r="H126" s="193">
        <v>166.25</v>
      </c>
      <c r="I126" s="194"/>
      <c r="L126" s="189"/>
      <c r="M126" s="195"/>
      <c r="N126" s="196"/>
      <c r="O126" s="196"/>
      <c r="P126" s="196"/>
      <c r="Q126" s="196"/>
      <c r="R126" s="196"/>
      <c r="S126" s="196"/>
      <c r="T126" s="197"/>
      <c r="AT126" s="198" t="s">
        <v>150</v>
      </c>
      <c r="AU126" s="198" t="s">
        <v>86</v>
      </c>
      <c r="AV126" s="12" t="s">
        <v>86</v>
      </c>
      <c r="AW126" s="12" t="s">
        <v>42</v>
      </c>
      <c r="AX126" s="12" t="s">
        <v>23</v>
      </c>
      <c r="AY126" s="198" t="s">
        <v>136</v>
      </c>
    </row>
    <row r="127" spans="2:65" s="1" customFormat="1" ht="22.5" customHeight="1">
      <c r="B127" s="173"/>
      <c r="C127" s="174" t="s">
        <v>248</v>
      </c>
      <c r="D127" s="174" t="s">
        <v>139</v>
      </c>
      <c r="E127" s="175" t="s">
        <v>249</v>
      </c>
      <c r="F127" s="176" t="s">
        <v>250</v>
      </c>
      <c r="G127" s="177" t="s">
        <v>230</v>
      </c>
      <c r="H127" s="178">
        <v>166.25</v>
      </c>
      <c r="I127" s="179"/>
      <c r="J127" s="180">
        <f>ROUND(I127*H127,2)</f>
        <v>0</v>
      </c>
      <c r="K127" s="176" t="s">
        <v>244</v>
      </c>
      <c r="L127" s="36"/>
      <c r="M127" s="181" t="s">
        <v>22</v>
      </c>
      <c r="N127" s="182" t="s">
        <v>49</v>
      </c>
      <c r="O127" s="37"/>
      <c r="P127" s="183">
        <f>O127*H127</f>
        <v>0</v>
      </c>
      <c r="Q127" s="183">
        <v>0</v>
      </c>
      <c r="R127" s="183">
        <f>Q127*H127</f>
        <v>0</v>
      </c>
      <c r="S127" s="183">
        <v>0</v>
      </c>
      <c r="T127" s="184">
        <f>S127*H127</f>
        <v>0</v>
      </c>
      <c r="AR127" s="19" t="s">
        <v>165</v>
      </c>
      <c r="AT127" s="19" t="s">
        <v>139</v>
      </c>
      <c r="AU127" s="19" t="s">
        <v>86</v>
      </c>
      <c r="AY127" s="19" t="s">
        <v>136</v>
      </c>
      <c r="BE127" s="185">
        <f>IF(N127="základní",J127,0)</f>
        <v>0</v>
      </c>
      <c r="BF127" s="185">
        <f>IF(N127="snížená",J127,0)</f>
        <v>0</v>
      </c>
      <c r="BG127" s="185">
        <f>IF(N127="zákl. přenesená",J127,0)</f>
        <v>0</v>
      </c>
      <c r="BH127" s="185">
        <f>IF(N127="sníž. přenesená",J127,0)</f>
        <v>0</v>
      </c>
      <c r="BI127" s="185">
        <f>IF(N127="nulová",J127,0)</f>
        <v>0</v>
      </c>
      <c r="BJ127" s="19" t="s">
        <v>23</v>
      </c>
      <c r="BK127" s="185">
        <f>ROUND(I127*H127,2)</f>
        <v>0</v>
      </c>
      <c r="BL127" s="19" t="s">
        <v>165</v>
      </c>
      <c r="BM127" s="19" t="s">
        <v>607</v>
      </c>
    </row>
    <row r="128" spans="2:47" s="1" customFormat="1" ht="30" customHeight="1">
      <c r="B128" s="36"/>
      <c r="D128" s="186" t="s">
        <v>146</v>
      </c>
      <c r="F128" s="187" t="s">
        <v>252</v>
      </c>
      <c r="I128" s="147"/>
      <c r="L128" s="36"/>
      <c r="M128" s="65"/>
      <c r="N128" s="37"/>
      <c r="O128" s="37"/>
      <c r="P128" s="37"/>
      <c r="Q128" s="37"/>
      <c r="R128" s="37"/>
      <c r="S128" s="37"/>
      <c r="T128" s="66"/>
      <c r="AT128" s="19" t="s">
        <v>146</v>
      </c>
      <c r="AU128" s="19" t="s">
        <v>86</v>
      </c>
    </row>
    <row r="129" spans="2:47" s="1" customFormat="1" ht="138" customHeight="1">
      <c r="B129" s="36"/>
      <c r="D129" s="186" t="s">
        <v>201</v>
      </c>
      <c r="F129" s="188" t="s">
        <v>253</v>
      </c>
      <c r="I129" s="147"/>
      <c r="L129" s="36"/>
      <c r="M129" s="65"/>
      <c r="N129" s="37"/>
      <c r="O129" s="37"/>
      <c r="P129" s="37"/>
      <c r="Q129" s="37"/>
      <c r="R129" s="37"/>
      <c r="S129" s="37"/>
      <c r="T129" s="66"/>
      <c r="AT129" s="19" t="s">
        <v>201</v>
      </c>
      <c r="AU129" s="19" t="s">
        <v>86</v>
      </c>
    </row>
    <row r="130" spans="2:51" s="12" customFormat="1" ht="31.5" customHeight="1">
      <c r="B130" s="189"/>
      <c r="D130" s="190" t="s">
        <v>150</v>
      </c>
      <c r="E130" s="191" t="s">
        <v>22</v>
      </c>
      <c r="F130" s="192" t="s">
        <v>605</v>
      </c>
      <c r="H130" s="193">
        <v>166.25</v>
      </c>
      <c r="I130" s="194"/>
      <c r="L130" s="189"/>
      <c r="M130" s="195"/>
      <c r="N130" s="196"/>
      <c r="O130" s="196"/>
      <c r="P130" s="196"/>
      <c r="Q130" s="196"/>
      <c r="R130" s="196"/>
      <c r="S130" s="196"/>
      <c r="T130" s="197"/>
      <c r="AT130" s="198" t="s">
        <v>150</v>
      </c>
      <c r="AU130" s="198" t="s">
        <v>86</v>
      </c>
      <c r="AV130" s="12" t="s">
        <v>86</v>
      </c>
      <c r="AW130" s="12" t="s">
        <v>42</v>
      </c>
      <c r="AX130" s="12" t="s">
        <v>23</v>
      </c>
      <c r="AY130" s="198" t="s">
        <v>136</v>
      </c>
    </row>
    <row r="131" spans="2:65" s="1" customFormat="1" ht="22.5" customHeight="1">
      <c r="B131" s="173"/>
      <c r="C131" s="174" t="s">
        <v>28</v>
      </c>
      <c r="D131" s="174" t="s">
        <v>139</v>
      </c>
      <c r="E131" s="175" t="s">
        <v>254</v>
      </c>
      <c r="F131" s="176" t="s">
        <v>255</v>
      </c>
      <c r="G131" s="177" t="s">
        <v>230</v>
      </c>
      <c r="H131" s="178">
        <v>437.45</v>
      </c>
      <c r="I131" s="179"/>
      <c r="J131" s="180">
        <f>ROUND(I131*H131,2)</f>
        <v>0</v>
      </c>
      <c r="K131" s="176" t="s">
        <v>244</v>
      </c>
      <c r="L131" s="36"/>
      <c r="M131" s="181" t="s">
        <v>22</v>
      </c>
      <c r="N131" s="182" t="s">
        <v>49</v>
      </c>
      <c r="O131" s="37"/>
      <c r="P131" s="183">
        <f>O131*H131</f>
        <v>0</v>
      </c>
      <c r="Q131" s="183">
        <v>0</v>
      </c>
      <c r="R131" s="183">
        <f>Q131*H131</f>
        <v>0</v>
      </c>
      <c r="S131" s="183">
        <v>0</v>
      </c>
      <c r="T131" s="184">
        <f>S131*H131</f>
        <v>0</v>
      </c>
      <c r="AR131" s="19" t="s">
        <v>165</v>
      </c>
      <c r="AT131" s="19" t="s">
        <v>139</v>
      </c>
      <c r="AU131" s="19" t="s">
        <v>86</v>
      </c>
      <c r="AY131" s="19" t="s">
        <v>136</v>
      </c>
      <c r="BE131" s="185">
        <f>IF(N131="základní",J131,0)</f>
        <v>0</v>
      </c>
      <c r="BF131" s="185">
        <f>IF(N131="snížená",J131,0)</f>
        <v>0</v>
      </c>
      <c r="BG131" s="185">
        <f>IF(N131="zákl. přenesená",J131,0)</f>
        <v>0</v>
      </c>
      <c r="BH131" s="185">
        <f>IF(N131="sníž. přenesená",J131,0)</f>
        <v>0</v>
      </c>
      <c r="BI131" s="185">
        <f>IF(N131="nulová",J131,0)</f>
        <v>0</v>
      </c>
      <c r="BJ131" s="19" t="s">
        <v>23</v>
      </c>
      <c r="BK131" s="185">
        <f>ROUND(I131*H131,2)</f>
        <v>0</v>
      </c>
      <c r="BL131" s="19" t="s">
        <v>165</v>
      </c>
      <c r="BM131" s="19" t="s">
        <v>608</v>
      </c>
    </row>
    <row r="132" spans="2:47" s="1" customFormat="1" ht="22.5" customHeight="1">
      <c r="B132" s="36"/>
      <c r="D132" s="186" t="s">
        <v>146</v>
      </c>
      <c r="F132" s="187" t="s">
        <v>255</v>
      </c>
      <c r="I132" s="147"/>
      <c r="L132" s="36"/>
      <c r="M132" s="65"/>
      <c r="N132" s="37"/>
      <c r="O132" s="37"/>
      <c r="P132" s="37"/>
      <c r="Q132" s="37"/>
      <c r="R132" s="37"/>
      <c r="S132" s="37"/>
      <c r="T132" s="66"/>
      <c r="AT132" s="19" t="s">
        <v>146</v>
      </c>
      <c r="AU132" s="19" t="s">
        <v>86</v>
      </c>
    </row>
    <row r="133" spans="2:47" s="1" customFormat="1" ht="270" customHeight="1">
      <c r="B133" s="36"/>
      <c r="D133" s="186" t="s">
        <v>201</v>
      </c>
      <c r="F133" s="188" t="s">
        <v>257</v>
      </c>
      <c r="I133" s="147"/>
      <c r="L133" s="36"/>
      <c r="M133" s="65"/>
      <c r="N133" s="37"/>
      <c r="O133" s="37"/>
      <c r="P133" s="37"/>
      <c r="Q133" s="37"/>
      <c r="R133" s="37"/>
      <c r="S133" s="37"/>
      <c r="T133" s="66"/>
      <c r="AT133" s="19" t="s">
        <v>201</v>
      </c>
      <c r="AU133" s="19" t="s">
        <v>86</v>
      </c>
    </row>
    <row r="134" spans="2:51" s="12" customFormat="1" ht="31.5" customHeight="1">
      <c r="B134" s="189"/>
      <c r="D134" s="186" t="s">
        <v>150</v>
      </c>
      <c r="E134" s="198" t="s">
        <v>22</v>
      </c>
      <c r="F134" s="204" t="s">
        <v>605</v>
      </c>
      <c r="H134" s="205">
        <v>166.25</v>
      </c>
      <c r="I134" s="194"/>
      <c r="L134" s="189"/>
      <c r="M134" s="195"/>
      <c r="N134" s="196"/>
      <c r="O134" s="196"/>
      <c r="P134" s="196"/>
      <c r="Q134" s="196"/>
      <c r="R134" s="196"/>
      <c r="S134" s="196"/>
      <c r="T134" s="197"/>
      <c r="AT134" s="198" t="s">
        <v>150</v>
      </c>
      <c r="AU134" s="198" t="s">
        <v>86</v>
      </c>
      <c r="AV134" s="12" t="s">
        <v>86</v>
      </c>
      <c r="AW134" s="12" t="s">
        <v>42</v>
      </c>
      <c r="AX134" s="12" t="s">
        <v>78</v>
      </c>
      <c r="AY134" s="198" t="s">
        <v>136</v>
      </c>
    </row>
    <row r="135" spans="2:51" s="12" customFormat="1" ht="22.5" customHeight="1">
      <c r="B135" s="189"/>
      <c r="D135" s="186" t="s">
        <v>150</v>
      </c>
      <c r="E135" s="198" t="s">
        <v>22</v>
      </c>
      <c r="F135" s="204" t="s">
        <v>609</v>
      </c>
      <c r="H135" s="205">
        <v>271.2</v>
      </c>
      <c r="I135" s="194"/>
      <c r="L135" s="189"/>
      <c r="M135" s="195"/>
      <c r="N135" s="196"/>
      <c r="O135" s="196"/>
      <c r="P135" s="196"/>
      <c r="Q135" s="196"/>
      <c r="R135" s="196"/>
      <c r="S135" s="196"/>
      <c r="T135" s="197"/>
      <c r="AT135" s="198" t="s">
        <v>150</v>
      </c>
      <c r="AU135" s="198" t="s">
        <v>86</v>
      </c>
      <c r="AV135" s="12" t="s">
        <v>86</v>
      </c>
      <c r="AW135" s="12" t="s">
        <v>42</v>
      </c>
      <c r="AX135" s="12" t="s">
        <v>78</v>
      </c>
      <c r="AY135" s="198" t="s">
        <v>136</v>
      </c>
    </row>
    <row r="136" spans="2:51" s="13" customFormat="1" ht="22.5" customHeight="1">
      <c r="B136" s="206"/>
      <c r="D136" s="190" t="s">
        <v>150</v>
      </c>
      <c r="E136" s="207" t="s">
        <v>22</v>
      </c>
      <c r="F136" s="208" t="s">
        <v>215</v>
      </c>
      <c r="H136" s="209">
        <v>437.45</v>
      </c>
      <c r="I136" s="210"/>
      <c r="L136" s="206"/>
      <c r="M136" s="211"/>
      <c r="N136" s="212"/>
      <c r="O136" s="212"/>
      <c r="P136" s="212"/>
      <c r="Q136" s="212"/>
      <c r="R136" s="212"/>
      <c r="S136" s="212"/>
      <c r="T136" s="213"/>
      <c r="AT136" s="214" t="s">
        <v>150</v>
      </c>
      <c r="AU136" s="214" t="s">
        <v>86</v>
      </c>
      <c r="AV136" s="13" t="s">
        <v>165</v>
      </c>
      <c r="AW136" s="13" t="s">
        <v>42</v>
      </c>
      <c r="AX136" s="13" t="s">
        <v>23</v>
      </c>
      <c r="AY136" s="214" t="s">
        <v>136</v>
      </c>
    </row>
    <row r="137" spans="2:65" s="1" customFormat="1" ht="22.5" customHeight="1">
      <c r="B137" s="173"/>
      <c r="C137" s="174" t="s">
        <v>259</v>
      </c>
      <c r="D137" s="174" t="s">
        <v>139</v>
      </c>
      <c r="E137" s="175" t="s">
        <v>260</v>
      </c>
      <c r="F137" s="176" t="s">
        <v>261</v>
      </c>
      <c r="G137" s="177" t="s">
        <v>262</v>
      </c>
      <c r="H137" s="178">
        <v>874.9</v>
      </c>
      <c r="I137" s="179"/>
      <c r="J137" s="180">
        <f>ROUND(I137*H137,2)</f>
        <v>0</v>
      </c>
      <c r="K137" s="176" t="s">
        <v>244</v>
      </c>
      <c r="L137" s="36"/>
      <c r="M137" s="181" t="s">
        <v>22</v>
      </c>
      <c r="N137" s="182" t="s">
        <v>49</v>
      </c>
      <c r="O137" s="37"/>
      <c r="P137" s="183">
        <f>O137*H137</f>
        <v>0</v>
      </c>
      <c r="Q137" s="183">
        <v>0</v>
      </c>
      <c r="R137" s="183">
        <f>Q137*H137</f>
        <v>0</v>
      </c>
      <c r="S137" s="183">
        <v>0</v>
      </c>
      <c r="T137" s="184">
        <f>S137*H137</f>
        <v>0</v>
      </c>
      <c r="AR137" s="19" t="s">
        <v>165</v>
      </c>
      <c r="AT137" s="19" t="s">
        <v>139</v>
      </c>
      <c r="AU137" s="19" t="s">
        <v>86</v>
      </c>
      <c r="AY137" s="19" t="s">
        <v>136</v>
      </c>
      <c r="BE137" s="185">
        <f>IF(N137="základní",J137,0)</f>
        <v>0</v>
      </c>
      <c r="BF137" s="185">
        <f>IF(N137="snížená",J137,0)</f>
        <v>0</v>
      </c>
      <c r="BG137" s="185">
        <f>IF(N137="zákl. přenesená",J137,0)</f>
        <v>0</v>
      </c>
      <c r="BH137" s="185">
        <f>IF(N137="sníž. přenesená",J137,0)</f>
        <v>0</v>
      </c>
      <c r="BI137" s="185">
        <f>IF(N137="nulová",J137,0)</f>
        <v>0</v>
      </c>
      <c r="BJ137" s="19" t="s">
        <v>23</v>
      </c>
      <c r="BK137" s="185">
        <f>ROUND(I137*H137,2)</f>
        <v>0</v>
      </c>
      <c r="BL137" s="19" t="s">
        <v>165</v>
      </c>
      <c r="BM137" s="19" t="s">
        <v>610</v>
      </c>
    </row>
    <row r="138" spans="2:47" s="1" customFormat="1" ht="22.5" customHeight="1">
      <c r="B138" s="36"/>
      <c r="D138" s="186" t="s">
        <v>146</v>
      </c>
      <c r="F138" s="187" t="s">
        <v>264</v>
      </c>
      <c r="I138" s="147"/>
      <c r="L138" s="36"/>
      <c r="M138" s="65"/>
      <c r="N138" s="37"/>
      <c r="O138" s="37"/>
      <c r="P138" s="37"/>
      <c r="Q138" s="37"/>
      <c r="R138" s="37"/>
      <c r="S138" s="37"/>
      <c r="T138" s="66"/>
      <c r="AT138" s="19" t="s">
        <v>146</v>
      </c>
      <c r="AU138" s="19" t="s">
        <v>86</v>
      </c>
    </row>
    <row r="139" spans="2:47" s="1" customFormat="1" ht="270" customHeight="1">
      <c r="B139" s="36"/>
      <c r="D139" s="186" t="s">
        <v>201</v>
      </c>
      <c r="F139" s="188" t="s">
        <v>257</v>
      </c>
      <c r="I139" s="147"/>
      <c r="L139" s="36"/>
      <c r="M139" s="65"/>
      <c r="N139" s="37"/>
      <c r="O139" s="37"/>
      <c r="P139" s="37"/>
      <c r="Q139" s="37"/>
      <c r="R139" s="37"/>
      <c r="S139" s="37"/>
      <c r="T139" s="66"/>
      <c r="AT139" s="19" t="s">
        <v>201</v>
      </c>
      <c r="AU139" s="19" t="s">
        <v>86</v>
      </c>
    </row>
    <row r="140" spans="2:51" s="12" customFormat="1" ht="31.5" customHeight="1">
      <c r="B140" s="189"/>
      <c r="D140" s="186" t="s">
        <v>150</v>
      </c>
      <c r="E140" s="198" t="s">
        <v>22</v>
      </c>
      <c r="F140" s="204" t="s">
        <v>611</v>
      </c>
      <c r="H140" s="205">
        <v>332.5</v>
      </c>
      <c r="I140" s="194"/>
      <c r="L140" s="189"/>
      <c r="M140" s="195"/>
      <c r="N140" s="196"/>
      <c r="O140" s="196"/>
      <c r="P140" s="196"/>
      <c r="Q140" s="196"/>
      <c r="R140" s="196"/>
      <c r="S140" s="196"/>
      <c r="T140" s="197"/>
      <c r="AT140" s="198" t="s">
        <v>150</v>
      </c>
      <c r="AU140" s="198" t="s">
        <v>86</v>
      </c>
      <c r="AV140" s="12" t="s">
        <v>86</v>
      </c>
      <c r="AW140" s="12" t="s">
        <v>42</v>
      </c>
      <c r="AX140" s="12" t="s">
        <v>78</v>
      </c>
      <c r="AY140" s="198" t="s">
        <v>136</v>
      </c>
    </row>
    <row r="141" spans="2:51" s="12" customFormat="1" ht="22.5" customHeight="1">
      <c r="B141" s="189"/>
      <c r="D141" s="186" t="s">
        <v>150</v>
      </c>
      <c r="E141" s="198" t="s">
        <v>22</v>
      </c>
      <c r="F141" s="204" t="s">
        <v>612</v>
      </c>
      <c r="H141" s="205">
        <v>542.4</v>
      </c>
      <c r="I141" s="194"/>
      <c r="L141" s="189"/>
      <c r="M141" s="195"/>
      <c r="N141" s="196"/>
      <c r="O141" s="196"/>
      <c r="P141" s="196"/>
      <c r="Q141" s="196"/>
      <c r="R141" s="196"/>
      <c r="S141" s="196"/>
      <c r="T141" s="197"/>
      <c r="AT141" s="198" t="s">
        <v>150</v>
      </c>
      <c r="AU141" s="198" t="s">
        <v>86</v>
      </c>
      <c r="AV141" s="12" t="s">
        <v>86</v>
      </c>
      <c r="AW141" s="12" t="s">
        <v>42</v>
      </c>
      <c r="AX141" s="12" t="s">
        <v>78</v>
      </c>
      <c r="AY141" s="198" t="s">
        <v>136</v>
      </c>
    </row>
    <row r="142" spans="2:51" s="13" customFormat="1" ht="22.5" customHeight="1">
      <c r="B142" s="206"/>
      <c r="D142" s="190" t="s">
        <v>150</v>
      </c>
      <c r="E142" s="207" t="s">
        <v>22</v>
      </c>
      <c r="F142" s="208" t="s">
        <v>215</v>
      </c>
      <c r="H142" s="209">
        <v>874.9</v>
      </c>
      <c r="I142" s="210"/>
      <c r="L142" s="206"/>
      <c r="M142" s="211"/>
      <c r="N142" s="212"/>
      <c r="O142" s="212"/>
      <c r="P142" s="212"/>
      <c r="Q142" s="212"/>
      <c r="R142" s="212"/>
      <c r="S142" s="212"/>
      <c r="T142" s="213"/>
      <c r="AT142" s="214" t="s">
        <v>150</v>
      </c>
      <c r="AU142" s="214" t="s">
        <v>86</v>
      </c>
      <c r="AV142" s="13" t="s">
        <v>165</v>
      </c>
      <c r="AW142" s="13" t="s">
        <v>42</v>
      </c>
      <c r="AX142" s="13" t="s">
        <v>23</v>
      </c>
      <c r="AY142" s="214" t="s">
        <v>136</v>
      </c>
    </row>
    <row r="143" spans="2:65" s="1" customFormat="1" ht="22.5" customHeight="1">
      <c r="B143" s="173"/>
      <c r="C143" s="174" t="s">
        <v>267</v>
      </c>
      <c r="D143" s="174" t="s">
        <v>139</v>
      </c>
      <c r="E143" s="175" t="s">
        <v>268</v>
      </c>
      <c r="F143" s="176" t="s">
        <v>269</v>
      </c>
      <c r="G143" s="177" t="s">
        <v>198</v>
      </c>
      <c r="H143" s="178">
        <v>348</v>
      </c>
      <c r="I143" s="179"/>
      <c r="J143" s="180">
        <f>ROUND(I143*H143,2)</f>
        <v>0</v>
      </c>
      <c r="K143" s="176" t="s">
        <v>270</v>
      </c>
      <c r="L143" s="36"/>
      <c r="M143" s="181" t="s">
        <v>22</v>
      </c>
      <c r="N143" s="182" t="s">
        <v>49</v>
      </c>
      <c r="O143" s="37"/>
      <c r="P143" s="183">
        <f>O143*H143</f>
        <v>0</v>
      </c>
      <c r="Q143" s="183">
        <v>0</v>
      </c>
      <c r="R143" s="183">
        <f>Q143*H143</f>
        <v>0</v>
      </c>
      <c r="S143" s="183">
        <v>0</v>
      </c>
      <c r="T143" s="184">
        <f>S143*H143</f>
        <v>0</v>
      </c>
      <c r="AR143" s="19" t="s">
        <v>165</v>
      </c>
      <c r="AT143" s="19" t="s">
        <v>139</v>
      </c>
      <c r="AU143" s="19" t="s">
        <v>86</v>
      </c>
      <c r="AY143" s="19" t="s">
        <v>136</v>
      </c>
      <c r="BE143" s="185">
        <f>IF(N143="základní",J143,0)</f>
        <v>0</v>
      </c>
      <c r="BF143" s="185">
        <f>IF(N143="snížená",J143,0)</f>
        <v>0</v>
      </c>
      <c r="BG143" s="185">
        <f>IF(N143="zákl. přenesená",J143,0)</f>
        <v>0</v>
      </c>
      <c r="BH143" s="185">
        <f>IF(N143="sníž. přenesená",J143,0)</f>
        <v>0</v>
      </c>
      <c r="BI143" s="185">
        <f>IF(N143="nulová",J143,0)</f>
        <v>0</v>
      </c>
      <c r="BJ143" s="19" t="s">
        <v>23</v>
      </c>
      <c r="BK143" s="185">
        <f>ROUND(I143*H143,2)</f>
        <v>0</v>
      </c>
      <c r="BL143" s="19" t="s">
        <v>165</v>
      </c>
      <c r="BM143" s="19" t="s">
        <v>613</v>
      </c>
    </row>
    <row r="144" spans="2:47" s="1" customFormat="1" ht="22.5" customHeight="1">
      <c r="B144" s="36"/>
      <c r="D144" s="186" t="s">
        <v>146</v>
      </c>
      <c r="F144" s="187" t="s">
        <v>272</v>
      </c>
      <c r="I144" s="147"/>
      <c r="L144" s="36"/>
      <c r="M144" s="65"/>
      <c r="N144" s="37"/>
      <c r="O144" s="37"/>
      <c r="P144" s="37"/>
      <c r="Q144" s="37"/>
      <c r="R144" s="37"/>
      <c r="S144" s="37"/>
      <c r="T144" s="66"/>
      <c r="AT144" s="19" t="s">
        <v>146</v>
      </c>
      <c r="AU144" s="19" t="s">
        <v>86</v>
      </c>
    </row>
    <row r="145" spans="2:47" s="1" customFormat="1" ht="150" customHeight="1">
      <c r="B145" s="36"/>
      <c r="D145" s="186" t="s">
        <v>201</v>
      </c>
      <c r="F145" s="188" t="s">
        <v>273</v>
      </c>
      <c r="I145" s="147"/>
      <c r="L145" s="36"/>
      <c r="M145" s="65"/>
      <c r="N145" s="37"/>
      <c r="O145" s="37"/>
      <c r="P145" s="37"/>
      <c r="Q145" s="37"/>
      <c r="R145" s="37"/>
      <c r="S145" s="37"/>
      <c r="T145" s="66"/>
      <c r="AT145" s="19" t="s">
        <v>201</v>
      </c>
      <c r="AU145" s="19" t="s">
        <v>86</v>
      </c>
    </row>
    <row r="146" spans="2:51" s="12" customFormat="1" ht="22.5" customHeight="1">
      <c r="B146" s="189"/>
      <c r="D146" s="186" t="s">
        <v>150</v>
      </c>
      <c r="E146" s="198" t="s">
        <v>22</v>
      </c>
      <c r="F146" s="204" t="s">
        <v>614</v>
      </c>
      <c r="H146" s="205">
        <v>332.5</v>
      </c>
      <c r="I146" s="194"/>
      <c r="L146" s="189"/>
      <c r="M146" s="195"/>
      <c r="N146" s="196"/>
      <c r="O146" s="196"/>
      <c r="P146" s="196"/>
      <c r="Q146" s="196"/>
      <c r="R146" s="196"/>
      <c r="S146" s="196"/>
      <c r="T146" s="197"/>
      <c r="AT146" s="198" t="s">
        <v>150</v>
      </c>
      <c r="AU146" s="198" t="s">
        <v>86</v>
      </c>
      <c r="AV146" s="12" t="s">
        <v>86</v>
      </c>
      <c r="AW146" s="12" t="s">
        <v>42</v>
      </c>
      <c r="AX146" s="12" t="s">
        <v>78</v>
      </c>
      <c r="AY146" s="198" t="s">
        <v>136</v>
      </c>
    </row>
    <row r="147" spans="2:51" s="12" customFormat="1" ht="22.5" customHeight="1">
      <c r="B147" s="189"/>
      <c r="D147" s="186" t="s">
        <v>150</v>
      </c>
      <c r="E147" s="198" t="s">
        <v>22</v>
      </c>
      <c r="F147" s="204" t="s">
        <v>615</v>
      </c>
      <c r="H147" s="205">
        <v>15.5</v>
      </c>
      <c r="I147" s="194"/>
      <c r="L147" s="189"/>
      <c r="M147" s="195"/>
      <c r="N147" s="196"/>
      <c r="O147" s="196"/>
      <c r="P147" s="196"/>
      <c r="Q147" s="196"/>
      <c r="R147" s="196"/>
      <c r="S147" s="196"/>
      <c r="T147" s="197"/>
      <c r="AT147" s="198" t="s">
        <v>150</v>
      </c>
      <c r="AU147" s="198" t="s">
        <v>86</v>
      </c>
      <c r="AV147" s="12" t="s">
        <v>86</v>
      </c>
      <c r="AW147" s="12" t="s">
        <v>42</v>
      </c>
      <c r="AX147" s="12" t="s">
        <v>78</v>
      </c>
      <c r="AY147" s="198" t="s">
        <v>136</v>
      </c>
    </row>
    <row r="148" spans="2:51" s="13" customFormat="1" ht="22.5" customHeight="1">
      <c r="B148" s="206"/>
      <c r="D148" s="186" t="s">
        <v>150</v>
      </c>
      <c r="E148" s="215" t="s">
        <v>22</v>
      </c>
      <c r="F148" s="216" t="s">
        <v>215</v>
      </c>
      <c r="H148" s="217">
        <v>348</v>
      </c>
      <c r="I148" s="210"/>
      <c r="L148" s="206"/>
      <c r="M148" s="211"/>
      <c r="N148" s="212"/>
      <c r="O148" s="212"/>
      <c r="P148" s="212"/>
      <c r="Q148" s="212"/>
      <c r="R148" s="212"/>
      <c r="S148" s="212"/>
      <c r="T148" s="213"/>
      <c r="AT148" s="214" t="s">
        <v>150</v>
      </c>
      <c r="AU148" s="214" t="s">
        <v>86</v>
      </c>
      <c r="AV148" s="13" t="s">
        <v>165</v>
      </c>
      <c r="AW148" s="13" t="s">
        <v>42</v>
      </c>
      <c r="AX148" s="13" t="s">
        <v>23</v>
      </c>
      <c r="AY148" s="214" t="s">
        <v>136</v>
      </c>
    </row>
    <row r="149" spans="2:63" s="11" customFormat="1" ht="29.25" customHeight="1">
      <c r="B149" s="159"/>
      <c r="D149" s="160" t="s">
        <v>77</v>
      </c>
      <c r="E149" s="247" t="s">
        <v>86</v>
      </c>
      <c r="F149" s="247" t="s">
        <v>277</v>
      </c>
      <c r="I149" s="162"/>
      <c r="J149" s="248">
        <f>BK149</f>
        <v>0</v>
      </c>
      <c r="L149" s="159"/>
      <c r="M149" s="164"/>
      <c r="N149" s="165"/>
      <c r="O149" s="165"/>
      <c r="P149" s="166">
        <v>0</v>
      </c>
      <c r="Q149" s="165"/>
      <c r="R149" s="166">
        <v>0</v>
      </c>
      <c r="S149" s="165"/>
      <c r="T149" s="167">
        <v>0</v>
      </c>
      <c r="AR149" s="160" t="s">
        <v>23</v>
      </c>
      <c r="AT149" s="168" t="s">
        <v>77</v>
      </c>
      <c r="AU149" s="168" t="s">
        <v>23</v>
      </c>
      <c r="AY149" s="160" t="s">
        <v>136</v>
      </c>
      <c r="BK149" s="169">
        <v>0</v>
      </c>
    </row>
    <row r="150" spans="2:63" s="11" customFormat="1" ht="19.5" customHeight="1">
      <c r="B150" s="159"/>
      <c r="D150" s="170" t="s">
        <v>77</v>
      </c>
      <c r="E150" s="171" t="s">
        <v>165</v>
      </c>
      <c r="F150" s="171" t="s">
        <v>285</v>
      </c>
      <c r="I150" s="162"/>
      <c r="J150" s="172">
        <f>BK150</f>
        <v>0</v>
      </c>
      <c r="L150" s="159"/>
      <c r="M150" s="164"/>
      <c r="N150" s="165"/>
      <c r="O150" s="165"/>
      <c r="P150" s="166">
        <f>SUM(P151:P158)</f>
        <v>0</v>
      </c>
      <c r="Q150" s="165"/>
      <c r="R150" s="166">
        <f>SUM(R151:R158)</f>
        <v>0</v>
      </c>
      <c r="S150" s="165"/>
      <c r="T150" s="167">
        <f>SUM(T151:T158)</f>
        <v>0</v>
      </c>
      <c r="AR150" s="160" t="s">
        <v>23</v>
      </c>
      <c r="AT150" s="168" t="s">
        <v>77</v>
      </c>
      <c r="AU150" s="168" t="s">
        <v>23</v>
      </c>
      <c r="AY150" s="160" t="s">
        <v>136</v>
      </c>
      <c r="BK150" s="169">
        <f>SUM(BK151:BK158)</f>
        <v>0</v>
      </c>
    </row>
    <row r="151" spans="2:65" s="1" customFormat="1" ht="22.5" customHeight="1">
      <c r="B151" s="173"/>
      <c r="C151" s="174" t="s">
        <v>278</v>
      </c>
      <c r="D151" s="174" t="s">
        <v>139</v>
      </c>
      <c r="E151" s="175" t="s">
        <v>287</v>
      </c>
      <c r="F151" s="176" t="s">
        <v>288</v>
      </c>
      <c r="G151" s="177" t="s">
        <v>198</v>
      </c>
      <c r="H151" s="178">
        <v>15.5</v>
      </c>
      <c r="I151" s="179"/>
      <c r="J151" s="180">
        <f>ROUND(I151*H151,2)</f>
        <v>0</v>
      </c>
      <c r="K151" s="176" t="s">
        <v>143</v>
      </c>
      <c r="L151" s="36"/>
      <c r="M151" s="181" t="s">
        <v>22</v>
      </c>
      <c r="N151" s="182" t="s">
        <v>49</v>
      </c>
      <c r="O151" s="37"/>
      <c r="P151" s="183">
        <f>O151*H151</f>
        <v>0</v>
      </c>
      <c r="Q151" s="183">
        <v>0</v>
      </c>
      <c r="R151" s="183">
        <f>Q151*H151</f>
        <v>0</v>
      </c>
      <c r="S151" s="183">
        <v>0</v>
      </c>
      <c r="T151" s="184">
        <f>S151*H151</f>
        <v>0</v>
      </c>
      <c r="AR151" s="19" t="s">
        <v>165</v>
      </c>
      <c r="AT151" s="19" t="s">
        <v>139</v>
      </c>
      <c r="AU151" s="19" t="s">
        <v>86</v>
      </c>
      <c r="AY151" s="19" t="s">
        <v>136</v>
      </c>
      <c r="BE151" s="185">
        <f>IF(N151="základní",J151,0)</f>
        <v>0</v>
      </c>
      <c r="BF151" s="185">
        <f>IF(N151="snížená",J151,0)</f>
        <v>0</v>
      </c>
      <c r="BG151" s="185">
        <f>IF(N151="zákl. přenesená",J151,0)</f>
        <v>0</v>
      </c>
      <c r="BH151" s="185">
        <f>IF(N151="sníž. přenesená",J151,0)</f>
        <v>0</v>
      </c>
      <c r="BI151" s="185">
        <f>IF(N151="nulová",J151,0)</f>
        <v>0</v>
      </c>
      <c r="BJ151" s="19" t="s">
        <v>23</v>
      </c>
      <c r="BK151" s="185">
        <f>ROUND(I151*H151,2)</f>
        <v>0</v>
      </c>
      <c r="BL151" s="19" t="s">
        <v>165</v>
      </c>
      <c r="BM151" s="19" t="s">
        <v>616</v>
      </c>
    </row>
    <row r="152" spans="2:47" s="1" customFormat="1" ht="22.5" customHeight="1">
      <c r="B152" s="36"/>
      <c r="D152" s="186" t="s">
        <v>146</v>
      </c>
      <c r="F152" s="187" t="s">
        <v>290</v>
      </c>
      <c r="I152" s="147"/>
      <c r="L152" s="36"/>
      <c r="M152" s="65"/>
      <c r="N152" s="37"/>
      <c r="O152" s="37"/>
      <c r="P152" s="37"/>
      <c r="Q152" s="37"/>
      <c r="R152" s="37"/>
      <c r="S152" s="37"/>
      <c r="T152" s="66"/>
      <c r="AT152" s="19" t="s">
        <v>146</v>
      </c>
      <c r="AU152" s="19" t="s">
        <v>86</v>
      </c>
    </row>
    <row r="153" spans="2:47" s="1" customFormat="1" ht="54" customHeight="1">
      <c r="B153" s="36"/>
      <c r="D153" s="186" t="s">
        <v>201</v>
      </c>
      <c r="F153" s="188" t="s">
        <v>291</v>
      </c>
      <c r="I153" s="147"/>
      <c r="L153" s="36"/>
      <c r="M153" s="65"/>
      <c r="N153" s="37"/>
      <c r="O153" s="37"/>
      <c r="P153" s="37"/>
      <c r="Q153" s="37"/>
      <c r="R153" s="37"/>
      <c r="S153" s="37"/>
      <c r="T153" s="66"/>
      <c r="AT153" s="19" t="s">
        <v>201</v>
      </c>
      <c r="AU153" s="19" t="s">
        <v>86</v>
      </c>
    </row>
    <row r="154" spans="2:51" s="12" customFormat="1" ht="22.5" customHeight="1">
      <c r="B154" s="189"/>
      <c r="D154" s="190" t="s">
        <v>150</v>
      </c>
      <c r="E154" s="191" t="s">
        <v>22</v>
      </c>
      <c r="F154" s="192" t="s">
        <v>617</v>
      </c>
      <c r="H154" s="193">
        <v>15.5</v>
      </c>
      <c r="I154" s="194"/>
      <c r="L154" s="189"/>
      <c r="M154" s="195"/>
      <c r="N154" s="196"/>
      <c r="O154" s="196"/>
      <c r="P154" s="196"/>
      <c r="Q154" s="196"/>
      <c r="R154" s="196"/>
      <c r="S154" s="196"/>
      <c r="T154" s="197"/>
      <c r="AT154" s="198" t="s">
        <v>150</v>
      </c>
      <c r="AU154" s="198" t="s">
        <v>86</v>
      </c>
      <c r="AV154" s="12" t="s">
        <v>86</v>
      </c>
      <c r="AW154" s="12" t="s">
        <v>42</v>
      </c>
      <c r="AX154" s="12" t="s">
        <v>23</v>
      </c>
      <c r="AY154" s="198" t="s">
        <v>136</v>
      </c>
    </row>
    <row r="155" spans="2:65" s="1" customFormat="1" ht="22.5" customHeight="1">
      <c r="B155" s="173"/>
      <c r="C155" s="174" t="s">
        <v>286</v>
      </c>
      <c r="D155" s="174" t="s">
        <v>139</v>
      </c>
      <c r="E155" s="175" t="s">
        <v>618</v>
      </c>
      <c r="F155" s="176" t="s">
        <v>619</v>
      </c>
      <c r="G155" s="177" t="s">
        <v>198</v>
      </c>
      <c r="H155" s="178">
        <v>21.3</v>
      </c>
      <c r="I155" s="179"/>
      <c r="J155" s="180">
        <f>ROUND(I155*H155,2)</f>
        <v>0</v>
      </c>
      <c r="K155" s="176" t="s">
        <v>143</v>
      </c>
      <c r="L155" s="36"/>
      <c r="M155" s="181" t="s">
        <v>22</v>
      </c>
      <c r="N155" s="182" t="s">
        <v>49</v>
      </c>
      <c r="O155" s="37"/>
      <c r="P155" s="183">
        <f>O155*H155</f>
        <v>0</v>
      </c>
      <c r="Q155" s="183">
        <v>0</v>
      </c>
      <c r="R155" s="183">
        <f>Q155*H155</f>
        <v>0</v>
      </c>
      <c r="S155" s="183">
        <v>0</v>
      </c>
      <c r="T155" s="184">
        <f>S155*H155</f>
        <v>0</v>
      </c>
      <c r="AR155" s="19" t="s">
        <v>165</v>
      </c>
      <c r="AT155" s="19" t="s">
        <v>139</v>
      </c>
      <c r="AU155" s="19" t="s">
        <v>86</v>
      </c>
      <c r="AY155" s="19" t="s">
        <v>136</v>
      </c>
      <c r="BE155" s="185">
        <f>IF(N155="základní",J155,0)</f>
        <v>0</v>
      </c>
      <c r="BF155" s="185">
        <f>IF(N155="snížená",J155,0)</f>
        <v>0</v>
      </c>
      <c r="BG155" s="185">
        <f>IF(N155="zákl. přenesená",J155,0)</f>
        <v>0</v>
      </c>
      <c r="BH155" s="185">
        <f>IF(N155="sníž. přenesená",J155,0)</f>
        <v>0</v>
      </c>
      <c r="BI155" s="185">
        <f>IF(N155="nulová",J155,0)</f>
        <v>0</v>
      </c>
      <c r="BJ155" s="19" t="s">
        <v>23</v>
      </c>
      <c r="BK155" s="185">
        <f>ROUND(I155*H155,2)</f>
        <v>0</v>
      </c>
      <c r="BL155" s="19" t="s">
        <v>165</v>
      </c>
      <c r="BM155" s="19" t="s">
        <v>620</v>
      </c>
    </row>
    <row r="156" spans="2:47" s="1" customFormat="1" ht="22.5" customHeight="1">
      <c r="B156" s="36"/>
      <c r="D156" s="186" t="s">
        <v>146</v>
      </c>
      <c r="F156" s="187" t="s">
        <v>621</v>
      </c>
      <c r="I156" s="147"/>
      <c r="L156" s="36"/>
      <c r="M156" s="65"/>
      <c r="N156" s="37"/>
      <c r="O156" s="37"/>
      <c r="P156" s="37"/>
      <c r="Q156" s="37"/>
      <c r="R156" s="37"/>
      <c r="S156" s="37"/>
      <c r="T156" s="66"/>
      <c r="AT156" s="19" t="s">
        <v>146</v>
      </c>
      <c r="AU156" s="19" t="s">
        <v>86</v>
      </c>
    </row>
    <row r="157" spans="2:47" s="1" customFormat="1" ht="126" customHeight="1">
      <c r="B157" s="36"/>
      <c r="D157" s="186" t="s">
        <v>201</v>
      </c>
      <c r="F157" s="188" t="s">
        <v>622</v>
      </c>
      <c r="I157" s="147"/>
      <c r="L157" s="36"/>
      <c r="M157" s="65"/>
      <c r="N157" s="37"/>
      <c r="O157" s="37"/>
      <c r="P157" s="37"/>
      <c r="Q157" s="37"/>
      <c r="R157" s="37"/>
      <c r="S157" s="37"/>
      <c r="T157" s="66"/>
      <c r="AT157" s="19" t="s">
        <v>201</v>
      </c>
      <c r="AU157" s="19" t="s">
        <v>86</v>
      </c>
    </row>
    <row r="158" spans="2:51" s="12" customFormat="1" ht="22.5" customHeight="1">
      <c r="B158" s="189"/>
      <c r="D158" s="186" t="s">
        <v>150</v>
      </c>
      <c r="E158" s="198" t="s">
        <v>22</v>
      </c>
      <c r="F158" s="204" t="s">
        <v>623</v>
      </c>
      <c r="H158" s="205">
        <v>21.3</v>
      </c>
      <c r="I158" s="194"/>
      <c r="L158" s="189"/>
      <c r="M158" s="195"/>
      <c r="N158" s="196"/>
      <c r="O158" s="196"/>
      <c r="P158" s="196"/>
      <c r="Q158" s="196"/>
      <c r="R158" s="196"/>
      <c r="S158" s="196"/>
      <c r="T158" s="197"/>
      <c r="AT158" s="198" t="s">
        <v>150</v>
      </c>
      <c r="AU158" s="198" t="s">
        <v>86</v>
      </c>
      <c r="AV158" s="12" t="s">
        <v>86</v>
      </c>
      <c r="AW158" s="12" t="s">
        <v>42</v>
      </c>
      <c r="AX158" s="12" t="s">
        <v>23</v>
      </c>
      <c r="AY158" s="198" t="s">
        <v>136</v>
      </c>
    </row>
    <row r="159" spans="2:63" s="11" customFormat="1" ht="29.25" customHeight="1">
      <c r="B159" s="159"/>
      <c r="D159" s="170" t="s">
        <v>77</v>
      </c>
      <c r="E159" s="171" t="s">
        <v>135</v>
      </c>
      <c r="F159" s="171" t="s">
        <v>293</v>
      </c>
      <c r="I159" s="162"/>
      <c r="J159" s="172">
        <f>BK159</f>
        <v>0</v>
      </c>
      <c r="L159" s="159"/>
      <c r="M159" s="164"/>
      <c r="N159" s="165"/>
      <c r="O159" s="165"/>
      <c r="P159" s="166">
        <f>SUM(P160:P224)</f>
        <v>0</v>
      </c>
      <c r="Q159" s="165"/>
      <c r="R159" s="166">
        <f>SUM(R160:R224)</f>
        <v>138.7709212</v>
      </c>
      <c r="S159" s="165"/>
      <c r="T159" s="167">
        <f>SUM(T160:T224)</f>
        <v>0</v>
      </c>
      <c r="AR159" s="160" t="s">
        <v>23</v>
      </c>
      <c r="AT159" s="168" t="s">
        <v>77</v>
      </c>
      <c r="AU159" s="168" t="s">
        <v>23</v>
      </c>
      <c r="AY159" s="160" t="s">
        <v>136</v>
      </c>
      <c r="BK159" s="169">
        <f>SUM(BK160:BK224)</f>
        <v>0</v>
      </c>
    </row>
    <row r="160" spans="2:65" s="1" customFormat="1" ht="22.5" customHeight="1">
      <c r="B160" s="173"/>
      <c r="C160" s="174" t="s">
        <v>8</v>
      </c>
      <c r="D160" s="174" t="s">
        <v>139</v>
      </c>
      <c r="E160" s="175" t="s">
        <v>300</v>
      </c>
      <c r="F160" s="176" t="s">
        <v>301</v>
      </c>
      <c r="G160" s="177" t="s">
        <v>198</v>
      </c>
      <c r="H160" s="178">
        <v>997.5</v>
      </c>
      <c r="I160" s="179"/>
      <c r="J160" s="180">
        <f>ROUND(I160*H160,2)</f>
        <v>0</v>
      </c>
      <c r="K160" s="176" t="s">
        <v>143</v>
      </c>
      <c r="L160" s="36"/>
      <c r="M160" s="181" t="s">
        <v>22</v>
      </c>
      <c r="N160" s="182" t="s">
        <v>49</v>
      </c>
      <c r="O160" s="37"/>
      <c r="P160" s="183">
        <f>O160*H160</f>
        <v>0</v>
      </c>
      <c r="Q160" s="183">
        <v>0</v>
      </c>
      <c r="R160" s="183">
        <f>Q160*H160</f>
        <v>0</v>
      </c>
      <c r="S160" s="183">
        <v>0</v>
      </c>
      <c r="T160" s="184">
        <f>S160*H160</f>
        <v>0</v>
      </c>
      <c r="AR160" s="19" t="s">
        <v>165</v>
      </c>
      <c r="AT160" s="19" t="s">
        <v>139</v>
      </c>
      <c r="AU160" s="19" t="s">
        <v>86</v>
      </c>
      <c r="AY160" s="19" t="s">
        <v>136</v>
      </c>
      <c r="BE160" s="185">
        <f>IF(N160="základní",J160,0)</f>
        <v>0</v>
      </c>
      <c r="BF160" s="185">
        <f>IF(N160="snížená",J160,0)</f>
        <v>0</v>
      </c>
      <c r="BG160" s="185">
        <f>IF(N160="zákl. přenesená",J160,0)</f>
        <v>0</v>
      </c>
      <c r="BH160" s="185">
        <f>IF(N160="sníž. přenesená",J160,0)</f>
        <v>0</v>
      </c>
      <c r="BI160" s="185">
        <f>IF(N160="nulová",J160,0)</f>
        <v>0</v>
      </c>
      <c r="BJ160" s="19" t="s">
        <v>23</v>
      </c>
      <c r="BK160" s="185">
        <f>ROUND(I160*H160,2)</f>
        <v>0</v>
      </c>
      <c r="BL160" s="19" t="s">
        <v>165</v>
      </c>
      <c r="BM160" s="19" t="s">
        <v>624</v>
      </c>
    </row>
    <row r="161" spans="2:47" s="1" customFormat="1" ht="22.5" customHeight="1">
      <c r="B161" s="36"/>
      <c r="D161" s="186" t="s">
        <v>146</v>
      </c>
      <c r="F161" s="187" t="s">
        <v>303</v>
      </c>
      <c r="I161" s="147"/>
      <c r="L161" s="36"/>
      <c r="M161" s="65"/>
      <c r="N161" s="37"/>
      <c r="O161" s="37"/>
      <c r="P161" s="37"/>
      <c r="Q161" s="37"/>
      <c r="R161" s="37"/>
      <c r="S161" s="37"/>
      <c r="T161" s="66"/>
      <c r="AT161" s="19" t="s">
        <v>146</v>
      </c>
      <c r="AU161" s="19" t="s">
        <v>86</v>
      </c>
    </row>
    <row r="162" spans="2:51" s="12" customFormat="1" ht="22.5" customHeight="1">
      <c r="B162" s="189"/>
      <c r="D162" s="186" t="s">
        <v>150</v>
      </c>
      <c r="E162" s="198" t="s">
        <v>22</v>
      </c>
      <c r="F162" s="204" t="s">
        <v>625</v>
      </c>
      <c r="H162" s="205">
        <v>332.5</v>
      </c>
      <c r="I162" s="194"/>
      <c r="L162" s="189"/>
      <c r="M162" s="195"/>
      <c r="N162" s="196"/>
      <c r="O162" s="196"/>
      <c r="P162" s="196"/>
      <c r="Q162" s="196"/>
      <c r="R162" s="196"/>
      <c r="S162" s="196"/>
      <c r="T162" s="197"/>
      <c r="AT162" s="198" t="s">
        <v>150</v>
      </c>
      <c r="AU162" s="198" t="s">
        <v>86</v>
      </c>
      <c r="AV162" s="12" t="s">
        <v>86</v>
      </c>
      <c r="AW162" s="12" t="s">
        <v>42</v>
      </c>
      <c r="AX162" s="12" t="s">
        <v>78</v>
      </c>
      <c r="AY162" s="198" t="s">
        <v>136</v>
      </c>
    </row>
    <row r="163" spans="2:51" s="14" customFormat="1" ht="22.5" customHeight="1">
      <c r="B163" s="218"/>
      <c r="D163" s="186" t="s">
        <v>150</v>
      </c>
      <c r="E163" s="219" t="s">
        <v>22</v>
      </c>
      <c r="F163" s="220" t="s">
        <v>306</v>
      </c>
      <c r="H163" s="221">
        <v>332.5</v>
      </c>
      <c r="I163" s="222"/>
      <c r="L163" s="218"/>
      <c r="M163" s="223"/>
      <c r="N163" s="224"/>
      <c r="O163" s="224"/>
      <c r="P163" s="224"/>
      <c r="Q163" s="224"/>
      <c r="R163" s="224"/>
      <c r="S163" s="224"/>
      <c r="T163" s="225"/>
      <c r="AT163" s="219" t="s">
        <v>150</v>
      </c>
      <c r="AU163" s="219" t="s">
        <v>86</v>
      </c>
      <c r="AV163" s="14" t="s">
        <v>156</v>
      </c>
      <c r="AW163" s="14" t="s">
        <v>42</v>
      </c>
      <c r="AX163" s="14" t="s">
        <v>78</v>
      </c>
      <c r="AY163" s="219" t="s">
        <v>136</v>
      </c>
    </row>
    <row r="164" spans="2:51" s="12" customFormat="1" ht="31.5" customHeight="1">
      <c r="B164" s="189"/>
      <c r="D164" s="186" t="s">
        <v>150</v>
      </c>
      <c r="E164" s="198" t="s">
        <v>22</v>
      </c>
      <c r="F164" s="204" t="s">
        <v>626</v>
      </c>
      <c r="H164" s="205">
        <v>665</v>
      </c>
      <c r="I164" s="194"/>
      <c r="L164" s="189"/>
      <c r="M164" s="195"/>
      <c r="N164" s="196"/>
      <c r="O164" s="196"/>
      <c r="P164" s="196"/>
      <c r="Q164" s="196"/>
      <c r="R164" s="196"/>
      <c r="S164" s="196"/>
      <c r="T164" s="197"/>
      <c r="AT164" s="198" t="s">
        <v>150</v>
      </c>
      <c r="AU164" s="198" t="s">
        <v>86</v>
      </c>
      <c r="AV164" s="12" t="s">
        <v>86</v>
      </c>
      <c r="AW164" s="12" t="s">
        <v>42</v>
      </c>
      <c r="AX164" s="12" t="s">
        <v>78</v>
      </c>
      <c r="AY164" s="198" t="s">
        <v>136</v>
      </c>
    </row>
    <row r="165" spans="2:51" s="14" customFormat="1" ht="22.5" customHeight="1">
      <c r="B165" s="218"/>
      <c r="D165" s="186" t="s">
        <v>150</v>
      </c>
      <c r="E165" s="219" t="s">
        <v>22</v>
      </c>
      <c r="F165" s="220" t="s">
        <v>306</v>
      </c>
      <c r="H165" s="221">
        <v>665</v>
      </c>
      <c r="I165" s="222"/>
      <c r="L165" s="218"/>
      <c r="M165" s="223"/>
      <c r="N165" s="224"/>
      <c r="O165" s="224"/>
      <c r="P165" s="224"/>
      <c r="Q165" s="224"/>
      <c r="R165" s="224"/>
      <c r="S165" s="224"/>
      <c r="T165" s="225"/>
      <c r="AT165" s="219" t="s">
        <v>150</v>
      </c>
      <c r="AU165" s="219" t="s">
        <v>86</v>
      </c>
      <c r="AV165" s="14" t="s">
        <v>156</v>
      </c>
      <c r="AW165" s="14" t="s">
        <v>42</v>
      </c>
      <c r="AX165" s="14" t="s">
        <v>78</v>
      </c>
      <c r="AY165" s="219" t="s">
        <v>136</v>
      </c>
    </row>
    <row r="166" spans="2:51" s="13" customFormat="1" ht="22.5" customHeight="1">
      <c r="B166" s="206"/>
      <c r="D166" s="190" t="s">
        <v>150</v>
      </c>
      <c r="E166" s="207" t="s">
        <v>22</v>
      </c>
      <c r="F166" s="208" t="s">
        <v>215</v>
      </c>
      <c r="H166" s="209">
        <v>997.5</v>
      </c>
      <c r="I166" s="210"/>
      <c r="L166" s="206"/>
      <c r="M166" s="211"/>
      <c r="N166" s="212"/>
      <c r="O166" s="212"/>
      <c r="P166" s="212"/>
      <c r="Q166" s="212"/>
      <c r="R166" s="212"/>
      <c r="S166" s="212"/>
      <c r="T166" s="213"/>
      <c r="AT166" s="214" t="s">
        <v>150</v>
      </c>
      <c r="AU166" s="214" t="s">
        <v>86</v>
      </c>
      <c r="AV166" s="13" t="s">
        <v>165</v>
      </c>
      <c r="AW166" s="13" t="s">
        <v>42</v>
      </c>
      <c r="AX166" s="13" t="s">
        <v>23</v>
      </c>
      <c r="AY166" s="214" t="s">
        <v>136</v>
      </c>
    </row>
    <row r="167" spans="2:65" s="1" customFormat="1" ht="22.5" customHeight="1">
      <c r="B167" s="173"/>
      <c r="C167" s="174" t="s">
        <v>299</v>
      </c>
      <c r="D167" s="174" t="s">
        <v>139</v>
      </c>
      <c r="E167" s="175" t="s">
        <v>310</v>
      </c>
      <c r="F167" s="176" t="s">
        <v>311</v>
      </c>
      <c r="G167" s="177" t="s">
        <v>198</v>
      </c>
      <c r="H167" s="178">
        <v>304.3</v>
      </c>
      <c r="I167" s="179"/>
      <c r="J167" s="180">
        <f>ROUND(I167*H167,2)</f>
        <v>0</v>
      </c>
      <c r="K167" s="176" t="s">
        <v>143</v>
      </c>
      <c r="L167" s="36"/>
      <c r="M167" s="181" t="s">
        <v>22</v>
      </c>
      <c r="N167" s="182" t="s">
        <v>49</v>
      </c>
      <c r="O167" s="37"/>
      <c r="P167" s="183">
        <f>O167*H167</f>
        <v>0</v>
      </c>
      <c r="Q167" s="183">
        <v>0</v>
      </c>
      <c r="R167" s="183">
        <f>Q167*H167</f>
        <v>0</v>
      </c>
      <c r="S167" s="183">
        <v>0</v>
      </c>
      <c r="T167" s="184">
        <f>S167*H167</f>
        <v>0</v>
      </c>
      <c r="AR167" s="19" t="s">
        <v>165</v>
      </c>
      <c r="AT167" s="19" t="s">
        <v>139</v>
      </c>
      <c r="AU167" s="19" t="s">
        <v>86</v>
      </c>
      <c r="AY167" s="19" t="s">
        <v>136</v>
      </c>
      <c r="BE167" s="185">
        <f>IF(N167="základní",J167,0)</f>
        <v>0</v>
      </c>
      <c r="BF167" s="185">
        <f>IF(N167="snížená",J167,0)</f>
        <v>0</v>
      </c>
      <c r="BG167" s="185">
        <f>IF(N167="zákl. přenesená",J167,0)</f>
        <v>0</v>
      </c>
      <c r="BH167" s="185">
        <f>IF(N167="sníž. přenesená",J167,0)</f>
        <v>0</v>
      </c>
      <c r="BI167" s="185">
        <f>IF(N167="nulová",J167,0)</f>
        <v>0</v>
      </c>
      <c r="BJ167" s="19" t="s">
        <v>23</v>
      </c>
      <c r="BK167" s="185">
        <f>ROUND(I167*H167,2)</f>
        <v>0</v>
      </c>
      <c r="BL167" s="19" t="s">
        <v>165</v>
      </c>
      <c r="BM167" s="19" t="s">
        <v>627</v>
      </c>
    </row>
    <row r="168" spans="2:47" s="1" customFormat="1" ht="22.5" customHeight="1">
      <c r="B168" s="36"/>
      <c r="D168" s="186" t="s">
        <v>146</v>
      </c>
      <c r="F168" s="187" t="s">
        <v>313</v>
      </c>
      <c r="I168" s="147"/>
      <c r="L168" s="36"/>
      <c r="M168" s="65"/>
      <c r="N168" s="37"/>
      <c r="O168" s="37"/>
      <c r="P168" s="37"/>
      <c r="Q168" s="37"/>
      <c r="R168" s="37"/>
      <c r="S168" s="37"/>
      <c r="T168" s="66"/>
      <c r="AT168" s="19" t="s">
        <v>146</v>
      </c>
      <c r="AU168" s="19" t="s">
        <v>86</v>
      </c>
    </row>
    <row r="169" spans="2:51" s="12" customFormat="1" ht="22.5" customHeight="1">
      <c r="B169" s="189"/>
      <c r="D169" s="190" t="s">
        <v>150</v>
      </c>
      <c r="E169" s="191" t="s">
        <v>22</v>
      </c>
      <c r="F169" s="192" t="s">
        <v>628</v>
      </c>
      <c r="H169" s="193">
        <v>304.3</v>
      </c>
      <c r="I169" s="194"/>
      <c r="L169" s="189"/>
      <c r="M169" s="195"/>
      <c r="N169" s="196"/>
      <c r="O169" s="196"/>
      <c r="P169" s="196"/>
      <c r="Q169" s="196"/>
      <c r="R169" s="196"/>
      <c r="S169" s="196"/>
      <c r="T169" s="197"/>
      <c r="AT169" s="198" t="s">
        <v>150</v>
      </c>
      <c r="AU169" s="198" t="s">
        <v>86</v>
      </c>
      <c r="AV169" s="12" t="s">
        <v>86</v>
      </c>
      <c r="AW169" s="12" t="s">
        <v>42</v>
      </c>
      <c r="AX169" s="12" t="s">
        <v>23</v>
      </c>
      <c r="AY169" s="198" t="s">
        <v>136</v>
      </c>
    </row>
    <row r="170" spans="2:65" s="1" customFormat="1" ht="22.5" customHeight="1">
      <c r="B170" s="173"/>
      <c r="C170" s="174" t="s">
        <v>309</v>
      </c>
      <c r="D170" s="174" t="s">
        <v>139</v>
      </c>
      <c r="E170" s="175" t="s">
        <v>316</v>
      </c>
      <c r="F170" s="176" t="s">
        <v>317</v>
      </c>
      <c r="G170" s="177" t="s">
        <v>198</v>
      </c>
      <c r="H170" s="178">
        <v>6188.08</v>
      </c>
      <c r="I170" s="179"/>
      <c r="J170" s="180">
        <f>ROUND(I170*H170,2)</f>
        <v>0</v>
      </c>
      <c r="K170" s="176" t="s">
        <v>143</v>
      </c>
      <c r="L170" s="36"/>
      <c r="M170" s="181" t="s">
        <v>22</v>
      </c>
      <c r="N170" s="182" t="s">
        <v>49</v>
      </c>
      <c r="O170" s="37"/>
      <c r="P170" s="183">
        <f>O170*H170</f>
        <v>0</v>
      </c>
      <c r="Q170" s="183">
        <v>0</v>
      </c>
      <c r="R170" s="183">
        <f>Q170*H170</f>
        <v>0</v>
      </c>
      <c r="S170" s="183">
        <v>0</v>
      </c>
      <c r="T170" s="184">
        <f>S170*H170</f>
        <v>0</v>
      </c>
      <c r="AR170" s="19" t="s">
        <v>165</v>
      </c>
      <c r="AT170" s="19" t="s">
        <v>139</v>
      </c>
      <c r="AU170" s="19" t="s">
        <v>86</v>
      </c>
      <c r="AY170" s="19" t="s">
        <v>136</v>
      </c>
      <c r="BE170" s="185">
        <f>IF(N170="základní",J170,0)</f>
        <v>0</v>
      </c>
      <c r="BF170" s="185">
        <f>IF(N170="snížená",J170,0)</f>
        <v>0</v>
      </c>
      <c r="BG170" s="185">
        <f>IF(N170="zákl. přenesená",J170,0)</f>
        <v>0</v>
      </c>
      <c r="BH170" s="185">
        <f>IF(N170="sníž. přenesená",J170,0)</f>
        <v>0</v>
      </c>
      <c r="BI170" s="185">
        <f>IF(N170="nulová",J170,0)</f>
        <v>0</v>
      </c>
      <c r="BJ170" s="19" t="s">
        <v>23</v>
      </c>
      <c r="BK170" s="185">
        <f>ROUND(I170*H170,2)</f>
        <v>0</v>
      </c>
      <c r="BL170" s="19" t="s">
        <v>165</v>
      </c>
      <c r="BM170" s="19" t="s">
        <v>629</v>
      </c>
    </row>
    <row r="171" spans="2:47" s="1" customFormat="1" ht="30" customHeight="1">
      <c r="B171" s="36"/>
      <c r="D171" s="186" t="s">
        <v>146</v>
      </c>
      <c r="F171" s="187" t="s">
        <v>319</v>
      </c>
      <c r="I171" s="147"/>
      <c r="L171" s="36"/>
      <c r="M171" s="65"/>
      <c r="N171" s="37"/>
      <c r="O171" s="37"/>
      <c r="P171" s="37"/>
      <c r="Q171" s="37"/>
      <c r="R171" s="37"/>
      <c r="S171" s="37"/>
      <c r="T171" s="66"/>
      <c r="AT171" s="19" t="s">
        <v>146</v>
      </c>
      <c r="AU171" s="19" t="s">
        <v>86</v>
      </c>
    </row>
    <row r="172" spans="2:47" s="1" customFormat="1" ht="30" customHeight="1">
      <c r="B172" s="36"/>
      <c r="D172" s="186" t="s">
        <v>201</v>
      </c>
      <c r="F172" s="188" t="s">
        <v>320</v>
      </c>
      <c r="I172" s="147"/>
      <c r="L172" s="36"/>
      <c r="M172" s="65"/>
      <c r="N172" s="37"/>
      <c r="O172" s="37"/>
      <c r="P172" s="37"/>
      <c r="Q172" s="37"/>
      <c r="R172" s="37"/>
      <c r="S172" s="37"/>
      <c r="T172" s="66"/>
      <c r="AT172" s="19" t="s">
        <v>201</v>
      </c>
      <c r="AU172" s="19" t="s">
        <v>86</v>
      </c>
    </row>
    <row r="173" spans="2:51" s="12" customFormat="1" ht="22.5" customHeight="1">
      <c r="B173" s="189"/>
      <c r="D173" s="186" t="s">
        <v>150</v>
      </c>
      <c r="E173" s="198" t="s">
        <v>22</v>
      </c>
      <c r="F173" s="204" t="s">
        <v>630</v>
      </c>
      <c r="H173" s="205">
        <v>708.23</v>
      </c>
      <c r="I173" s="194"/>
      <c r="L173" s="189"/>
      <c r="M173" s="195"/>
      <c r="N173" s="196"/>
      <c r="O173" s="196"/>
      <c r="P173" s="196"/>
      <c r="Q173" s="196"/>
      <c r="R173" s="196"/>
      <c r="S173" s="196"/>
      <c r="T173" s="197"/>
      <c r="AT173" s="198" t="s">
        <v>150</v>
      </c>
      <c r="AU173" s="198" t="s">
        <v>86</v>
      </c>
      <c r="AV173" s="12" t="s">
        <v>86</v>
      </c>
      <c r="AW173" s="12" t="s">
        <v>42</v>
      </c>
      <c r="AX173" s="12" t="s">
        <v>78</v>
      </c>
      <c r="AY173" s="198" t="s">
        <v>136</v>
      </c>
    </row>
    <row r="174" spans="2:51" s="12" customFormat="1" ht="22.5" customHeight="1">
      <c r="B174" s="189"/>
      <c r="D174" s="186" t="s">
        <v>150</v>
      </c>
      <c r="E174" s="198" t="s">
        <v>22</v>
      </c>
      <c r="F174" s="204" t="s">
        <v>631</v>
      </c>
      <c r="H174" s="205">
        <v>5479.85</v>
      </c>
      <c r="I174" s="194"/>
      <c r="L174" s="189"/>
      <c r="M174" s="195"/>
      <c r="N174" s="196"/>
      <c r="O174" s="196"/>
      <c r="P174" s="196"/>
      <c r="Q174" s="196"/>
      <c r="R174" s="196"/>
      <c r="S174" s="196"/>
      <c r="T174" s="197"/>
      <c r="AT174" s="198" t="s">
        <v>150</v>
      </c>
      <c r="AU174" s="198" t="s">
        <v>86</v>
      </c>
      <c r="AV174" s="12" t="s">
        <v>86</v>
      </c>
      <c r="AW174" s="12" t="s">
        <v>42</v>
      </c>
      <c r="AX174" s="12" t="s">
        <v>78</v>
      </c>
      <c r="AY174" s="198" t="s">
        <v>136</v>
      </c>
    </row>
    <row r="175" spans="2:51" s="13" customFormat="1" ht="22.5" customHeight="1">
      <c r="B175" s="206"/>
      <c r="D175" s="190" t="s">
        <v>150</v>
      </c>
      <c r="E175" s="207" t="s">
        <v>22</v>
      </c>
      <c r="F175" s="208" t="s">
        <v>215</v>
      </c>
      <c r="H175" s="209">
        <v>6188.08</v>
      </c>
      <c r="I175" s="210"/>
      <c r="L175" s="206"/>
      <c r="M175" s="211"/>
      <c r="N175" s="212"/>
      <c r="O175" s="212"/>
      <c r="P175" s="212"/>
      <c r="Q175" s="212"/>
      <c r="R175" s="212"/>
      <c r="S175" s="212"/>
      <c r="T175" s="213"/>
      <c r="AT175" s="214" t="s">
        <v>150</v>
      </c>
      <c r="AU175" s="214" t="s">
        <v>86</v>
      </c>
      <c r="AV175" s="13" t="s">
        <v>165</v>
      </c>
      <c r="AW175" s="13" t="s">
        <v>42</v>
      </c>
      <c r="AX175" s="13" t="s">
        <v>23</v>
      </c>
      <c r="AY175" s="214" t="s">
        <v>136</v>
      </c>
    </row>
    <row r="176" spans="2:65" s="1" customFormat="1" ht="22.5" customHeight="1">
      <c r="B176" s="173"/>
      <c r="C176" s="174" t="s">
        <v>315</v>
      </c>
      <c r="D176" s="174" t="s">
        <v>139</v>
      </c>
      <c r="E176" s="175" t="s">
        <v>330</v>
      </c>
      <c r="F176" s="176" t="s">
        <v>331</v>
      </c>
      <c r="G176" s="177" t="s">
        <v>198</v>
      </c>
      <c r="H176" s="178">
        <v>580</v>
      </c>
      <c r="I176" s="179"/>
      <c r="J176" s="180">
        <f>ROUND(I176*H176,2)</f>
        <v>0</v>
      </c>
      <c r="K176" s="176" t="s">
        <v>143</v>
      </c>
      <c r="L176" s="36"/>
      <c r="M176" s="181" t="s">
        <v>22</v>
      </c>
      <c r="N176" s="182" t="s">
        <v>49</v>
      </c>
      <c r="O176" s="37"/>
      <c r="P176" s="183">
        <f>O176*H176</f>
        <v>0</v>
      </c>
      <c r="Q176" s="183">
        <v>0.132</v>
      </c>
      <c r="R176" s="183">
        <f>Q176*H176</f>
        <v>76.56</v>
      </c>
      <c r="S176" s="183">
        <v>0</v>
      </c>
      <c r="T176" s="184">
        <f>S176*H176</f>
        <v>0</v>
      </c>
      <c r="AR176" s="19" t="s">
        <v>165</v>
      </c>
      <c r="AT176" s="19" t="s">
        <v>139</v>
      </c>
      <c r="AU176" s="19" t="s">
        <v>86</v>
      </c>
      <c r="AY176" s="19" t="s">
        <v>136</v>
      </c>
      <c r="BE176" s="185">
        <f>IF(N176="základní",J176,0)</f>
        <v>0</v>
      </c>
      <c r="BF176" s="185">
        <f>IF(N176="snížená",J176,0)</f>
        <v>0</v>
      </c>
      <c r="BG176" s="185">
        <f>IF(N176="zákl. přenesená",J176,0)</f>
        <v>0</v>
      </c>
      <c r="BH176" s="185">
        <f>IF(N176="sníž. přenesená",J176,0)</f>
        <v>0</v>
      </c>
      <c r="BI176" s="185">
        <f>IF(N176="nulová",J176,0)</f>
        <v>0</v>
      </c>
      <c r="BJ176" s="19" t="s">
        <v>23</v>
      </c>
      <c r="BK176" s="185">
        <f>ROUND(I176*H176,2)</f>
        <v>0</v>
      </c>
      <c r="BL176" s="19" t="s">
        <v>165</v>
      </c>
      <c r="BM176" s="19" t="s">
        <v>632</v>
      </c>
    </row>
    <row r="177" spans="2:47" s="1" customFormat="1" ht="30" customHeight="1">
      <c r="B177" s="36"/>
      <c r="D177" s="186" t="s">
        <v>146</v>
      </c>
      <c r="F177" s="187" t="s">
        <v>333</v>
      </c>
      <c r="I177" s="147"/>
      <c r="L177" s="36"/>
      <c r="M177" s="65"/>
      <c r="N177" s="37"/>
      <c r="O177" s="37"/>
      <c r="P177" s="37"/>
      <c r="Q177" s="37"/>
      <c r="R177" s="37"/>
      <c r="S177" s="37"/>
      <c r="T177" s="66"/>
      <c r="AT177" s="19" t="s">
        <v>146</v>
      </c>
      <c r="AU177" s="19" t="s">
        <v>86</v>
      </c>
    </row>
    <row r="178" spans="2:47" s="1" customFormat="1" ht="66" customHeight="1">
      <c r="B178" s="36"/>
      <c r="D178" s="186" t="s">
        <v>201</v>
      </c>
      <c r="F178" s="188" t="s">
        <v>334</v>
      </c>
      <c r="I178" s="147"/>
      <c r="L178" s="36"/>
      <c r="M178" s="65"/>
      <c r="N178" s="37"/>
      <c r="O178" s="37"/>
      <c r="P178" s="37"/>
      <c r="Q178" s="37"/>
      <c r="R178" s="37"/>
      <c r="S178" s="37"/>
      <c r="T178" s="66"/>
      <c r="AT178" s="19" t="s">
        <v>201</v>
      </c>
      <c r="AU178" s="19" t="s">
        <v>86</v>
      </c>
    </row>
    <row r="179" spans="2:51" s="12" customFormat="1" ht="22.5" customHeight="1">
      <c r="B179" s="189"/>
      <c r="D179" s="190" t="s">
        <v>150</v>
      </c>
      <c r="E179" s="191" t="s">
        <v>22</v>
      </c>
      <c r="F179" s="192" t="s">
        <v>633</v>
      </c>
      <c r="H179" s="193">
        <v>580</v>
      </c>
      <c r="I179" s="194"/>
      <c r="L179" s="189"/>
      <c r="M179" s="195"/>
      <c r="N179" s="196"/>
      <c r="O179" s="196"/>
      <c r="P179" s="196"/>
      <c r="Q179" s="196"/>
      <c r="R179" s="196"/>
      <c r="S179" s="196"/>
      <c r="T179" s="197"/>
      <c r="AT179" s="198" t="s">
        <v>150</v>
      </c>
      <c r="AU179" s="198" t="s">
        <v>86</v>
      </c>
      <c r="AV179" s="12" t="s">
        <v>86</v>
      </c>
      <c r="AW179" s="12" t="s">
        <v>42</v>
      </c>
      <c r="AX179" s="12" t="s">
        <v>23</v>
      </c>
      <c r="AY179" s="198" t="s">
        <v>136</v>
      </c>
    </row>
    <row r="180" spans="2:65" s="1" customFormat="1" ht="22.5" customHeight="1">
      <c r="B180" s="173"/>
      <c r="C180" s="174" t="s">
        <v>322</v>
      </c>
      <c r="D180" s="174" t="s">
        <v>139</v>
      </c>
      <c r="E180" s="175" t="s">
        <v>336</v>
      </c>
      <c r="F180" s="176" t="s">
        <v>337</v>
      </c>
      <c r="G180" s="177" t="s">
        <v>198</v>
      </c>
      <c r="H180" s="178">
        <v>6520.58</v>
      </c>
      <c r="I180" s="179"/>
      <c r="J180" s="180">
        <f>ROUND(I180*H180,2)</f>
        <v>0</v>
      </c>
      <c r="K180" s="176" t="s">
        <v>143</v>
      </c>
      <c r="L180" s="36"/>
      <c r="M180" s="181" t="s">
        <v>22</v>
      </c>
      <c r="N180" s="182" t="s">
        <v>49</v>
      </c>
      <c r="O180" s="37"/>
      <c r="P180" s="183">
        <f>O180*H180</f>
        <v>0</v>
      </c>
      <c r="Q180" s="183">
        <v>0.00601</v>
      </c>
      <c r="R180" s="183">
        <f>Q180*H180</f>
        <v>39.188685799999995</v>
      </c>
      <c r="S180" s="183">
        <v>0</v>
      </c>
      <c r="T180" s="184">
        <f>S180*H180</f>
        <v>0</v>
      </c>
      <c r="AR180" s="19" t="s">
        <v>165</v>
      </c>
      <c r="AT180" s="19" t="s">
        <v>139</v>
      </c>
      <c r="AU180" s="19" t="s">
        <v>86</v>
      </c>
      <c r="AY180" s="19" t="s">
        <v>136</v>
      </c>
      <c r="BE180" s="185">
        <f>IF(N180="základní",J180,0)</f>
        <v>0</v>
      </c>
      <c r="BF180" s="185">
        <f>IF(N180="snížená",J180,0)</f>
        <v>0</v>
      </c>
      <c r="BG180" s="185">
        <f>IF(N180="zákl. přenesená",J180,0)</f>
        <v>0</v>
      </c>
      <c r="BH180" s="185">
        <f>IF(N180="sníž. přenesená",J180,0)</f>
        <v>0</v>
      </c>
      <c r="BI180" s="185">
        <f>IF(N180="nulová",J180,0)</f>
        <v>0</v>
      </c>
      <c r="BJ180" s="19" t="s">
        <v>23</v>
      </c>
      <c r="BK180" s="185">
        <f>ROUND(I180*H180,2)</f>
        <v>0</v>
      </c>
      <c r="BL180" s="19" t="s">
        <v>165</v>
      </c>
      <c r="BM180" s="19" t="s">
        <v>634</v>
      </c>
    </row>
    <row r="181" spans="2:47" s="1" customFormat="1" ht="22.5" customHeight="1">
      <c r="B181" s="36"/>
      <c r="D181" s="186" t="s">
        <v>146</v>
      </c>
      <c r="F181" s="187" t="s">
        <v>339</v>
      </c>
      <c r="I181" s="147"/>
      <c r="L181" s="36"/>
      <c r="M181" s="65"/>
      <c r="N181" s="37"/>
      <c r="O181" s="37"/>
      <c r="P181" s="37"/>
      <c r="Q181" s="37"/>
      <c r="R181" s="37"/>
      <c r="S181" s="37"/>
      <c r="T181" s="66"/>
      <c r="AT181" s="19" t="s">
        <v>146</v>
      </c>
      <c r="AU181" s="19" t="s">
        <v>86</v>
      </c>
    </row>
    <row r="182" spans="2:51" s="12" customFormat="1" ht="22.5" customHeight="1">
      <c r="B182" s="189"/>
      <c r="D182" s="186" t="s">
        <v>150</v>
      </c>
      <c r="E182" s="198" t="s">
        <v>22</v>
      </c>
      <c r="F182" s="204" t="s">
        <v>635</v>
      </c>
      <c r="H182" s="205">
        <v>708.23</v>
      </c>
      <c r="I182" s="194"/>
      <c r="L182" s="189"/>
      <c r="M182" s="195"/>
      <c r="N182" s="196"/>
      <c r="O182" s="196"/>
      <c r="P182" s="196"/>
      <c r="Q182" s="196"/>
      <c r="R182" s="196"/>
      <c r="S182" s="196"/>
      <c r="T182" s="197"/>
      <c r="AT182" s="198" t="s">
        <v>150</v>
      </c>
      <c r="AU182" s="198" t="s">
        <v>86</v>
      </c>
      <c r="AV182" s="12" t="s">
        <v>86</v>
      </c>
      <c r="AW182" s="12" t="s">
        <v>42</v>
      </c>
      <c r="AX182" s="12" t="s">
        <v>78</v>
      </c>
      <c r="AY182" s="198" t="s">
        <v>136</v>
      </c>
    </row>
    <row r="183" spans="2:51" s="12" customFormat="1" ht="22.5" customHeight="1">
      <c r="B183" s="189"/>
      <c r="D183" s="186" t="s">
        <v>150</v>
      </c>
      <c r="E183" s="198" t="s">
        <v>22</v>
      </c>
      <c r="F183" s="204" t="s">
        <v>636</v>
      </c>
      <c r="H183" s="205">
        <v>5479.85</v>
      </c>
      <c r="I183" s="194"/>
      <c r="L183" s="189"/>
      <c r="M183" s="195"/>
      <c r="N183" s="196"/>
      <c r="O183" s="196"/>
      <c r="P183" s="196"/>
      <c r="Q183" s="196"/>
      <c r="R183" s="196"/>
      <c r="S183" s="196"/>
      <c r="T183" s="197"/>
      <c r="AT183" s="198" t="s">
        <v>150</v>
      </c>
      <c r="AU183" s="198" t="s">
        <v>86</v>
      </c>
      <c r="AV183" s="12" t="s">
        <v>86</v>
      </c>
      <c r="AW183" s="12" t="s">
        <v>42</v>
      </c>
      <c r="AX183" s="12" t="s">
        <v>78</v>
      </c>
      <c r="AY183" s="198" t="s">
        <v>136</v>
      </c>
    </row>
    <row r="184" spans="2:51" s="14" customFormat="1" ht="22.5" customHeight="1">
      <c r="B184" s="218"/>
      <c r="D184" s="186" t="s">
        <v>150</v>
      </c>
      <c r="E184" s="219" t="s">
        <v>22</v>
      </c>
      <c r="F184" s="220" t="s">
        <v>306</v>
      </c>
      <c r="H184" s="221">
        <v>6188.08</v>
      </c>
      <c r="I184" s="222"/>
      <c r="L184" s="218"/>
      <c r="M184" s="223"/>
      <c r="N184" s="224"/>
      <c r="O184" s="224"/>
      <c r="P184" s="224"/>
      <c r="Q184" s="224"/>
      <c r="R184" s="224"/>
      <c r="S184" s="224"/>
      <c r="T184" s="225"/>
      <c r="AT184" s="219" t="s">
        <v>150</v>
      </c>
      <c r="AU184" s="219" t="s">
        <v>86</v>
      </c>
      <c r="AV184" s="14" t="s">
        <v>156</v>
      </c>
      <c r="AW184" s="14" t="s">
        <v>42</v>
      </c>
      <c r="AX184" s="14" t="s">
        <v>78</v>
      </c>
      <c r="AY184" s="219" t="s">
        <v>136</v>
      </c>
    </row>
    <row r="185" spans="2:51" s="12" customFormat="1" ht="22.5" customHeight="1">
      <c r="B185" s="189"/>
      <c r="D185" s="186" t="s">
        <v>150</v>
      </c>
      <c r="E185" s="198" t="s">
        <v>22</v>
      </c>
      <c r="F185" s="204" t="s">
        <v>637</v>
      </c>
      <c r="H185" s="205">
        <v>332.5</v>
      </c>
      <c r="I185" s="194"/>
      <c r="L185" s="189"/>
      <c r="M185" s="195"/>
      <c r="N185" s="196"/>
      <c r="O185" s="196"/>
      <c r="P185" s="196"/>
      <c r="Q185" s="196"/>
      <c r="R185" s="196"/>
      <c r="S185" s="196"/>
      <c r="T185" s="197"/>
      <c r="AT185" s="198" t="s">
        <v>150</v>
      </c>
      <c r="AU185" s="198" t="s">
        <v>86</v>
      </c>
      <c r="AV185" s="12" t="s">
        <v>86</v>
      </c>
      <c r="AW185" s="12" t="s">
        <v>42</v>
      </c>
      <c r="AX185" s="12" t="s">
        <v>78</v>
      </c>
      <c r="AY185" s="198" t="s">
        <v>136</v>
      </c>
    </row>
    <row r="186" spans="2:51" s="14" customFormat="1" ht="22.5" customHeight="1">
      <c r="B186" s="218"/>
      <c r="D186" s="186" t="s">
        <v>150</v>
      </c>
      <c r="E186" s="219" t="s">
        <v>22</v>
      </c>
      <c r="F186" s="220" t="s">
        <v>306</v>
      </c>
      <c r="H186" s="221">
        <v>332.5</v>
      </c>
      <c r="I186" s="222"/>
      <c r="L186" s="218"/>
      <c r="M186" s="223"/>
      <c r="N186" s="224"/>
      <c r="O186" s="224"/>
      <c r="P186" s="224"/>
      <c r="Q186" s="224"/>
      <c r="R186" s="224"/>
      <c r="S186" s="224"/>
      <c r="T186" s="225"/>
      <c r="AT186" s="219" t="s">
        <v>150</v>
      </c>
      <c r="AU186" s="219" t="s">
        <v>86</v>
      </c>
      <c r="AV186" s="14" t="s">
        <v>156</v>
      </c>
      <c r="AW186" s="14" t="s">
        <v>42</v>
      </c>
      <c r="AX186" s="14" t="s">
        <v>78</v>
      </c>
      <c r="AY186" s="219" t="s">
        <v>136</v>
      </c>
    </row>
    <row r="187" spans="2:51" s="13" customFormat="1" ht="22.5" customHeight="1">
      <c r="B187" s="206"/>
      <c r="D187" s="190" t="s">
        <v>150</v>
      </c>
      <c r="E187" s="207" t="s">
        <v>22</v>
      </c>
      <c r="F187" s="208" t="s">
        <v>215</v>
      </c>
      <c r="H187" s="209">
        <v>6520.58</v>
      </c>
      <c r="I187" s="210"/>
      <c r="L187" s="206"/>
      <c r="M187" s="211"/>
      <c r="N187" s="212"/>
      <c r="O187" s="212"/>
      <c r="P187" s="212"/>
      <c r="Q187" s="212"/>
      <c r="R187" s="212"/>
      <c r="S187" s="212"/>
      <c r="T187" s="213"/>
      <c r="AT187" s="214" t="s">
        <v>150</v>
      </c>
      <c r="AU187" s="214" t="s">
        <v>86</v>
      </c>
      <c r="AV187" s="13" t="s">
        <v>165</v>
      </c>
      <c r="AW187" s="13" t="s">
        <v>42</v>
      </c>
      <c r="AX187" s="13" t="s">
        <v>23</v>
      </c>
      <c r="AY187" s="214" t="s">
        <v>136</v>
      </c>
    </row>
    <row r="188" spans="2:65" s="1" customFormat="1" ht="22.5" customHeight="1">
      <c r="B188" s="173"/>
      <c r="C188" s="174" t="s">
        <v>329</v>
      </c>
      <c r="D188" s="174" t="s">
        <v>139</v>
      </c>
      <c r="E188" s="175" t="s">
        <v>346</v>
      </c>
      <c r="F188" s="176" t="s">
        <v>347</v>
      </c>
      <c r="G188" s="177" t="s">
        <v>198</v>
      </c>
      <c r="H188" s="178">
        <v>12590.79</v>
      </c>
      <c r="I188" s="179"/>
      <c r="J188" s="180">
        <f>ROUND(I188*H188,2)</f>
        <v>0</v>
      </c>
      <c r="K188" s="176" t="s">
        <v>143</v>
      </c>
      <c r="L188" s="36"/>
      <c r="M188" s="181" t="s">
        <v>22</v>
      </c>
      <c r="N188" s="182" t="s">
        <v>49</v>
      </c>
      <c r="O188" s="37"/>
      <c r="P188" s="183">
        <f>O188*H188</f>
        <v>0</v>
      </c>
      <c r="Q188" s="183">
        <v>0.00071</v>
      </c>
      <c r="R188" s="183">
        <f>Q188*H188</f>
        <v>8.9394609</v>
      </c>
      <c r="S188" s="183">
        <v>0</v>
      </c>
      <c r="T188" s="184">
        <f>S188*H188</f>
        <v>0</v>
      </c>
      <c r="AR188" s="19" t="s">
        <v>165</v>
      </c>
      <c r="AT188" s="19" t="s">
        <v>139</v>
      </c>
      <c r="AU188" s="19" t="s">
        <v>86</v>
      </c>
      <c r="AY188" s="19" t="s">
        <v>136</v>
      </c>
      <c r="BE188" s="185">
        <f>IF(N188="základní",J188,0)</f>
        <v>0</v>
      </c>
      <c r="BF188" s="185">
        <f>IF(N188="snížená",J188,0)</f>
        <v>0</v>
      </c>
      <c r="BG188" s="185">
        <f>IF(N188="zákl. přenesená",J188,0)</f>
        <v>0</v>
      </c>
      <c r="BH188" s="185">
        <f>IF(N188="sníž. přenesená",J188,0)</f>
        <v>0</v>
      </c>
      <c r="BI188" s="185">
        <f>IF(N188="nulová",J188,0)</f>
        <v>0</v>
      </c>
      <c r="BJ188" s="19" t="s">
        <v>23</v>
      </c>
      <c r="BK188" s="185">
        <f>ROUND(I188*H188,2)</f>
        <v>0</v>
      </c>
      <c r="BL188" s="19" t="s">
        <v>165</v>
      </c>
      <c r="BM188" s="19" t="s">
        <v>638</v>
      </c>
    </row>
    <row r="189" spans="2:47" s="1" customFormat="1" ht="22.5" customHeight="1">
      <c r="B189" s="36"/>
      <c r="D189" s="186" t="s">
        <v>146</v>
      </c>
      <c r="F189" s="187" t="s">
        <v>349</v>
      </c>
      <c r="I189" s="147"/>
      <c r="L189" s="36"/>
      <c r="M189" s="65"/>
      <c r="N189" s="37"/>
      <c r="O189" s="37"/>
      <c r="P189" s="37"/>
      <c r="Q189" s="37"/>
      <c r="R189" s="37"/>
      <c r="S189" s="37"/>
      <c r="T189" s="66"/>
      <c r="AT189" s="19" t="s">
        <v>146</v>
      </c>
      <c r="AU189" s="19" t="s">
        <v>86</v>
      </c>
    </row>
    <row r="190" spans="2:51" s="15" customFormat="1" ht="22.5" customHeight="1">
      <c r="B190" s="226"/>
      <c r="D190" s="186" t="s">
        <v>150</v>
      </c>
      <c r="E190" s="227" t="s">
        <v>22</v>
      </c>
      <c r="F190" s="228" t="s">
        <v>350</v>
      </c>
      <c r="H190" s="229" t="s">
        <v>22</v>
      </c>
      <c r="I190" s="230"/>
      <c r="L190" s="226"/>
      <c r="M190" s="231"/>
      <c r="N190" s="232"/>
      <c r="O190" s="232"/>
      <c r="P190" s="232"/>
      <c r="Q190" s="232"/>
      <c r="R190" s="232"/>
      <c r="S190" s="232"/>
      <c r="T190" s="233"/>
      <c r="AT190" s="229" t="s">
        <v>150</v>
      </c>
      <c r="AU190" s="229" t="s">
        <v>86</v>
      </c>
      <c r="AV190" s="15" t="s">
        <v>23</v>
      </c>
      <c r="AW190" s="15" t="s">
        <v>42</v>
      </c>
      <c r="AX190" s="15" t="s">
        <v>78</v>
      </c>
      <c r="AY190" s="229" t="s">
        <v>136</v>
      </c>
    </row>
    <row r="191" spans="2:51" s="12" customFormat="1" ht="22.5" customHeight="1">
      <c r="B191" s="189"/>
      <c r="D191" s="186" t="s">
        <v>150</v>
      </c>
      <c r="E191" s="198" t="s">
        <v>22</v>
      </c>
      <c r="F191" s="204" t="s">
        <v>639</v>
      </c>
      <c r="H191" s="205">
        <v>1402.97</v>
      </c>
      <c r="I191" s="194"/>
      <c r="L191" s="189"/>
      <c r="M191" s="195"/>
      <c r="N191" s="196"/>
      <c r="O191" s="196"/>
      <c r="P191" s="196"/>
      <c r="Q191" s="196"/>
      <c r="R191" s="196"/>
      <c r="S191" s="196"/>
      <c r="T191" s="197"/>
      <c r="AT191" s="198" t="s">
        <v>150</v>
      </c>
      <c r="AU191" s="198" t="s">
        <v>86</v>
      </c>
      <c r="AV191" s="12" t="s">
        <v>86</v>
      </c>
      <c r="AW191" s="12" t="s">
        <v>42</v>
      </c>
      <c r="AX191" s="12" t="s">
        <v>78</v>
      </c>
      <c r="AY191" s="198" t="s">
        <v>136</v>
      </c>
    </row>
    <row r="192" spans="2:51" s="12" customFormat="1" ht="22.5" customHeight="1">
      <c r="B192" s="189"/>
      <c r="D192" s="186" t="s">
        <v>150</v>
      </c>
      <c r="E192" s="198" t="s">
        <v>22</v>
      </c>
      <c r="F192" s="204" t="s">
        <v>640</v>
      </c>
      <c r="H192" s="205">
        <v>10855.32</v>
      </c>
      <c r="I192" s="194"/>
      <c r="L192" s="189"/>
      <c r="M192" s="195"/>
      <c r="N192" s="196"/>
      <c r="O192" s="196"/>
      <c r="P192" s="196"/>
      <c r="Q192" s="196"/>
      <c r="R192" s="196"/>
      <c r="S192" s="196"/>
      <c r="T192" s="197"/>
      <c r="AT192" s="198" t="s">
        <v>150</v>
      </c>
      <c r="AU192" s="198" t="s">
        <v>86</v>
      </c>
      <c r="AV192" s="12" t="s">
        <v>86</v>
      </c>
      <c r="AW192" s="12" t="s">
        <v>42</v>
      </c>
      <c r="AX192" s="12" t="s">
        <v>78</v>
      </c>
      <c r="AY192" s="198" t="s">
        <v>136</v>
      </c>
    </row>
    <row r="193" spans="2:51" s="14" customFormat="1" ht="22.5" customHeight="1">
      <c r="B193" s="218"/>
      <c r="D193" s="186" t="s">
        <v>150</v>
      </c>
      <c r="E193" s="219" t="s">
        <v>22</v>
      </c>
      <c r="F193" s="220" t="s">
        <v>306</v>
      </c>
      <c r="H193" s="221">
        <v>12258.29</v>
      </c>
      <c r="I193" s="222"/>
      <c r="L193" s="218"/>
      <c r="M193" s="223"/>
      <c r="N193" s="224"/>
      <c r="O193" s="224"/>
      <c r="P193" s="224"/>
      <c r="Q193" s="224"/>
      <c r="R193" s="224"/>
      <c r="S193" s="224"/>
      <c r="T193" s="225"/>
      <c r="AT193" s="219" t="s">
        <v>150</v>
      </c>
      <c r="AU193" s="219" t="s">
        <v>86</v>
      </c>
      <c r="AV193" s="14" t="s">
        <v>156</v>
      </c>
      <c r="AW193" s="14" t="s">
        <v>42</v>
      </c>
      <c r="AX193" s="14" t="s">
        <v>78</v>
      </c>
      <c r="AY193" s="219" t="s">
        <v>136</v>
      </c>
    </row>
    <row r="194" spans="2:51" s="12" customFormat="1" ht="22.5" customHeight="1">
      <c r="B194" s="189"/>
      <c r="D194" s="186" t="s">
        <v>150</v>
      </c>
      <c r="E194" s="198" t="s">
        <v>22</v>
      </c>
      <c r="F194" s="204" t="s">
        <v>641</v>
      </c>
      <c r="H194" s="205">
        <v>332.5</v>
      </c>
      <c r="I194" s="194"/>
      <c r="L194" s="189"/>
      <c r="M194" s="195"/>
      <c r="N194" s="196"/>
      <c r="O194" s="196"/>
      <c r="P194" s="196"/>
      <c r="Q194" s="196"/>
      <c r="R194" s="196"/>
      <c r="S194" s="196"/>
      <c r="T194" s="197"/>
      <c r="AT194" s="198" t="s">
        <v>150</v>
      </c>
      <c r="AU194" s="198" t="s">
        <v>86</v>
      </c>
      <c r="AV194" s="12" t="s">
        <v>86</v>
      </c>
      <c r="AW194" s="12" t="s">
        <v>42</v>
      </c>
      <c r="AX194" s="12" t="s">
        <v>78</v>
      </c>
      <c r="AY194" s="198" t="s">
        <v>136</v>
      </c>
    </row>
    <row r="195" spans="2:51" s="14" customFormat="1" ht="22.5" customHeight="1">
      <c r="B195" s="218"/>
      <c r="D195" s="186" t="s">
        <v>150</v>
      </c>
      <c r="E195" s="219" t="s">
        <v>22</v>
      </c>
      <c r="F195" s="220" t="s">
        <v>306</v>
      </c>
      <c r="H195" s="221">
        <v>332.5</v>
      </c>
      <c r="I195" s="222"/>
      <c r="L195" s="218"/>
      <c r="M195" s="223"/>
      <c r="N195" s="224"/>
      <c r="O195" s="224"/>
      <c r="P195" s="224"/>
      <c r="Q195" s="224"/>
      <c r="R195" s="224"/>
      <c r="S195" s="224"/>
      <c r="T195" s="225"/>
      <c r="AT195" s="219" t="s">
        <v>150</v>
      </c>
      <c r="AU195" s="219" t="s">
        <v>86</v>
      </c>
      <c r="AV195" s="14" t="s">
        <v>156</v>
      </c>
      <c r="AW195" s="14" t="s">
        <v>42</v>
      </c>
      <c r="AX195" s="14" t="s">
        <v>78</v>
      </c>
      <c r="AY195" s="219" t="s">
        <v>136</v>
      </c>
    </row>
    <row r="196" spans="2:51" s="13" customFormat="1" ht="22.5" customHeight="1">
      <c r="B196" s="206"/>
      <c r="D196" s="190" t="s">
        <v>150</v>
      </c>
      <c r="E196" s="207" t="s">
        <v>22</v>
      </c>
      <c r="F196" s="208" t="s">
        <v>215</v>
      </c>
      <c r="H196" s="209">
        <v>12590.79</v>
      </c>
      <c r="I196" s="210"/>
      <c r="L196" s="206"/>
      <c r="M196" s="211"/>
      <c r="N196" s="212"/>
      <c r="O196" s="212"/>
      <c r="P196" s="212"/>
      <c r="Q196" s="212"/>
      <c r="R196" s="212"/>
      <c r="S196" s="212"/>
      <c r="T196" s="213"/>
      <c r="AT196" s="214" t="s">
        <v>150</v>
      </c>
      <c r="AU196" s="214" t="s">
        <v>86</v>
      </c>
      <c r="AV196" s="13" t="s">
        <v>165</v>
      </c>
      <c r="AW196" s="13" t="s">
        <v>42</v>
      </c>
      <c r="AX196" s="13" t="s">
        <v>23</v>
      </c>
      <c r="AY196" s="214" t="s">
        <v>136</v>
      </c>
    </row>
    <row r="197" spans="2:65" s="1" customFormat="1" ht="31.5" customHeight="1">
      <c r="B197" s="173"/>
      <c r="C197" s="174" t="s">
        <v>7</v>
      </c>
      <c r="D197" s="174" t="s">
        <v>139</v>
      </c>
      <c r="E197" s="175" t="s">
        <v>357</v>
      </c>
      <c r="F197" s="176" t="s">
        <v>358</v>
      </c>
      <c r="G197" s="177" t="s">
        <v>198</v>
      </c>
      <c r="H197" s="178">
        <v>5893.4</v>
      </c>
      <c r="I197" s="179"/>
      <c r="J197" s="180">
        <f>ROUND(I197*H197,2)</f>
        <v>0</v>
      </c>
      <c r="K197" s="176" t="s">
        <v>143</v>
      </c>
      <c r="L197" s="36"/>
      <c r="M197" s="181" t="s">
        <v>22</v>
      </c>
      <c r="N197" s="182" t="s">
        <v>49</v>
      </c>
      <c r="O197" s="37"/>
      <c r="P197" s="183">
        <f>O197*H197</f>
        <v>0</v>
      </c>
      <c r="Q197" s="183">
        <v>0</v>
      </c>
      <c r="R197" s="183">
        <f>Q197*H197</f>
        <v>0</v>
      </c>
      <c r="S197" s="183">
        <v>0</v>
      </c>
      <c r="T197" s="184">
        <f>S197*H197</f>
        <v>0</v>
      </c>
      <c r="AR197" s="19" t="s">
        <v>165</v>
      </c>
      <c r="AT197" s="19" t="s">
        <v>139</v>
      </c>
      <c r="AU197" s="19" t="s">
        <v>86</v>
      </c>
      <c r="AY197" s="19" t="s">
        <v>136</v>
      </c>
      <c r="BE197" s="185">
        <f>IF(N197="základní",J197,0)</f>
        <v>0</v>
      </c>
      <c r="BF197" s="185">
        <f>IF(N197="snížená",J197,0)</f>
        <v>0</v>
      </c>
      <c r="BG197" s="185">
        <f>IF(N197="zákl. přenesená",J197,0)</f>
        <v>0</v>
      </c>
      <c r="BH197" s="185">
        <f>IF(N197="sníž. přenesená",J197,0)</f>
        <v>0</v>
      </c>
      <c r="BI197" s="185">
        <f>IF(N197="nulová",J197,0)</f>
        <v>0</v>
      </c>
      <c r="BJ197" s="19" t="s">
        <v>23</v>
      </c>
      <c r="BK197" s="185">
        <f>ROUND(I197*H197,2)</f>
        <v>0</v>
      </c>
      <c r="BL197" s="19" t="s">
        <v>165</v>
      </c>
      <c r="BM197" s="19" t="s">
        <v>642</v>
      </c>
    </row>
    <row r="198" spans="2:47" s="1" customFormat="1" ht="22.5" customHeight="1">
      <c r="B198" s="36"/>
      <c r="D198" s="186" t="s">
        <v>146</v>
      </c>
      <c r="F198" s="187" t="s">
        <v>358</v>
      </c>
      <c r="I198" s="147"/>
      <c r="L198" s="36"/>
      <c r="M198" s="65"/>
      <c r="N198" s="37"/>
      <c r="O198" s="37"/>
      <c r="P198" s="37"/>
      <c r="Q198" s="37"/>
      <c r="R198" s="37"/>
      <c r="S198" s="37"/>
      <c r="T198" s="66"/>
      <c r="AT198" s="19" t="s">
        <v>146</v>
      </c>
      <c r="AU198" s="19" t="s">
        <v>86</v>
      </c>
    </row>
    <row r="199" spans="2:47" s="1" customFormat="1" ht="30" customHeight="1">
      <c r="B199" s="36"/>
      <c r="D199" s="186" t="s">
        <v>201</v>
      </c>
      <c r="F199" s="188" t="s">
        <v>360</v>
      </c>
      <c r="I199" s="147"/>
      <c r="L199" s="36"/>
      <c r="M199" s="65"/>
      <c r="N199" s="37"/>
      <c r="O199" s="37"/>
      <c r="P199" s="37"/>
      <c r="Q199" s="37"/>
      <c r="R199" s="37"/>
      <c r="S199" s="37"/>
      <c r="T199" s="66"/>
      <c r="AT199" s="19" t="s">
        <v>201</v>
      </c>
      <c r="AU199" s="19" t="s">
        <v>86</v>
      </c>
    </row>
    <row r="200" spans="2:51" s="12" customFormat="1" ht="22.5" customHeight="1">
      <c r="B200" s="189"/>
      <c r="D200" s="186" t="s">
        <v>150</v>
      </c>
      <c r="E200" s="198" t="s">
        <v>22</v>
      </c>
      <c r="F200" s="204" t="s">
        <v>643</v>
      </c>
      <c r="H200" s="205">
        <v>674.5</v>
      </c>
      <c r="I200" s="194"/>
      <c r="L200" s="189"/>
      <c r="M200" s="195"/>
      <c r="N200" s="196"/>
      <c r="O200" s="196"/>
      <c r="P200" s="196"/>
      <c r="Q200" s="196"/>
      <c r="R200" s="196"/>
      <c r="S200" s="196"/>
      <c r="T200" s="197"/>
      <c r="AT200" s="198" t="s">
        <v>150</v>
      </c>
      <c r="AU200" s="198" t="s">
        <v>86</v>
      </c>
      <c r="AV200" s="12" t="s">
        <v>86</v>
      </c>
      <c r="AW200" s="12" t="s">
        <v>42</v>
      </c>
      <c r="AX200" s="12" t="s">
        <v>78</v>
      </c>
      <c r="AY200" s="198" t="s">
        <v>136</v>
      </c>
    </row>
    <row r="201" spans="2:51" s="12" customFormat="1" ht="22.5" customHeight="1">
      <c r="B201" s="189"/>
      <c r="D201" s="186" t="s">
        <v>150</v>
      </c>
      <c r="E201" s="198" t="s">
        <v>22</v>
      </c>
      <c r="F201" s="204" t="s">
        <v>644</v>
      </c>
      <c r="H201" s="205">
        <v>5218.9</v>
      </c>
      <c r="I201" s="194"/>
      <c r="L201" s="189"/>
      <c r="M201" s="195"/>
      <c r="N201" s="196"/>
      <c r="O201" s="196"/>
      <c r="P201" s="196"/>
      <c r="Q201" s="196"/>
      <c r="R201" s="196"/>
      <c r="S201" s="196"/>
      <c r="T201" s="197"/>
      <c r="AT201" s="198" t="s">
        <v>150</v>
      </c>
      <c r="AU201" s="198" t="s">
        <v>86</v>
      </c>
      <c r="AV201" s="12" t="s">
        <v>86</v>
      </c>
      <c r="AW201" s="12" t="s">
        <v>42</v>
      </c>
      <c r="AX201" s="12" t="s">
        <v>78</v>
      </c>
      <c r="AY201" s="198" t="s">
        <v>136</v>
      </c>
    </row>
    <row r="202" spans="2:51" s="13" customFormat="1" ht="22.5" customHeight="1">
      <c r="B202" s="206"/>
      <c r="D202" s="190" t="s">
        <v>150</v>
      </c>
      <c r="E202" s="207" t="s">
        <v>22</v>
      </c>
      <c r="F202" s="208" t="s">
        <v>215</v>
      </c>
      <c r="H202" s="209">
        <v>5893.4</v>
      </c>
      <c r="I202" s="210"/>
      <c r="L202" s="206"/>
      <c r="M202" s="211"/>
      <c r="N202" s="212"/>
      <c r="O202" s="212"/>
      <c r="P202" s="212"/>
      <c r="Q202" s="212"/>
      <c r="R202" s="212"/>
      <c r="S202" s="212"/>
      <c r="T202" s="213"/>
      <c r="AT202" s="214" t="s">
        <v>150</v>
      </c>
      <c r="AU202" s="214" t="s">
        <v>86</v>
      </c>
      <c r="AV202" s="13" t="s">
        <v>165</v>
      </c>
      <c r="AW202" s="13" t="s">
        <v>42</v>
      </c>
      <c r="AX202" s="13" t="s">
        <v>23</v>
      </c>
      <c r="AY202" s="214" t="s">
        <v>136</v>
      </c>
    </row>
    <row r="203" spans="2:65" s="1" customFormat="1" ht="22.5" customHeight="1">
      <c r="B203" s="173"/>
      <c r="C203" s="234" t="s">
        <v>345</v>
      </c>
      <c r="D203" s="234" t="s">
        <v>365</v>
      </c>
      <c r="E203" s="235" t="s">
        <v>366</v>
      </c>
      <c r="F203" s="236" t="s">
        <v>367</v>
      </c>
      <c r="G203" s="237" t="s">
        <v>262</v>
      </c>
      <c r="H203" s="238">
        <v>4.402</v>
      </c>
      <c r="I203" s="239"/>
      <c r="J203" s="240">
        <f>ROUND(I203*H203,2)</f>
        <v>0</v>
      </c>
      <c r="K203" s="236" t="s">
        <v>22</v>
      </c>
      <c r="L203" s="241"/>
      <c r="M203" s="242" t="s">
        <v>22</v>
      </c>
      <c r="N203" s="243" t="s">
        <v>49</v>
      </c>
      <c r="O203" s="37"/>
      <c r="P203" s="183">
        <f>O203*H203</f>
        <v>0</v>
      </c>
      <c r="Q203" s="183">
        <v>0.001</v>
      </c>
      <c r="R203" s="183">
        <f>Q203*H203</f>
        <v>0.0044020000000000005</v>
      </c>
      <c r="S203" s="183">
        <v>0</v>
      </c>
      <c r="T203" s="184">
        <f>S203*H203</f>
        <v>0</v>
      </c>
      <c r="AR203" s="19" t="s">
        <v>241</v>
      </c>
      <c r="AT203" s="19" t="s">
        <v>365</v>
      </c>
      <c r="AU203" s="19" t="s">
        <v>86</v>
      </c>
      <c r="AY203" s="19" t="s">
        <v>136</v>
      </c>
      <c r="BE203" s="185">
        <f>IF(N203="základní",J203,0)</f>
        <v>0</v>
      </c>
      <c r="BF203" s="185">
        <f>IF(N203="snížená",J203,0)</f>
        <v>0</v>
      </c>
      <c r="BG203" s="185">
        <f>IF(N203="zákl. přenesená",J203,0)</f>
        <v>0</v>
      </c>
      <c r="BH203" s="185">
        <f>IF(N203="sníž. přenesená",J203,0)</f>
        <v>0</v>
      </c>
      <c r="BI203" s="185">
        <f>IF(N203="nulová",J203,0)</f>
        <v>0</v>
      </c>
      <c r="BJ203" s="19" t="s">
        <v>23</v>
      </c>
      <c r="BK203" s="185">
        <f>ROUND(I203*H203,2)</f>
        <v>0</v>
      </c>
      <c r="BL203" s="19" t="s">
        <v>165</v>
      </c>
      <c r="BM203" s="19" t="s">
        <v>645</v>
      </c>
    </row>
    <row r="204" spans="2:47" s="1" customFormat="1" ht="90" customHeight="1">
      <c r="B204" s="36"/>
      <c r="D204" s="186" t="s">
        <v>146</v>
      </c>
      <c r="F204" s="187" t="s">
        <v>369</v>
      </c>
      <c r="I204" s="147"/>
      <c r="L204" s="36"/>
      <c r="M204" s="65"/>
      <c r="N204" s="37"/>
      <c r="O204" s="37"/>
      <c r="P204" s="37"/>
      <c r="Q204" s="37"/>
      <c r="R204" s="37"/>
      <c r="S204" s="37"/>
      <c r="T204" s="66"/>
      <c r="AT204" s="19" t="s">
        <v>146</v>
      </c>
      <c r="AU204" s="19" t="s">
        <v>86</v>
      </c>
    </row>
    <row r="205" spans="2:47" s="1" customFormat="1" ht="42" customHeight="1">
      <c r="B205" s="36"/>
      <c r="D205" s="186" t="s">
        <v>148</v>
      </c>
      <c r="F205" s="188" t="s">
        <v>370</v>
      </c>
      <c r="I205" s="147"/>
      <c r="L205" s="36"/>
      <c r="M205" s="65"/>
      <c r="N205" s="37"/>
      <c r="O205" s="37"/>
      <c r="P205" s="37"/>
      <c r="Q205" s="37"/>
      <c r="R205" s="37"/>
      <c r="S205" s="37"/>
      <c r="T205" s="66"/>
      <c r="AT205" s="19" t="s">
        <v>148</v>
      </c>
      <c r="AU205" s="19" t="s">
        <v>86</v>
      </c>
    </row>
    <row r="206" spans="2:51" s="12" customFormat="1" ht="22.5" customHeight="1">
      <c r="B206" s="189"/>
      <c r="D206" s="190" t="s">
        <v>150</v>
      </c>
      <c r="E206" s="191" t="s">
        <v>22</v>
      </c>
      <c r="F206" s="192" t="s">
        <v>646</v>
      </c>
      <c r="H206" s="193">
        <v>4.402</v>
      </c>
      <c r="I206" s="194"/>
      <c r="L206" s="189"/>
      <c r="M206" s="195"/>
      <c r="N206" s="196"/>
      <c r="O206" s="196"/>
      <c r="P206" s="196"/>
      <c r="Q206" s="196"/>
      <c r="R206" s="196"/>
      <c r="S206" s="196"/>
      <c r="T206" s="197"/>
      <c r="AT206" s="198" t="s">
        <v>150</v>
      </c>
      <c r="AU206" s="198" t="s">
        <v>86</v>
      </c>
      <c r="AV206" s="12" t="s">
        <v>86</v>
      </c>
      <c r="AW206" s="12" t="s">
        <v>42</v>
      </c>
      <c r="AX206" s="12" t="s">
        <v>23</v>
      </c>
      <c r="AY206" s="198" t="s">
        <v>136</v>
      </c>
    </row>
    <row r="207" spans="2:65" s="1" customFormat="1" ht="22.5" customHeight="1">
      <c r="B207" s="173"/>
      <c r="C207" s="174" t="s">
        <v>356</v>
      </c>
      <c r="D207" s="174" t="s">
        <v>139</v>
      </c>
      <c r="E207" s="175" t="s">
        <v>373</v>
      </c>
      <c r="F207" s="176" t="s">
        <v>374</v>
      </c>
      <c r="G207" s="177" t="s">
        <v>198</v>
      </c>
      <c r="H207" s="178">
        <v>6070.21</v>
      </c>
      <c r="I207" s="179"/>
      <c r="J207" s="180">
        <f>ROUND(I207*H207,2)</f>
        <v>0</v>
      </c>
      <c r="K207" s="176" t="s">
        <v>143</v>
      </c>
      <c r="L207" s="36"/>
      <c r="M207" s="181" t="s">
        <v>22</v>
      </c>
      <c r="N207" s="182" t="s">
        <v>49</v>
      </c>
      <c r="O207" s="37"/>
      <c r="P207" s="183">
        <f>O207*H207</f>
        <v>0</v>
      </c>
      <c r="Q207" s="183">
        <v>0</v>
      </c>
      <c r="R207" s="183">
        <f>Q207*H207</f>
        <v>0</v>
      </c>
      <c r="S207" s="183">
        <v>0</v>
      </c>
      <c r="T207" s="184">
        <f>S207*H207</f>
        <v>0</v>
      </c>
      <c r="AR207" s="19" t="s">
        <v>165</v>
      </c>
      <c r="AT207" s="19" t="s">
        <v>139</v>
      </c>
      <c r="AU207" s="19" t="s">
        <v>86</v>
      </c>
      <c r="AY207" s="19" t="s">
        <v>136</v>
      </c>
      <c r="BE207" s="185">
        <f>IF(N207="základní",J207,0)</f>
        <v>0</v>
      </c>
      <c r="BF207" s="185">
        <f>IF(N207="snížená",J207,0)</f>
        <v>0</v>
      </c>
      <c r="BG207" s="185">
        <f>IF(N207="zákl. přenesená",J207,0)</f>
        <v>0</v>
      </c>
      <c r="BH207" s="185">
        <f>IF(N207="sníž. přenesená",J207,0)</f>
        <v>0</v>
      </c>
      <c r="BI207" s="185">
        <f>IF(N207="nulová",J207,0)</f>
        <v>0</v>
      </c>
      <c r="BJ207" s="19" t="s">
        <v>23</v>
      </c>
      <c r="BK207" s="185">
        <f>ROUND(I207*H207,2)</f>
        <v>0</v>
      </c>
      <c r="BL207" s="19" t="s">
        <v>165</v>
      </c>
      <c r="BM207" s="19" t="s">
        <v>647</v>
      </c>
    </row>
    <row r="208" spans="2:47" s="1" customFormat="1" ht="30" customHeight="1">
      <c r="B208" s="36"/>
      <c r="D208" s="186" t="s">
        <v>146</v>
      </c>
      <c r="F208" s="187" t="s">
        <v>376</v>
      </c>
      <c r="I208" s="147"/>
      <c r="L208" s="36"/>
      <c r="M208" s="65"/>
      <c r="N208" s="37"/>
      <c r="O208" s="37"/>
      <c r="P208" s="37"/>
      <c r="Q208" s="37"/>
      <c r="R208" s="37"/>
      <c r="S208" s="37"/>
      <c r="T208" s="66"/>
      <c r="AT208" s="19" t="s">
        <v>146</v>
      </c>
      <c r="AU208" s="19" t="s">
        <v>86</v>
      </c>
    </row>
    <row r="209" spans="2:47" s="1" customFormat="1" ht="30" customHeight="1">
      <c r="B209" s="36"/>
      <c r="D209" s="186" t="s">
        <v>201</v>
      </c>
      <c r="F209" s="188" t="s">
        <v>377</v>
      </c>
      <c r="I209" s="147"/>
      <c r="L209" s="36"/>
      <c r="M209" s="65"/>
      <c r="N209" s="37"/>
      <c r="O209" s="37"/>
      <c r="P209" s="37"/>
      <c r="Q209" s="37"/>
      <c r="R209" s="37"/>
      <c r="S209" s="37"/>
      <c r="T209" s="66"/>
      <c r="AT209" s="19" t="s">
        <v>201</v>
      </c>
      <c r="AU209" s="19" t="s">
        <v>86</v>
      </c>
    </row>
    <row r="210" spans="2:51" s="12" customFormat="1" ht="22.5" customHeight="1">
      <c r="B210" s="189"/>
      <c r="D210" s="186" t="s">
        <v>150</v>
      </c>
      <c r="E210" s="198" t="s">
        <v>22</v>
      </c>
      <c r="F210" s="204" t="s">
        <v>648</v>
      </c>
      <c r="H210" s="205">
        <v>694.74</v>
      </c>
      <c r="I210" s="194"/>
      <c r="L210" s="189"/>
      <c r="M210" s="195"/>
      <c r="N210" s="196"/>
      <c r="O210" s="196"/>
      <c r="P210" s="196"/>
      <c r="Q210" s="196"/>
      <c r="R210" s="196"/>
      <c r="S210" s="196"/>
      <c r="T210" s="197"/>
      <c r="AT210" s="198" t="s">
        <v>150</v>
      </c>
      <c r="AU210" s="198" t="s">
        <v>86</v>
      </c>
      <c r="AV210" s="12" t="s">
        <v>86</v>
      </c>
      <c r="AW210" s="12" t="s">
        <v>42</v>
      </c>
      <c r="AX210" s="12" t="s">
        <v>78</v>
      </c>
      <c r="AY210" s="198" t="s">
        <v>136</v>
      </c>
    </row>
    <row r="211" spans="2:51" s="12" customFormat="1" ht="22.5" customHeight="1">
      <c r="B211" s="189"/>
      <c r="D211" s="186" t="s">
        <v>150</v>
      </c>
      <c r="E211" s="198" t="s">
        <v>22</v>
      </c>
      <c r="F211" s="204" t="s">
        <v>649</v>
      </c>
      <c r="H211" s="205">
        <v>5375.47</v>
      </c>
      <c r="I211" s="194"/>
      <c r="L211" s="189"/>
      <c r="M211" s="195"/>
      <c r="N211" s="196"/>
      <c r="O211" s="196"/>
      <c r="P211" s="196"/>
      <c r="Q211" s="196"/>
      <c r="R211" s="196"/>
      <c r="S211" s="196"/>
      <c r="T211" s="197"/>
      <c r="AT211" s="198" t="s">
        <v>150</v>
      </c>
      <c r="AU211" s="198" t="s">
        <v>86</v>
      </c>
      <c r="AV211" s="12" t="s">
        <v>86</v>
      </c>
      <c r="AW211" s="12" t="s">
        <v>42</v>
      </c>
      <c r="AX211" s="12" t="s">
        <v>78</v>
      </c>
      <c r="AY211" s="198" t="s">
        <v>136</v>
      </c>
    </row>
    <row r="212" spans="2:51" s="13" customFormat="1" ht="22.5" customHeight="1">
      <c r="B212" s="206"/>
      <c r="D212" s="190" t="s">
        <v>150</v>
      </c>
      <c r="E212" s="207" t="s">
        <v>22</v>
      </c>
      <c r="F212" s="208" t="s">
        <v>215</v>
      </c>
      <c r="H212" s="209">
        <v>6070.21</v>
      </c>
      <c r="I212" s="210"/>
      <c r="L212" s="206"/>
      <c r="M212" s="211"/>
      <c r="N212" s="212"/>
      <c r="O212" s="212"/>
      <c r="P212" s="212"/>
      <c r="Q212" s="212"/>
      <c r="R212" s="212"/>
      <c r="S212" s="212"/>
      <c r="T212" s="213"/>
      <c r="AT212" s="214" t="s">
        <v>150</v>
      </c>
      <c r="AU212" s="214" t="s">
        <v>86</v>
      </c>
      <c r="AV212" s="13" t="s">
        <v>165</v>
      </c>
      <c r="AW212" s="13" t="s">
        <v>42</v>
      </c>
      <c r="AX212" s="13" t="s">
        <v>23</v>
      </c>
      <c r="AY212" s="214" t="s">
        <v>136</v>
      </c>
    </row>
    <row r="213" spans="2:65" s="1" customFormat="1" ht="22.5" customHeight="1">
      <c r="B213" s="173"/>
      <c r="C213" s="174" t="s">
        <v>364</v>
      </c>
      <c r="D213" s="174" t="s">
        <v>139</v>
      </c>
      <c r="E213" s="175" t="s">
        <v>382</v>
      </c>
      <c r="F213" s="176" t="s">
        <v>383</v>
      </c>
      <c r="G213" s="177" t="s">
        <v>198</v>
      </c>
      <c r="H213" s="178">
        <v>15.5</v>
      </c>
      <c r="I213" s="179"/>
      <c r="J213" s="180">
        <f>ROUND(I213*H213,2)</f>
        <v>0</v>
      </c>
      <c r="K213" s="176" t="s">
        <v>143</v>
      </c>
      <c r="L213" s="36"/>
      <c r="M213" s="181" t="s">
        <v>22</v>
      </c>
      <c r="N213" s="182" t="s">
        <v>49</v>
      </c>
      <c r="O213" s="37"/>
      <c r="P213" s="183">
        <f>O213*H213</f>
        <v>0</v>
      </c>
      <c r="Q213" s="183">
        <v>0.61404</v>
      </c>
      <c r="R213" s="183">
        <f>Q213*H213</f>
        <v>9.51762</v>
      </c>
      <c r="S213" s="183">
        <v>0</v>
      </c>
      <c r="T213" s="184">
        <f>S213*H213</f>
        <v>0</v>
      </c>
      <c r="AR213" s="19" t="s">
        <v>165</v>
      </c>
      <c r="AT213" s="19" t="s">
        <v>139</v>
      </c>
      <c r="AU213" s="19" t="s">
        <v>86</v>
      </c>
      <c r="AY213" s="19" t="s">
        <v>136</v>
      </c>
      <c r="BE213" s="185">
        <f>IF(N213="základní",J213,0)</f>
        <v>0</v>
      </c>
      <c r="BF213" s="185">
        <f>IF(N213="snížená",J213,0)</f>
        <v>0</v>
      </c>
      <c r="BG213" s="185">
        <f>IF(N213="zákl. přenesená",J213,0)</f>
        <v>0</v>
      </c>
      <c r="BH213" s="185">
        <f>IF(N213="sníž. přenesená",J213,0)</f>
        <v>0</v>
      </c>
      <c r="BI213" s="185">
        <f>IF(N213="nulová",J213,0)</f>
        <v>0</v>
      </c>
      <c r="BJ213" s="19" t="s">
        <v>23</v>
      </c>
      <c r="BK213" s="185">
        <f>ROUND(I213*H213,2)</f>
        <v>0</v>
      </c>
      <c r="BL213" s="19" t="s">
        <v>165</v>
      </c>
      <c r="BM213" s="19" t="s">
        <v>650</v>
      </c>
    </row>
    <row r="214" spans="2:47" s="1" customFormat="1" ht="30" customHeight="1">
      <c r="B214" s="36"/>
      <c r="D214" s="186" t="s">
        <v>146</v>
      </c>
      <c r="F214" s="187" t="s">
        <v>385</v>
      </c>
      <c r="I214" s="147"/>
      <c r="L214" s="36"/>
      <c r="M214" s="65"/>
      <c r="N214" s="37"/>
      <c r="O214" s="37"/>
      <c r="P214" s="37"/>
      <c r="Q214" s="37"/>
      <c r="R214" s="37"/>
      <c r="S214" s="37"/>
      <c r="T214" s="66"/>
      <c r="AT214" s="19" t="s">
        <v>146</v>
      </c>
      <c r="AU214" s="19" t="s">
        <v>86</v>
      </c>
    </row>
    <row r="215" spans="2:47" s="1" customFormat="1" ht="174" customHeight="1">
      <c r="B215" s="36"/>
      <c r="D215" s="186" t="s">
        <v>201</v>
      </c>
      <c r="F215" s="188" t="s">
        <v>386</v>
      </c>
      <c r="I215" s="147"/>
      <c r="L215" s="36"/>
      <c r="M215" s="65"/>
      <c r="N215" s="37"/>
      <c r="O215" s="37"/>
      <c r="P215" s="37"/>
      <c r="Q215" s="37"/>
      <c r="R215" s="37"/>
      <c r="S215" s="37"/>
      <c r="T215" s="66"/>
      <c r="AT215" s="19" t="s">
        <v>201</v>
      </c>
      <c r="AU215" s="19" t="s">
        <v>86</v>
      </c>
    </row>
    <row r="216" spans="2:51" s="12" customFormat="1" ht="22.5" customHeight="1">
      <c r="B216" s="189"/>
      <c r="D216" s="190" t="s">
        <v>150</v>
      </c>
      <c r="E216" s="191" t="s">
        <v>22</v>
      </c>
      <c r="F216" s="192" t="s">
        <v>617</v>
      </c>
      <c r="H216" s="193">
        <v>15.5</v>
      </c>
      <c r="I216" s="194"/>
      <c r="L216" s="189"/>
      <c r="M216" s="195"/>
      <c r="N216" s="196"/>
      <c r="O216" s="196"/>
      <c r="P216" s="196"/>
      <c r="Q216" s="196"/>
      <c r="R216" s="196"/>
      <c r="S216" s="196"/>
      <c r="T216" s="197"/>
      <c r="AT216" s="198" t="s">
        <v>150</v>
      </c>
      <c r="AU216" s="198" t="s">
        <v>86</v>
      </c>
      <c r="AV216" s="12" t="s">
        <v>86</v>
      </c>
      <c r="AW216" s="12" t="s">
        <v>42</v>
      </c>
      <c r="AX216" s="12" t="s">
        <v>23</v>
      </c>
      <c r="AY216" s="198" t="s">
        <v>136</v>
      </c>
    </row>
    <row r="217" spans="2:65" s="1" customFormat="1" ht="22.5" customHeight="1">
      <c r="B217" s="173"/>
      <c r="C217" s="174" t="s">
        <v>372</v>
      </c>
      <c r="D217" s="174" t="s">
        <v>139</v>
      </c>
      <c r="E217" s="175" t="s">
        <v>651</v>
      </c>
      <c r="F217" s="176" t="s">
        <v>652</v>
      </c>
      <c r="G217" s="177" t="s">
        <v>198</v>
      </c>
      <c r="H217" s="178">
        <v>25.85</v>
      </c>
      <c r="I217" s="179"/>
      <c r="J217" s="180">
        <f>ROUND(I217*H217,2)</f>
        <v>0</v>
      </c>
      <c r="K217" s="176" t="s">
        <v>143</v>
      </c>
      <c r="L217" s="36"/>
      <c r="M217" s="181" t="s">
        <v>22</v>
      </c>
      <c r="N217" s="182" t="s">
        <v>49</v>
      </c>
      <c r="O217" s="37"/>
      <c r="P217" s="183">
        <f>O217*H217</f>
        <v>0</v>
      </c>
      <c r="Q217" s="183">
        <v>0.08565</v>
      </c>
      <c r="R217" s="183">
        <f>Q217*H217</f>
        <v>2.2140525</v>
      </c>
      <c r="S217" s="183">
        <v>0</v>
      </c>
      <c r="T217" s="184">
        <f>S217*H217</f>
        <v>0</v>
      </c>
      <c r="AR217" s="19" t="s">
        <v>165</v>
      </c>
      <c r="AT217" s="19" t="s">
        <v>139</v>
      </c>
      <c r="AU217" s="19" t="s">
        <v>86</v>
      </c>
      <c r="AY217" s="19" t="s">
        <v>136</v>
      </c>
      <c r="BE217" s="185">
        <f>IF(N217="základní",J217,0)</f>
        <v>0</v>
      </c>
      <c r="BF217" s="185">
        <f>IF(N217="snížená",J217,0)</f>
        <v>0</v>
      </c>
      <c r="BG217" s="185">
        <f>IF(N217="zákl. přenesená",J217,0)</f>
        <v>0</v>
      </c>
      <c r="BH217" s="185">
        <f>IF(N217="sníž. přenesená",J217,0)</f>
        <v>0</v>
      </c>
      <c r="BI217" s="185">
        <f>IF(N217="nulová",J217,0)</f>
        <v>0</v>
      </c>
      <c r="BJ217" s="19" t="s">
        <v>23</v>
      </c>
      <c r="BK217" s="185">
        <f>ROUND(I217*H217,2)</f>
        <v>0</v>
      </c>
      <c r="BL217" s="19" t="s">
        <v>165</v>
      </c>
      <c r="BM217" s="19" t="s">
        <v>653</v>
      </c>
    </row>
    <row r="218" spans="2:47" s="1" customFormat="1" ht="42" customHeight="1">
      <c r="B218" s="36"/>
      <c r="D218" s="186" t="s">
        <v>146</v>
      </c>
      <c r="F218" s="187" t="s">
        <v>654</v>
      </c>
      <c r="I218" s="147"/>
      <c r="L218" s="36"/>
      <c r="M218" s="65"/>
      <c r="N218" s="37"/>
      <c r="O218" s="37"/>
      <c r="P218" s="37"/>
      <c r="Q218" s="37"/>
      <c r="R218" s="37"/>
      <c r="S218" s="37"/>
      <c r="T218" s="66"/>
      <c r="AT218" s="19" t="s">
        <v>146</v>
      </c>
      <c r="AU218" s="19" t="s">
        <v>86</v>
      </c>
    </row>
    <row r="219" spans="2:47" s="1" customFormat="1" ht="114" customHeight="1">
      <c r="B219" s="36"/>
      <c r="D219" s="186" t="s">
        <v>201</v>
      </c>
      <c r="F219" s="188" t="s">
        <v>655</v>
      </c>
      <c r="I219" s="147"/>
      <c r="L219" s="36"/>
      <c r="M219" s="65"/>
      <c r="N219" s="37"/>
      <c r="O219" s="37"/>
      <c r="P219" s="37"/>
      <c r="Q219" s="37"/>
      <c r="R219" s="37"/>
      <c r="S219" s="37"/>
      <c r="T219" s="66"/>
      <c r="AT219" s="19" t="s">
        <v>201</v>
      </c>
      <c r="AU219" s="19" t="s">
        <v>86</v>
      </c>
    </row>
    <row r="220" spans="2:51" s="12" customFormat="1" ht="22.5" customHeight="1">
      <c r="B220" s="189"/>
      <c r="D220" s="190" t="s">
        <v>150</v>
      </c>
      <c r="E220" s="191" t="s">
        <v>22</v>
      </c>
      <c r="F220" s="192" t="s">
        <v>656</v>
      </c>
      <c r="H220" s="193">
        <v>25.85</v>
      </c>
      <c r="I220" s="194"/>
      <c r="L220" s="189"/>
      <c r="M220" s="195"/>
      <c r="N220" s="196"/>
      <c r="O220" s="196"/>
      <c r="P220" s="196"/>
      <c r="Q220" s="196"/>
      <c r="R220" s="196"/>
      <c r="S220" s="196"/>
      <c r="T220" s="197"/>
      <c r="AT220" s="198" t="s">
        <v>150</v>
      </c>
      <c r="AU220" s="198" t="s">
        <v>86</v>
      </c>
      <c r="AV220" s="12" t="s">
        <v>86</v>
      </c>
      <c r="AW220" s="12" t="s">
        <v>42</v>
      </c>
      <c r="AX220" s="12" t="s">
        <v>23</v>
      </c>
      <c r="AY220" s="198" t="s">
        <v>136</v>
      </c>
    </row>
    <row r="221" spans="2:65" s="1" customFormat="1" ht="22.5" customHeight="1">
      <c r="B221" s="173"/>
      <c r="C221" s="174" t="s">
        <v>381</v>
      </c>
      <c r="D221" s="174" t="s">
        <v>139</v>
      </c>
      <c r="E221" s="175" t="s">
        <v>388</v>
      </c>
      <c r="F221" s="176" t="s">
        <v>389</v>
      </c>
      <c r="G221" s="177" t="s">
        <v>198</v>
      </c>
      <c r="H221" s="178">
        <v>15.5</v>
      </c>
      <c r="I221" s="179"/>
      <c r="J221" s="180">
        <f>ROUND(I221*H221,2)</f>
        <v>0</v>
      </c>
      <c r="K221" s="176" t="s">
        <v>143</v>
      </c>
      <c r="L221" s="36"/>
      <c r="M221" s="181" t="s">
        <v>22</v>
      </c>
      <c r="N221" s="182" t="s">
        <v>49</v>
      </c>
      <c r="O221" s="37"/>
      <c r="P221" s="183">
        <f>O221*H221</f>
        <v>0</v>
      </c>
      <c r="Q221" s="183">
        <v>0.1514</v>
      </c>
      <c r="R221" s="183">
        <f>Q221*H221</f>
        <v>2.3467000000000002</v>
      </c>
      <c r="S221" s="183">
        <v>0</v>
      </c>
      <c r="T221" s="184">
        <f>S221*H221</f>
        <v>0</v>
      </c>
      <c r="AR221" s="19" t="s">
        <v>165</v>
      </c>
      <c r="AT221" s="19" t="s">
        <v>139</v>
      </c>
      <c r="AU221" s="19" t="s">
        <v>86</v>
      </c>
      <c r="AY221" s="19" t="s">
        <v>136</v>
      </c>
      <c r="BE221" s="185">
        <f>IF(N221="základní",J221,0)</f>
        <v>0</v>
      </c>
      <c r="BF221" s="185">
        <f>IF(N221="snížená",J221,0)</f>
        <v>0</v>
      </c>
      <c r="BG221" s="185">
        <f>IF(N221="zákl. přenesená",J221,0)</f>
        <v>0</v>
      </c>
      <c r="BH221" s="185">
        <f>IF(N221="sníž. přenesená",J221,0)</f>
        <v>0</v>
      </c>
      <c r="BI221" s="185">
        <f>IF(N221="nulová",J221,0)</f>
        <v>0</v>
      </c>
      <c r="BJ221" s="19" t="s">
        <v>23</v>
      </c>
      <c r="BK221" s="185">
        <f>ROUND(I221*H221,2)</f>
        <v>0</v>
      </c>
      <c r="BL221" s="19" t="s">
        <v>165</v>
      </c>
      <c r="BM221" s="19" t="s">
        <v>657</v>
      </c>
    </row>
    <row r="222" spans="2:47" s="1" customFormat="1" ht="30" customHeight="1">
      <c r="B222" s="36"/>
      <c r="D222" s="186" t="s">
        <v>146</v>
      </c>
      <c r="F222" s="187" t="s">
        <v>391</v>
      </c>
      <c r="I222" s="147"/>
      <c r="L222" s="36"/>
      <c r="M222" s="65"/>
      <c r="N222" s="37"/>
      <c r="O222" s="37"/>
      <c r="P222" s="37"/>
      <c r="Q222" s="37"/>
      <c r="R222" s="37"/>
      <c r="S222" s="37"/>
      <c r="T222" s="66"/>
      <c r="AT222" s="19" t="s">
        <v>146</v>
      </c>
      <c r="AU222" s="19" t="s">
        <v>86</v>
      </c>
    </row>
    <row r="223" spans="2:47" s="1" customFormat="1" ht="30" customHeight="1">
      <c r="B223" s="36"/>
      <c r="D223" s="186" t="s">
        <v>201</v>
      </c>
      <c r="F223" s="188" t="s">
        <v>392</v>
      </c>
      <c r="I223" s="147"/>
      <c r="L223" s="36"/>
      <c r="M223" s="65"/>
      <c r="N223" s="37"/>
      <c r="O223" s="37"/>
      <c r="P223" s="37"/>
      <c r="Q223" s="37"/>
      <c r="R223" s="37"/>
      <c r="S223" s="37"/>
      <c r="T223" s="66"/>
      <c r="AT223" s="19" t="s">
        <v>201</v>
      </c>
      <c r="AU223" s="19" t="s">
        <v>86</v>
      </c>
    </row>
    <row r="224" spans="2:51" s="12" customFormat="1" ht="22.5" customHeight="1">
      <c r="B224" s="189"/>
      <c r="D224" s="186" t="s">
        <v>150</v>
      </c>
      <c r="E224" s="198" t="s">
        <v>22</v>
      </c>
      <c r="F224" s="204" t="s">
        <v>658</v>
      </c>
      <c r="H224" s="205">
        <v>15.5</v>
      </c>
      <c r="I224" s="194"/>
      <c r="L224" s="189"/>
      <c r="M224" s="195"/>
      <c r="N224" s="196"/>
      <c r="O224" s="196"/>
      <c r="P224" s="196"/>
      <c r="Q224" s="196"/>
      <c r="R224" s="196"/>
      <c r="S224" s="196"/>
      <c r="T224" s="197"/>
      <c r="AT224" s="198" t="s">
        <v>150</v>
      </c>
      <c r="AU224" s="198" t="s">
        <v>86</v>
      </c>
      <c r="AV224" s="12" t="s">
        <v>86</v>
      </c>
      <c r="AW224" s="12" t="s">
        <v>42</v>
      </c>
      <c r="AX224" s="12" t="s">
        <v>23</v>
      </c>
      <c r="AY224" s="198" t="s">
        <v>136</v>
      </c>
    </row>
    <row r="225" spans="2:63" s="11" customFormat="1" ht="29.25" customHeight="1">
      <c r="B225" s="159"/>
      <c r="D225" s="170" t="s">
        <v>77</v>
      </c>
      <c r="E225" s="171" t="s">
        <v>241</v>
      </c>
      <c r="F225" s="171" t="s">
        <v>659</v>
      </c>
      <c r="I225" s="162"/>
      <c r="J225" s="172">
        <f>BK225</f>
        <v>0</v>
      </c>
      <c r="L225" s="159"/>
      <c r="M225" s="164"/>
      <c r="N225" s="165"/>
      <c r="O225" s="165"/>
      <c r="P225" s="166">
        <f>SUM(P226:P236)</f>
        <v>0</v>
      </c>
      <c r="Q225" s="165"/>
      <c r="R225" s="166">
        <f>SUM(R226:R236)</f>
        <v>15.93948</v>
      </c>
      <c r="S225" s="165"/>
      <c r="T225" s="167">
        <f>SUM(T226:T236)</f>
        <v>0</v>
      </c>
      <c r="AR225" s="160" t="s">
        <v>23</v>
      </c>
      <c r="AT225" s="168" t="s">
        <v>77</v>
      </c>
      <c r="AU225" s="168" t="s">
        <v>23</v>
      </c>
      <c r="AY225" s="160" t="s">
        <v>136</v>
      </c>
      <c r="BK225" s="169">
        <f>SUM(BK226:BK236)</f>
        <v>0</v>
      </c>
    </row>
    <row r="226" spans="2:65" s="1" customFormat="1" ht="22.5" customHeight="1">
      <c r="B226" s="173"/>
      <c r="C226" s="174" t="s">
        <v>387</v>
      </c>
      <c r="D226" s="174" t="s">
        <v>139</v>
      </c>
      <c r="E226" s="175" t="s">
        <v>660</v>
      </c>
      <c r="F226" s="176" t="s">
        <v>661</v>
      </c>
      <c r="G226" s="177" t="s">
        <v>397</v>
      </c>
      <c r="H226" s="178">
        <v>7</v>
      </c>
      <c r="I226" s="179"/>
      <c r="J226" s="180">
        <f>ROUND(I226*H226,2)</f>
        <v>0</v>
      </c>
      <c r="K226" s="176" t="s">
        <v>143</v>
      </c>
      <c r="L226" s="36"/>
      <c r="M226" s="181" t="s">
        <v>22</v>
      </c>
      <c r="N226" s="182" t="s">
        <v>49</v>
      </c>
      <c r="O226" s="37"/>
      <c r="P226" s="183">
        <f>O226*H226</f>
        <v>0</v>
      </c>
      <c r="Q226" s="183">
        <v>0.42368</v>
      </c>
      <c r="R226" s="183">
        <f>Q226*H226</f>
        <v>2.96576</v>
      </c>
      <c r="S226" s="183">
        <v>0</v>
      </c>
      <c r="T226" s="184">
        <f>S226*H226</f>
        <v>0</v>
      </c>
      <c r="AR226" s="19" t="s">
        <v>165</v>
      </c>
      <c r="AT226" s="19" t="s">
        <v>139</v>
      </c>
      <c r="AU226" s="19" t="s">
        <v>86</v>
      </c>
      <c r="AY226" s="19" t="s">
        <v>136</v>
      </c>
      <c r="BE226" s="185">
        <f>IF(N226="základní",J226,0)</f>
        <v>0</v>
      </c>
      <c r="BF226" s="185">
        <f>IF(N226="snížená",J226,0)</f>
        <v>0</v>
      </c>
      <c r="BG226" s="185">
        <f>IF(N226="zákl. přenesená",J226,0)</f>
        <v>0</v>
      </c>
      <c r="BH226" s="185">
        <f>IF(N226="sníž. přenesená",J226,0)</f>
        <v>0</v>
      </c>
      <c r="BI226" s="185">
        <f>IF(N226="nulová",J226,0)</f>
        <v>0</v>
      </c>
      <c r="BJ226" s="19" t="s">
        <v>23</v>
      </c>
      <c r="BK226" s="185">
        <f>ROUND(I226*H226,2)</f>
        <v>0</v>
      </c>
      <c r="BL226" s="19" t="s">
        <v>165</v>
      </c>
      <c r="BM226" s="19" t="s">
        <v>662</v>
      </c>
    </row>
    <row r="227" spans="2:47" s="1" customFormat="1" ht="22.5" customHeight="1">
      <c r="B227" s="36"/>
      <c r="D227" s="186" t="s">
        <v>146</v>
      </c>
      <c r="F227" s="187" t="s">
        <v>661</v>
      </c>
      <c r="I227" s="147"/>
      <c r="L227" s="36"/>
      <c r="M227" s="65"/>
      <c r="N227" s="37"/>
      <c r="O227" s="37"/>
      <c r="P227" s="37"/>
      <c r="Q227" s="37"/>
      <c r="R227" s="37"/>
      <c r="S227" s="37"/>
      <c r="T227" s="66"/>
      <c r="AT227" s="19" t="s">
        <v>146</v>
      </c>
      <c r="AU227" s="19" t="s">
        <v>86</v>
      </c>
    </row>
    <row r="228" spans="2:47" s="1" customFormat="1" ht="90" customHeight="1">
      <c r="B228" s="36"/>
      <c r="D228" s="186" t="s">
        <v>201</v>
      </c>
      <c r="F228" s="188" t="s">
        <v>663</v>
      </c>
      <c r="I228" s="147"/>
      <c r="L228" s="36"/>
      <c r="M228" s="65"/>
      <c r="N228" s="37"/>
      <c r="O228" s="37"/>
      <c r="P228" s="37"/>
      <c r="Q228" s="37"/>
      <c r="R228" s="37"/>
      <c r="S228" s="37"/>
      <c r="T228" s="66"/>
      <c r="AT228" s="19" t="s">
        <v>201</v>
      </c>
      <c r="AU228" s="19" t="s">
        <v>86</v>
      </c>
    </row>
    <row r="229" spans="2:51" s="12" customFormat="1" ht="22.5" customHeight="1">
      <c r="B229" s="189"/>
      <c r="D229" s="190" t="s">
        <v>150</v>
      </c>
      <c r="E229" s="191" t="s">
        <v>22</v>
      </c>
      <c r="F229" s="192" t="s">
        <v>178</v>
      </c>
      <c r="H229" s="193">
        <v>7</v>
      </c>
      <c r="I229" s="194"/>
      <c r="L229" s="189"/>
      <c r="M229" s="195"/>
      <c r="N229" s="196"/>
      <c r="O229" s="196"/>
      <c r="P229" s="196"/>
      <c r="Q229" s="196"/>
      <c r="R229" s="196"/>
      <c r="S229" s="196"/>
      <c r="T229" s="197"/>
      <c r="AT229" s="198" t="s">
        <v>150</v>
      </c>
      <c r="AU229" s="198" t="s">
        <v>86</v>
      </c>
      <c r="AV229" s="12" t="s">
        <v>86</v>
      </c>
      <c r="AW229" s="12" t="s">
        <v>42</v>
      </c>
      <c r="AX229" s="12" t="s">
        <v>23</v>
      </c>
      <c r="AY229" s="198" t="s">
        <v>136</v>
      </c>
    </row>
    <row r="230" spans="2:65" s="1" customFormat="1" ht="22.5" customHeight="1">
      <c r="B230" s="173"/>
      <c r="C230" s="174" t="s">
        <v>394</v>
      </c>
      <c r="D230" s="174" t="s">
        <v>139</v>
      </c>
      <c r="E230" s="175" t="s">
        <v>664</v>
      </c>
      <c r="F230" s="176" t="s">
        <v>665</v>
      </c>
      <c r="G230" s="177" t="s">
        <v>397</v>
      </c>
      <c r="H230" s="178">
        <v>2</v>
      </c>
      <c r="I230" s="179"/>
      <c r="J230" s="180">
        <f>ROUND(I230*H230,2)</f>
        <v>0</v>
      </c>
      <c r="K230" s="176" t="s">
        <v>143</v>
      </c>
      <c r="L230" s="36"/>
      <c r="M230" s="181" t="s">
        <v>22</v>
      </c>
      <c r="N230" s="182" t="s">
        <v>49</v>
      </c>
      <c r="O230" s="37"/>
      <c r="P230" s="183">
        <f>O230*H230</f>
        <v>0</v>
      </c>
      <c r="Q230" s="183">
        <v>0.4208</v>
      </c>
      <c r="R230" s="183">
        <f>Q230*H230</f>
        <v>0.8416</v>
      </c>
      <c r="S230" s="183">
        <v>0</v>
      </c>
      <c r="T230" s="184">
        <f>S230*H230</f>
        <v>0</v>
      </c>
      <c r="AR230" s="19" t="s">
        <v>165</v>
      </c>
      <c r="AT230" s="19" t="s">
        <v>139</v>
      </c>
      <c r="AU230" s="19" t="s">
        <v>86</v>
      </c>
      <c r="AY230" s="19" t="s">
        <v>136</v>
      </c>
      <c r="BE230" s="185">
        <f>IF(N230="základní",J230,0)</f>
        <v>0</v>
      </c>
      <c r="BF230" s="185">
        <f>IF(N230="snížená",J230,0)</f>
        <v>0</v>
      </c>
      <c r="BG230" s="185">
        <f>IF(N230="zákl. přenesená",J230,0)</f>
        <v>0</v>
      </c>
      <c r="BH230" s="185">
        <f>IF(N230="sníž. přenesená",J230,0)</f>
        <v>0</v>
      </c>
      <c r="BI230" s="185">
        <f>IF(N230="nulová",J230,0)</f>
        <v>0</v>
      </c>
      <c r="BJ230" s="19" t="s">
        <v>23</v>
      </c>
      <c r="BK230" s="185">
        <f>ROUND(I230*H230,2)</f>
        <v>0</v>
      </c>
      <c r="BL230" s="19" t="s">
        <v>165</v>
      </c>
      <c r="BM230" s="19" t="s">
        <v>666</v>
      </c>
    </row>
    <row r="231" spans="2:47" s="1" customFormat="1" ht="22.5" customHeight="1">
      <c r="B231" s="36"/>
      <c r="D231" s="186" t="s">
        <v>146</v>
      </c>
      <c r="F231" s="187" t="s">
        <v>665</v>
      </c>
      <c r="I231" s="147"/>
      <c r="L231" s="36"/>
      <c r="M231" s="65"/>
      <c r="N231" s="37"/>
      <c r="O231" s="37"/>
      <c r="P231" s="37"/>
      <c r="Q231" s="37"/>
      <c r="R231" s="37"/>
      <c r="S231" s="37"/>
      <c r="T231" s="66"/>
      <c r="AT231" s="19" t="s">
        <v>146</v>
      </c>
      <c r="AU231" s="19" t="s">
        <v>86</v>
      </c>
    </row>
    <row r="232" spans="2:47" s="1" customFormat="1" ht="90" customHeight="1">
      <c r="B232" s="36"/>
      <c r="D232" s="190" t="s">
        <v>201</v>
      </c>
      <c r="F232" s="249" t="s">
        <v>663</v>
      </c>
      <c r="I232" s="147"/>
      <c r="L232" s="36"/>
      <c r="M232" s="65"/>
      <c r="N232" s="37"/>
      <c r="O232" s="37"/>
      <c r="P232" s="37"/>
      <c r="Q232" s="37"/>
      <c r="R232" s="37"/>
      <c r="S232" s="37"/>
      <c r="T232" s="66"/>
      <c r="AT232" s="19" t="s">
        <v>201</v>
      </c>
      <c r="AU232" s="19" t="s">
        <v>86</v>
      </c>
    </row>
    <row r="233" spans="2:65" s="1" customFormat="1" ht="31.5" customHeight="1">
      <c r="B233" s="173"/>
      <c r="C233" s="174" t="s">
        <v>403</v>
      </c>
      <c r="D233" s="174" t="s">
        <v>139</v>
      </c>
      <c r="E233" s="175" t="s">
        <v>667</v>
      </c>
      <c r="F233" s="176" t="s">
        <v>668</v>
      </c>
      <c r="G233" s="177" t="s">
        <v>397</v>
      </c>
      <c r="H233" s="178">
        <v>39</v>
      </c>
      <c r="I233" s="179"/>
      <c r="J233" s="180">
        <f>ROUND(I233*H233,2)</f>
        <v>0</v>
      </c>
      <c r="K233" s="176" t="s">
        <v>143</v>
      </c>
      <c r="L233" s="36"/>
      <c r="M233" s="181" t="s">
        <v>22</v>
      </c>
      <c r="N233" s="182" t="s">
        <v>49</v>
      </c>
      <c r="O233" s="37"/>
      <c r="P233" s="183">
        <f>O233*H233</f>
        <v>0</v>
      </c>
      <c r="Q233" s="183">
        <v>0.31108</v>
      </c>
      <c r="R233" s="183">
        <f>Q233*H233</f>
        <v>12.13212</v>
      </c>
      <c r="S233" s="183">
        <v>0</v>
      </c>
      <c r="T233" s="184">
        <f>S233*H233</f>
        <v>0</v>
      </c>
      <c r="AR233" s="19" t="s">
        <v>165</v>
      </c>
      <c r="AT233" s="19" t="s">
        <v>139</v>
      </c>
      <c r="AU233" s="19" t="s">
        <v>86</v>
      </c>
      <c r="AY233" s="19" t="s">
        <v>136</v>
      </c>
      <c r="BE233" s="185">
        <f>IF(N233="základní",J233,0)</f>
        <v>0</v>
      </c>
      <c r="BF233" s="185">
        <f>IF(N233="snížená",J233,0)</f>
        <v>0</v>
      </c>
      <c r="BG233" s="185">
        <f>IF(N233="zákl. přenesená",J233,0)</f>
        <v>0</v>
      </c>
      <c r="BH233" s="185">
        <f>IF(N233="sníž. přenesená",J233,0)</f>
        <v>0</v>
      </c>
      <c r="BI233" s="185">
        <f>IF(N233="nulová",J233,0)</f>
        <v>0</v>
      </c>
      <c r="BJ233" s="19" t="s">
        <v>23</v>
      </c>
      <c r="BK233" s="185">
        <f>ROUND(I233*H233,2)</f>
        <v>0</v>
      </c>
      <c r="BL233" s="19" t="s">
        <v>165</v>
      </c>
      <c r="BM233" s="19" t="s">
        <v>669</v>
      </c>
    </row>
    <row r="234" spans="2:47" s="1" customFormat="1" ht="30" customHeight="1">
      <c r="B234" s="36"/>
      <c r="D234" s="186" t="s">
        <v>146</v>
      </c>
      <c r="F234" s="187" t="s">
        <v>670</v>
      </c>
      <c r="I234" s="147"/>
      <c r="L234" s="36"/>
      <c r="M234" s="65"/>
      <c r="N234" s="37"/>
      <c r="O234" s="37"/>
      <c r="P234" s="37"/>
      <c r="Q234" s="37"/>
      <c r="R234" s="37"/>
      <c r="S234" s="37"/>
      <c r="T234" s="66"/>
      <c r="AT234" s="19" t="s">
        <v>146</v>
      </c>
      <c r="AU234" s="19" t="s">
        <v>86</v>
      </c>
    </row>
    <row r="235" spans="2:47" s="1" customFormat="1" ht="90" customHeight="1">
      <c r="B235" s="36"/>
      <c r="D235" s="186" t="s">
        <v>201</v>
      </c>
      <c r="F235" s="188" t="s">
        <v>663</v>
      </c>
      <c r="I235" s="147"/>
      <c r="L235" s="36"/>
      <c r="M235" s="65"/>
      <c r="N235" s="37"/>
      <c r="O235" s="37"/>
      <c r="P235" s="37"/>
      <c r="Q235" s="37"/>
      <c r="R235" s="37"/>
      <c r="S235" s="37"/>
      <c r="T235" s="66"/>
      <c r="AT235" s="19" t="s">
        <v>201</v>
      </c>
      <c r="AU235" s="19" t="s">
        <v>86</v>
      </c>
    </row>
    <row r="236" spans="2:51" s="12" customFormat="1" ht="22.5" customHeight="1">
      <c r="B236" s="189"/>
      <c r="D236" s="186" t="s">
        <v>150</v>
      </c>
      <c r="E236" s="198" t="s">
        <v>22</v>
      </c>
      <c r="F236" s="204" t="s">
        <v>461</v>
      </c>
      <c r="H236" s="205">
        <v>39</v>
      </c>
      <c r="I236" s="194"/>
      <c r="L236" s="189"/>
      <c r="M236" s="195"/>
      <c r="N236" s="196"/>
      <c r="O236" s="196"/>
      <c r="P236" s="196"/>
      <c r="Q236" s="196"/>
      <c r="R236" s="196"/>
      <c r="S236" s="196"/>
      <c r="T236" s="197"/>
      <c r="AT236" s="198" t="s">
        <v>150</v>
      </c>
      <c r="AU236" s="198" t="s">
        <v>86</v>
      </c>
      <c r="AV236" s="12" t="s">
        <v>86</v>
      </c>
      <c r="AW236" s="12" t="s">
        <v>42</v>
      </c>
      <c r="AX236" s="12" t="s">
        <v>23</v>
      </c>
      <c r="AY236" s="198" t="s">
        <v>136</v>
      </c>
    </row>
    <row r="237" spans="2:63" s="11" customFormat="1" ht="29.25" customHeight="1">
      <c r="B237" s="159"/>
      <c r="D237" s="170" t="s">
        <v>77</v>
      </c>
      <c r="E237" s="171" t="s">
        <v>248</v>
      </c>
      <c r="F237" s="171" t="s">
        <v>393</v>
      </c>
      <c r="I237" s="162"/>
      <c r="J237" s="172">
        <f>BK237</f>
        <v>0</v>
      </c>
      <c r="L237" s="159"/>
      <c r="M237" s="164"/>
      <c r="N237" s="165"/>
      <c r="O237" s="165"/>
      <c r="P237" s="166">
        <f>P238+SUM(P239:P344)</f>
        <v>0</v>
      </c>
      <c r="Q237" s="165"/>
      <c r="R237" s="166">
        <f>R238+SUM(R239:R344)</f>
        <v>63.273308500000006</v>
      </c>
      <c r="S237" s="165"/>
      <c r="T237" s="167">
        <f>T238+SUM(T239:T344)</f>
        <v>73.08</v>
      </c>
      <c r="AR237" s="160" t="s">
        <v>23</v>
      </c>
      <c r="AT237" s="168" t="s">
        <v>77</v>
      </c>
      <c r="AU237" s="168" t="s">
        <v>23</v>
      </c>
      <c r="AY237" s="160" t="s">
        <v>136</v>
      </c>
      <c r="BK237" s="169">
        <f>BK238+SUM(BK239:BK344)</f>
        <v>0</v>
      </c>
    </row>
    <row r="238" spans="2:65" s="1" customFormat="1" ht="22.5" customHeight="1">
      <c r="B238" s="173"/>
      <c r="C238" s="174" t="s">
        <v>408</v>
      </c>
      <c r="D238" s="174" t="s">
        <v>139</v>
      </c>
      <c r="E238" s="175" t="s">
        <v>395</v>
      </c>
      <c r="F238" s="176" t="s">
        <v>396</v>
      </c>
      <c r="G238" s="177" t="s">
        <v>397</v>
      </c>
      <c r="H238" s="178">
        <v>30</v>
      </c>
      <c r="I238" s="179"/>
      <c r="J238" s="180">
        <f>ROUND(I238*H238,2)</f>
        <v>0</v>
      </c>
      <c r="K238" s="176" t="s">
        <v>143</v>
      </c>
      <c r="L238" s="36"/>
      <c r="M238" s="181" t="s">
        <v>22</v>
      </c>
      <c r="N238" s="182" t="s">
        <v>49</v>
      </c>
      <c r="O238" s="37"/>
      <c r="P238" s="183">
        <f>O238*H238</f>
        <v>0</v>
      </c>
      <c r="Q238" s="183">
        <v>0</v>
      </c>
      <c r="R238" s="183">
        <f>Q238*H238</f>
        <v>0</v>
      </c>
      <c r="S238" s="183">
        <v>0</v>
      </c>
      <c r="T238" s="184">
        <f>S238*H238</f>
        <v>0</v>
      </c>
      <c r="AR238" s="19" t="s">
        <v>165</v>
      </c>
      <c r="AT238" s="19" t="s">
        <v>139</v>
      </c>
      <c r="AU238" s="19" t="s">
        <v>86</v>
      </c>
      <c r="AY238" s="19" t="s">
        <v>136</v>
      </c>
      <c r="BE238" s="185">
        <f>IF(N238="základní",J238,0)</f>
        <v>0</v>
      </c>
      <c r="BF238" s="185">
        <f>IF(N238="snížená",J238,0)</f>
        <v>0</v>
      </c>
      <c r="BG238" s="185">
        <f>IF(N238="zákl. přenesená",J238,0)</f>
        <v>0</v>
      </c>
      <c r="BH238" s="185">
        <f>IF(N238="sníž. přenesená",J238,0)</f>
        <v>0</v>
      </c>
      <c r="BI238" s="185">
        <f>IF(N238="nulová",J238,0)</f>
        <v>0</v>
      </c>
      <c r="BJ238" s="19" t="s">
        <v>23</v>
      </c>
      <c r="BK238" s="185">
        <f>ROUND(I238*H238,2)</f>
        <v>0</v>
      </c>
      <c r="BL238" s="19" t="s">
        <v>165</v>
      </c>
      <c r="BM238" s="19" t="s">
        <v>671</v>
      </c>
    </row>
    <row r="239" spans="2:47" s="1" customFormat="1" ht="22.5" customHeight="1">
      <c r="B239" s="36"/>
      <c r="D239" s="186" t="s">
        <v>146</v>
      </c>
      <c r="F239" s="187" t="s">
        <v>399</v>
      </c>
      <c r="I239" s="147"/>
      <c r="L239" s="36"/>
      <c r="M239" s="65"/>
      <c r="N239" s="37"/>
      <c r="O239" s="37"/>
      <c r="P239" s="37"/>
      <c r="Q239" s="37"/>
      <c r="R239" s="37"/>
      <c r="S239" s="37"/>
      <c r="T239" s="66"/>
      <c r="AT239" s="19" t="s">
        <v>146</v>
      </c>
      <c r="AU239" s="19" t="s">
        <v>86</v>
      </c>
    </row>
    <row r="240" spans="2:47" s="1" customFormat="1" ht="78" customHeight="1">
      <c r="B240" s="36"/>
      <c r="D240" s="186" t="s">
        <v>201</v>
      </c>
      <c r="F240" s="188" t="s">
        <v>400</v>
      </c>
      <c r="I240" s="147"/>
      <c r="L240" s="36"/>
      <c r="M240" s="65"/>
      <c r="N240" s="37"/>
      <c r="O240" s="37"/>
      <c r="P240" s="37"/>
      <c r="Q240" s="37"/>
      <c r="R240" s="37"/>
      <c r="S240" s="37"/>
      <c r="T240" s="66"/>
      <c r="AT240" s="19" t="s">
        <v>201</v>
      </c>
      <c r="AU240" s="19" t="s">
        <v>86</v>
      </c>
    </row>
    <row r="241" spans="2:51" s="12" customFormat="1" ht="22.5" customHeight="1">
      <c r="B241" s="189"/>
      <c r="D241" s="190" t="s">
        <v>150</v>
      </c>
      <c r="E241" s="191" t="s">
        <v>22</v>
      </c>
      <c r="F241" s="192" t="s">
        <v>408</v>
      </c>
      <c r="H241" s="193">
        <v>30</v>
      </c>
      <c r="I241" s="194"/>
      <c r="L241" s="189"/>
      <c r="M241" s="195"/>
      <c r="N241" s="196"/>
      <c r="O241" s="196"/>
      <c r="P241" s="196"/>
      <c r="Q241" s="196"/>
      <c r="R241" s="196"/>
      <c r="S241" s="196"/>
      <c r="T241" s="197"/>
      <c r="AT241" s="198" t="s">
        <v>150</v>
      </c>
      <c r="AU241" s="198" t="s">
        <v>86</v>
      </c>
      <c r="AV241" s="12" t="s">
        <v>86</v>
      </c>
      <c r="AW241" s="12" t="s">
        <v>42</v>
      </c>
      <c r="AX241" s="12" t="s">
        <v>23</v>
      </c>
      <c r="AY241" s="198" t="s">
        <v>136</v>
      </c>
    </row>
    <row r="242" spans="2:65" s="1" customFormat="1" ht="22.5" customHeight="1">
      <c r="B242" s="173"/>
      <c r="C242" s="234" t="s">
        <v>415</v>
      </c>
      <c r="D242" s="234" t="s">
        <v>365</v>
      </c>
      <c r="E242" s="235" t="s">
        <v>404</v>
      </c>
      <c r="F242" s="236" t="s">
        <v>405</v>
      </c>
      <c r="G242" s="237" t="s">
        <v>397</v>
      </c>
      <c r="H242" s="238">
        <v>30</v>
      </c>
      <c r="I242" s="239"/>
      <c r="J242" s="240">
        <f>ROUND(I242*H242,2)</f>
        <v>0</v>
      </c>
      <c r="K242" s="236" t="s">
        <v>143</v>
      </c>
      <c r="L242" s="241"/>
      <c r="M242" s="242" t="s">
        <v>22</v>
      </c>
      <c r="N242" s="243" t="s">
        <v>49</v>
      </c>
      <c r="O242" s="37"/>
      <c r="P242" s="183">
        <f>O242*H242</f>
        <v>0</v>
      </c>
      <c r="Q242" s="183">
        <v>0.0022</v>
      </c>
      <c r="R242" s="183">
        <f>Q242*H242</f>
        <v>0.066</v>
      </c>
      <c r="S242" s="183">
        <v>0</v>
      </c>
      <c r="T242" s="184">
        <f>S242*H242</f>
        <v>0</v>
      </c>
      <c r="AR242" s="19" t="s">
        <v>241</v>
      </c>
      <c r="AT242" s="19" t="s">
        <v>365</v>
      </c>
      <c r="AU242" s="19" t="s">
        <v>86</v>
      </c>
      <c r="AY242" s="19" t="s">
        <v>136</v>
      </c>
      <c r="BE242" s="185">
        <f>IF(N242="základní",J242,0)</f>
        <v>0</v>
      </c>
      <c r="BF242" s="185">
        <f>IF(N242="snížená",J242,0)</f>
        <v>0</v>
      </c>
      <c r="BG242" s="185">
        <f>IF(N242="zákl. přenesená",J242,0)</f>
        <v>0</v>
      </c>
      <c r="BH242" s="185">
        <f>IF(N242="sníž. přenesená",J242,0)</f>
        <v>0</v>
      </c>
      <c r="BI242" s="185">
        <f>IF(N242="nulová",J242,0)</f>
        <v>0</v>
      </c>
      <c r="BJ242" s="19" t="s">
        <v>23</v>
      </c>
      <c r="BK242" s="185">
        <f>ROUND(I242*H242,2)</f>
        <v>0</v>
      </c>
      <c r="BL242" s="19" t="s">
        <v>165</v>
      </c>
      <c r="BM242" s="19" t="s">
        <v>672</v>
      </c>
    </row>
    <row r="243" spans="2:47" s="1" customFormat="1" ht="30" customHeight="1">
      <c r="B243" s="36"/>
      <c r="D243" s="190" t="s">
        <v>146</v>
      </c>
      <c r="F243" s="199" t="s">
        <v>407</v>
      </c>
      <c r="I243" s="147"/>
      <c r="L243" s="36"/>
      <c r="M243" s="65"/>
      <c r="N243" s="37"/>
      <c r="O243" s="37"/>
      <c r="P243" s="37"/>
      <c r="Q243" s="37"/>
      <c r="R243" s="37"/>
      <c r="S243" s="37"/>
      <c r="T243" s="66"/>
      <c r="AT243" s="19" t="s">
        <v>146</v>
      </c>
      <c r="AU243" s="19" t="s">
        <v>86</v>
      </c>
    </row>
    <row r="244" spans="2:65" s="1" customFormat="1" ht="22.5" customHeight="1">
      <c r="B244" s="173"/>
      <c r="C244" s="174" t="s">
        <v>420</v>
      </c>
      <c r="D244" s="174" t="s">
        <v>139</v>
      </c>
      <c r="E244" s="175" t="s">
        <v>409</v>
      </c>
      <c r="F244" s="176" t="s">
        <v>410</v>
      </c>
      <c r="G244" s="177" t="s">
        <v>397</v>
      </c>
      <c r="H244" s="178">
        <v>9</v>
      </c>
      <c r="I244" s="179"/>
      <c r="J244" s="180">
        <f>ROUND(I244*H244,2)</f>
        <v>0</v>
      </c>
      <c r="K244" s="176" t="s">
        <v>143</v>
      </c>
      <c r="L244" s="36"/>
      <c r="M244" s="181" t="s">
        <v>22</v>
      </c>
      <c r="N244" s="182" t="s">
        <v>49</v>
      </c>
      <c r="O244" s="37"/>
      <c r="P244" s="183">
        <f>O244*H244</f>
        <v>0</v>
      </c>
      <c r="Q244" s="183">
        <v>0.10941</v>
      </c>
      <c r="R244" s="183">
        <f>Q244*H244</f>
        <v>0.98469</v>
      </c>
      <c r="S244" s="183">
        <v>0</v>
      </c>
      <c r="T244" s="184">
        <f>S244*H244</f>
        <v>0</v>
      </c>
      <c r="AR244" s="19" t="s">
        <v>165</v>
      </c>
      <c r="AT244" s="19" t="s">
        <v>139</v>
      </c>
      <c r="AU244" s="19" t="s">
        <v>86</v>
      </c>
      <c r="AY244" s="19" t="s">
        <v>136</v>
      </c>
      <c r="BE244" s="185">
        <f>IF(N244="základní",J244,0)</f>
        <v>0</v>
      </c>
      <c r="BF244" s="185">
        <f>IF(N244="snížená",J244,0)</f>
        <v>0</v>
      </c>
      <c r="BG244" s="185">
        <f>IF(N244="zákl. přenesená",J244,0)</f>
        <v>0</v>
      </c>
      <c r="BH244" s="185">
        <f>IF(N244="sníž. přenesená",J244,0)</f>
        <v>0</v>
      </c>
      <c r="BI244" s="185">
        <f>IF(N244="nulová",J244,0)</f>
        <v>0</v>
      </c>
      <c r="BJ244" s="19" t="s">
        <v>23</v>
      </c>
      <c r="BK244" s="185">
        <f>ROUND(I244*H244,2)</f>
        <v>0</v>
      </c>
      <c r="BL244" s="19" t="s">
        <v>165</v>
      </c>
      <c r="BM244" s="19" t="s">
        <v>673</v>
      </c>
    </row>
    <row r="245" spans="2:47" s="1" customFormat="1" ht="90" customHeight="1">
      <c r="B245" s="36"/>
      <c r="D245" s="186" t="s">
        <v>201</v>
      </c>
      <c r="F245" s="188" t="s">
        <v>412</v>
      </c>
      <c r="I245" s="147"/>
      <c r="L245" s="36"/>
      <c r="M245" s="65"/>
      <c r="N245" s="37"/>
      <c r="O245" s="37"/>
      <c r="P245" s="37"/>
      <c r="Q245" s="37"/>
      <c r="R245" s="37"/>
      <c r="S245" s="37"/>
      <c r="T245" s="66"/>
      <c r="AT245" s="19" t="s">
        <v>201</v>
      </c>
      <c r="AU245" s="19" t="s">
        <v>86</v>
      </c>
    </row>
    <row r="246" spans="2:51" s="12" customFormat="1" ht="22.5" customHeight="1">
      <c r="B246" s="189"/>
      <c r="D246" s="186" t="s">
        <v>150</v>
      </c>
      <c r="E246" s="198" t="s">
        <v>22</v>
      </c>
      <c r="F246" s="204" t="s">
        <v>674</v>
      </c>
      <c r="H246" s="205">
        <v>5</v>
      </c>
      <c r="I246" s="194"/>
      <c r="L246" s="189"/>
      <c r="M246" s="195"/>
      <c r="N246" s="196"/>
      <c r="O246" s="196"/>
      <c r="P246" s="196"/>
      <c r="Q246" s="196"/>
      <c r="R246" s="196"/>
      <c r="S246" s="196"/>
      <c r="T246" s="197"/>
      <c r="AT246" s="198" t="s">
        <v>150</v>
      </c>
      <c r="AU246" s="198" t="s">
        <v>86</v>
      </c>
      <c r="AV246" s="12" t="s">
        <v>86</v>
      </c>
      <c r="AW246" s="12" t="s">
        <v>42</v>
      </c>
      <c r="AX246" s="12" t="s">
        <v>78</v>
      </c>
      <c r="AY246" s="198" t="s">
        <v>136</v>
      </c>
    </row>
    <row r="247" spans="2:51" s="12" customFormat="1" ht="22.5" customHeight="1">
      <c r="B247" s="189"/>
      <c r="D247" s="186" t="s">
        <v>150</v>
      </c>
      <c r="E247" s="198" t="s">
        <v>22</v>
      </c>
      <c r="F247" s="204" t="s">
        <v>675</v>
      </c>
      <c r="H247" s="205">
        <v>1</v>
      </c>
      <c r="I247" s="194"/>
      <c r="L247" s="189"/>
      <c r="M247" s="195"/>
      <c r="N247" s="196"/>
      <c r="O247" s="196"/>
      <c r="P247" s="196"/>
      <c r="Q247" s="196"/>
      <c r="R247" s="196"/>
      <c r="S247" s="196"/>
      <c r="T247" s="197"/>
      <c r="AT247" s="198" t="s">
        <v>150</v>
      </c>
      <c r="AU247" s="198" t="s">
        <v>86</v>
      </c>
      <c r="AV247" s="12" t="s">
        <v>86</v>
      </c>
      <c r="AW247" s="12" t="s">
        <v>42</v>
      </c>
      <c r="AX247" s="12" t="s">
        <v>78</v>
      </c>
      <c r="AY247" s="198" t="s">
        <v>136</v>
      </c>
    </row>
    <row r="248" spans="2:51" s="12" customFormat="1" ht="22.5" customHeight="1">
      <c r="B248" s="189"/>
      <c r="D248" s="186" t="s">
        <v>150</v>
      </c>
      <c r="E248" s="198" t="s">
        <v>22</v>
      </c>
      <c r="F248" s="204" t="s">
        <v>676</v>
      </c>
      <c r="H248" s="205">
        <v>2</v>
      </c>
      <c r="I248" s="194"/>
      <c r="L248" s="189"/>
      <c r="M248" s="195"/>
      <c r="N248" s="196"/>
      <c r="O248" s="196"/>
      <c r="P248" s="196"/>
      <c r="Q248" s="196"/>
      <c r="R248" s="196"/>
      <c r="S248" s="196"/>
      <c r="T248" s="197"/>
      <c r="AT248" s="198" t="s">
        <v>150</v>
      </c>
      <c r="AU248" s="198" t="s">
        <v>86</v>
      </c>
      <c r="AV248" s="12" t="s">
        <v>86</v>
      </c>
      <c r="AW248" s="12" t="s">
        <v>42</v>
      </c>
      <c r="AX248" s="12" t="s">
        <v>78</v>
      </c>
      <c r="AY248" s="198" t="s">
        <v>136</v>
      </c>
    </row>
    <row r="249" spans="2:51" s="12" customFormat="1" ht="22.5" customHeight="1">
      <c r="B249" s="189"/>
      <c r="D249" s="186" t="s">
        <v>150</v>
      </c>
      <c r="E249" s="198" t="s">
        <v>22</v>
      </c>
      <c r="F249" s="204" t="s">
        <v>677</v>
      </c>
      <c r="H249" s="205">
        <v>1</v>
      </c>
      <c r="I249" s="194"/>
      <c r="L249" s="189"/>
      <c r="M249" s="195"/>
      <c r="N249" s="196"/>
      <c r="O249" s="196"/>
      <c r="P249" s="196"/>
      <c r="Q249" s="196"/>
      <c r="R249" s="196"/>
      <c r="S249" s="196"/>
      <c r="T249" s="197"/>
      <c r="AT249" s="198" t="s">
        <v>150</v>
      </c>
      <c r="AU249" s="198" t="s">
        <v>86</v>
      </c>
      <c r="AV249" s="12" t="s">
        <v>86</v>
      </c>
      <c r="AW249" s="12" t="s">
        <v>42</v>
      </c>
      <c r="AX249" s="12" t="s">
        <v>78</v>
      </c>
      <c r="AY249" s="198" t="s">
        <v>136</v>
      </c>
    </row>
    <row r="250" spans="2:51" s="13" customFormat="1" ht="22.5" customHeight="1">
      <c r="B250" s="206"/>
      <c r="D250" s="190" t="s">
        <v>150</v>
      </c>
      <c r="E250" s="207" t="s">
        <v>22</v>
      </c>
      <c r="F250" s="208" t="s">
        <v>215</v>
      </c>
      <c r="H250" s="209">
        <v>9</v>
      </c>
      <c r="I250" s="210"/>
      <c r="L250" s="206"/>
      <c r="M250" s="211"/>
      <c r="N250" s="212"/>
      <c r="O250" s="212"/>
      <c r="P250" s="212"/>
      <c r="Q250" s="212"/>
      <c r="R250" s="212"/>
      <c r="S250" s="212"/>
      <c r="T250" s="213"/>
      <c r="AT250" s="214" t="s">
        <v>150</v>
      </c>
      <c r="AU250" s="214" t="s">
        <v>86</v>
      </c>
      <c r="AV250" s="13" t="s">
        <v>165</v>
      </c>
      <c r="AW250" s="13" t="s">
        <v>42</v>
      </c>
      <c r="AX250" s="13" t="s">
        <v>23</v>
      </c>
      <c r="AY250" s="214" t="s">
        <v>136</v>
      </c>
    </row>
    <row r="251" spans="2:65" s="1" customFormat="1" ht="22.5" customHeight="1">
      <c r="B251" s="173"/>
      <c r="C251" s="234" t="s">
        <v>426</v>
      </c>
      <c r="D251" s="234" t="s">
        <v>365</v>
      </c>
      <c r="E251" s="235" t="s">
        <v>416</v>
      </c>
      <c r="F251" s="236" t="s">
        <v>417</v>
      </c>
      <c r="G251" s="237" t="s">
        <v>397</v>
      </c>
      <c r="H251" s="238">
        <v>2</v>
      </c>
      <c r="I251" s="239"/>
      <c r="J251" s="240">
        <f>ROUND(I251*H251,2)</f>
        <v>0</v>
      </c>
      <c r="K251" s="236" t="s">
        <v>143</v>
      </c>
      <c r="L251" s="241"/>
      <c r="M251" s="242" t="s">
        <v>22</v>
      </c>
      <c r="N251" s="243" t="s">
        <v>49</v>
      </c>
      <c r="O251" s="37"/>
      <c r="P251" s="183">
        <f>O251*H251</f>
        <v>0</v>
      </c>
      <c r="Q251" s="183">
        <v>0.004</v>
      </c>
      <c r="R251" s="183">
        <f>Q251*H251</f>
        <v>0.008</v>
      </c>
      <c r="S251" s="183">
        <v>0</v>
      </c>
      <c r="T251" s="184">
        <f>S251*H251</f>
        <v>0</v>
      </c>
      <c r="AR251" s="19" t="s">
        <v>241</v>
      </c>
      <c r="AT251" s="19" t="s">
        <v>365</v>
      </c>
      <c r="AU251" s="19" t="s">
        <v>86</v>
      </c>
      <c r="AY251" s="19" t="s">
        <v>136</v>
      </c>
      <c r="BE251" s="185">
        <f>IF(N251="základní",J251,0)</f>
        <v>0</v>
      </c>
      <c r="BF251" s="185">
        <f>IF(N251="snížená",J251,0)</f>
        <v>0</v>
      </c>
      <c r="BG251" s="185">
        <f>IF(N251="zákl. přenesená",J251,0)</f>
        <v>0</v>
      </c>
      <c r="BH251" s="185">
        <f>IF(N251="sníž. přenesená",J251,0)</f>
        <v>0</v>
      </c>
      <c r="BI251" s="185">
        <f>IF(N251="nulová",J251,0)</f>
        <v>0</v>
      </c>
      <c r="BJ251" s="19" t="s">
        <v>23</v>
      </c>
      <c r="BK251" s="185">
        <f>ROUND(I251*H251,2)</f>
        <v>0</v>
      </c>
      <c r="BL251" s="19" t="s">
        <v>165</v>
      </c>
      <c r="BM251" s="19" t="s">
        <v>678</v>
      </c>
    </row>
    <row r="252" spans="2:47" s="1" customFormat="1" ht="42" customHeight="1">
      <c r="B252" s="36"/>
      <c r="D252" s="186" t="s">
        <v>146</v>
      </c>
      <c r="F252" s="187" t="s">
        <v>419</v>
      </c>
      <c r="I252" s="147"/>
      <c r="L252" s="36"/>
      <c r="M252" s="65"/>
      <c r="N252" s="37"/>
      <c r="O252" s="37"/>
      <c r="P252" s="37"/>
      <c r="Q252" s="37"/>
      <c r="R252" s="37"/>
      <c r="S252" s="37"/>
      <c r="T252" s="66"/>
      <c r="AT252" s="19" t="s">
        <v>146</v>
      </c>
      <c r="AU252" s="19" t="s">
        <v>86</v>
      </c>
    </row>
    <row r="253" spans="2:51" s="12" customFormat="1" ht="22.5" customHeight="1">
      <c r="B253" s="189"/>
      <c r="D253" s="190" t="s">
        <v>150</v>
      </c>
      <c r="E253" s="191" t="s">
        <v>22</v>
      </c>
      <c r="F253" s="192" t="s">
        <v>676</v>
      </c>
      <c r="H253" s="193">
        <v>2</v>
      </c>
      <c r="I253" s="194"/>
      <c r="L253" s="189"/>
      <c r="M253" s="195"/>
      <c r="N253" s="196"/>
      <c r="O253" s="196"/>
      <c r="P253" s="196"/>
      <c r="Q253" s="196"/>
      <c r="R253" s="196"/>
      <c r="S253" s="196"/>
      <c r="T253" s="197"/>
      <c r="AT253" s="198" t="s">
        <v>150</v>
      </c>
      <c r="AU253" s="198" t="s">
        <v>86</v>
      </c>
      <c r="AV253" s="12" t="s">
        <v>86</v>
      </c>
      <c r="AW253" s="12" t="s">
        <v>42</v>
      </c>
      <c r="AX253" s="12" t="s">
        <v>23</v>
      </c>
      <c r="AY253" s="198" t="s">
        <v>136</v>
      </c>
    </row>
    <row r="254" spans="2:65" s="1" customFormat="1" ht="22.5" customHeight="1">
      <c r="B254" s="173"/>
      <c r="C254" s="234" t="s">
        <v>431</v>
      </c>
      <c r="D254" s="234" t="s">
        <v>365</v>
      </c>
      <c r="E254" s="235" t="s">
        <v>436</v>
      </c>
      <c r="F254" s="236" t="s">
        <v>437</v>
      </c>
      <c r="G254" s="237" t="s">
        <v>397</v>
      </c>
      <c r="H254" s="238">
        <v>7</v>
      </c>
      <c r="I254" s="239"/>
      <c r="J254" s="240">
        <f>ROUND(I254*H254,2)</f>
        <v>0</v>
      </c>
      <c r="K254" s="236" t="s">
        <v>143</v>
      </c>
      <c r="L254" s="241"/>
      <c r="M254" s="242" t="s">
        <v>22</v>
      </c>
      <c r="N254" s="243" t="s">
        <v>49</v>
      </c>
      <c r="O254" s="37"/>
      <c r="P254" s="183">
        <f>O254*H254</f>
        <v>0</v>
      </c>
      <c r="Q254" s="183">
        <v>0.004</v>
      </c>
      <c r="R254" s="183">
        <f>Q254*H254</f>
        <v>0.028</v>
      </c>
      <c r="S254" s="183">
        <v>0</v>
      </c>
      <c r="T254" s="184">
        <f>S254*H254</f>
        <v>0</v>
      </c>
      <c r="AR254" s="19" t="s">
        <v>241</v>
      </c>
      <c r="AT254" s="19" t="s">
        <v>365</v>
      </c>
      <c r="AU254" s="19" t="s">
        <v>86</v>
      </c>
      <c r="AY254" s="19" t="s">
        <v>136</v>
      </c>
      <c r="BE254" s="185">
        <f>IF(N254="základní",J254,0)</f>
        <v>0</v>
      </c>
      <c r="BF254" s="185">
        <f>IF(N254="snížená",J254,0)</f>
        <v>0</v>
      </c>
      <c r="BG254" s="185">
        <f>IF(N254="zákl. přenesená",J254,0)</f>
        <v>0</v>
      </c>
      <c r="BH254" s="185">
        <f>IF(N254="sníž. přenesená",J254,0)</f>
        <v>0</v>
      </c>
      <c r="BI254" s="185">
        <f>IF(N254="nulová",J254,0)</f>
        <v>0</v>
      </c>
      <c r="BJ254" s="19" t="s">
        <v>23</v>
      </c>
      <c r="BK254" s="185">
        <f>ROUND(I254*H254,2)</f>
        <v>0</v>
      </c>
      <c r="BL254" s="19" t="s">
        <v>165</v>
      </c>
      <c r="BM254" s="19" t="s">
        <v>679</v>
      </c>
    </row>
    <row r="255" spans="2:47" s="1" customFormat="1" ht="42" customHeight="1">
      <c r="B255" s="36"/>
      <c r="D255" s="186" t="s">
        <v>146</v>
      </c>
      <c r="F255" s="187" t="s">
        <v>439</v>
      </c>
      <c r="I255" s="147"/>
      <c r="L255" s="36"/>
      <c r="M255" s="65"/>
      <c r="N255" s="37"/>
      <c r="O255" s="37"/>
      <c r="P255" s="37"/>
      <c r="Q255" s="37"/>
      <c r="R255" s="37"/>
      <c r="S255" s="37"/>
      <c r="T255" s="66"/>
      <c r="AT255" s="19" t="s">
        <v>146</v>
      </c>
      <c r="AU255" s="19" t="s">
        <v>86</v>
      </c>
    </row>
    <row r="256" spans="2:51" s="12" customFormat="1" ht="22.5" customHeight="1">
      <c r="B256" s="189"/>
      <c r="D256" s="186" t="s">
        <v>150</v>
      </c>
      <c r="E256" s="198" t="s">
        <v>22</v>
      </c>
      <c r="F256" s="204" t="s">
        <v>677</v>
      </c>
      <c r="H256" s="205">
        <v>1</v>
      </c>
      <c r="I256" s="194"/>
      <c r="L256" s="189"/>
      <c r="M256" s="195"/>
      <c r="N256" s="196"/>
      <c r="O256" s="196"/>
      <c r="P256" s="196"/>
      <c r="Q256" s="196"/>
      <c r="R256" s="196"/>
      <c r="S256" s="196"/>
      <c r="T256" s="197"/>
      <c r="AT256" s="198" t="s">
        <v>150</v>
      </c>
      <c r="AU256" s="198" t="s">
        <v>86</v>
      </c>
      <c r="AV256" s="12" t="s">
        <v>86</v>
      </c>
      <c r="AW256" s="12" t="s">
        <v>42</v>
      </c>
      <c r="AX256" s="12" t="s">
        <v>78</v>
      </c>
      <c r="AY256" s="198" t="s">
        <v>136</v>
      </c>
    </row>
    <row r="257" spans="2:51" s="12" customFormat="1" ht="22.5" customHeight="1">
      <c r="B257" s="189"/>
      <c r="D257" s="186" t="s">
        <v>150</v>
      </c>
      <c r="E257" s="198" t="s">
        <v>22</v>
      </c>
      <c r="F257" s="204" t="s">
        <v>675</v>
      </c>
      <c r="H257" s="205">
        <v>1</v>
      </c>
      <c r="I257" s="194"/>
      <c r="L257" s="189"/>
      <c r="M257" s="195"/>
      <c r="N257" s="196"/>
      <c r="O257" s="196"/>
      <c r="P257" s="196"/>
      <c r="Q257" s="196"/>
      <c r="R257" s="196"/>
      <c r="S257" s="196"/>
      <c r="T257" s="197"/>
      <c r="AT257" s="198" t="s">
        <v>150</v>
      </c>
      <c r="AU257" s="198" t="s">
        <v>86</v>
      </c>
      <c r="AV257" s="12" t="s">
        <v>86</v>
      </c>
      <c r="AW257" s="12" t="s">
        <v>42</v>
      </c>
      <c r="AX257" s="12" t="s">
        <v>78</v>
      </c>
      <c r="AY257" s="198" t="s">
        <v>136</v>
      </c>
    </row>
    <row r="258" spans="2:51" s="12" customFormat="1" ht="22.5" customHeight="1">
      <c r="B258" s="189"/>
      <c r="D258" s="186" t="s">
        <v>150</v>
      </c>
      <c r="E258" s="198" t="s">
        <v>22</v>
      </c>
      <c r="F258" s="204" t="s">
        <v>674</v>
      </c>
      <c r="H258" s="205">
        <v>5</v>
      </c>
      <c r="I258" s="194"/>
      <c r="L258" s="189"/>
      <c r="M258" s="195"/>
      <c r="N258" s="196"/>
      <c r="O258" s="196"/>
      <c r="P258" s="196"/>
      <c r="Q258" s="196"/>
      <c r="R258" s="196"/>
      <c r="S258" s="196"/>
      <c r="T258" s="197"/>
      <c r="AT258" s="198" t="s">
        <v>150</v>
      </c>
      <c r="AU258" s="198" t="s">
        <v>86</v>
      </c>
      <c r="AV258" s="12" t="s">
        <v>86</v>
      </c>
      <c r="AW258" s="12" t="s">
        <v>42</v>
      </c>
      <c r="AX258" s="12" t="s">
        <v>78</v>
      </c>
      <c r="AY258" s="198" t="s">
        <v>136</v>
      </c>
    </row>
    <row r="259" spans="2:51" s="13" customFormat="1" ht="22.5" customHeight="1">
      <c r="B259" s="206"/>
      <c r="D259" s="190" t="s">
        <v>150</v>
      </c>
      <c r="E259" s="207" t="s">
        <v>22</v>
      </c>
      <c r="F259" s="208" t="s">
        <v>215</v>
      </c>
      <c r="H259" s="209">
        <v>7</v>
      </c>
      <c r="I259" s="210"/>
      <c r="L259" s="206"/>
      <c r="M259" s="211"/>
      <c r="N259" s="212"/>
      <c r="O259" s="212"/>
      <c r="P259" s="212"/>
      <c r="Q259" s="212"/>
      <c r="R259" s="212"/>
      <c r="S259" s="212"/>
      <c r="T259" s="213"/>
      <c r="AT259" s="214" t="s">
        <v>150</v>
      </c>
      <c r="AU259" s="214" t="s">
        <v>86</v>
      </c>
      <c r="AV259" s="13" t="s">
        <v>165</v>
      </c>
      <c r="AW259" s="13" t="s">
        <v>42</v>
      </c>
      <c r="AX259" s="13" t="s">
        <v>23</v>
      </c>
      <c r="AY259" s="214" t="s">
        <v>136</v>
      </c>
    </row>
    <row r="260" spans="2:65" s="1" customFormat="1" ht="22.5" customHeight="1">
      <c r="B260" s="173"/>
      <c r="C260" s="234" t="s">
        <v>435</v>
      </c>
      <c r="D260" s="234" t="s">
        <v>365</v>
      </c>
      <c r="E260" s="235" t="s">
        <v>421</v>
      </c>
      <c r="F260" s="236" t="s">
        <v>422</v>
      </c>
      <c r="G260" s="237" t="s">
        <v>397</v>
      </c>
      <c r="H260" s="238">
        <v>3</v>
      </c>
      <c r="I260" s="239"/>
      <c r="J260" s="240">
        <f>ROUND(I260*H260,2)</f>
        <v>0</v>
      </c>
      <c r="K260" s="236" t="s">
        <v>143</v>
      </c>
      <c r="L260" s="241"/>
      <c r="M260" s="242" t="s">
        <v>22</v>
      </c>
      <c r="N260" s="243" t="s">
        <v>49</v>
      </c>
      <c r="O260" s="37"/>
      <c r="P260" s="183">
        <f>O260*H260</f>
        <v>0</v>
      </c>
      <c r="Q260" s="183">
        <v>0.0061</v>
      </c>
      <c r="R260" s="183">
        <f>Q260*H260</f>
        <v>0.0183</v>
      </c>
      <c r="S260" s="183">
        <v>0</v>
      </c>
      <c r="T260" s="184">
        <f>S260*H260</f>
        <v>0</v>
      </c>
      <c r="AR260" s="19" t="s">
        <v>241</v>
      </c>
      <c r="AT260" s="19" t="s">
        <v>365</v>
      </c>
      <c r="AU260" s="19" t="s">
        <v>86</v>
      </c>
      <c r="AY260" s="19" t="s">
        <v>136</v>
      </c>
      <c r="BE260" s="185">
        <f>IF(N260="základní",J260,0)</f>
        <v>0</v>
      </c>
      <c r="BF260" s="185">
        <f>IF(N260="snížená",J260,0)</f>
        <v>0</v>
      </c>
      <c r="BG260" s="185">
        <f>IF(N260="zákl. přenesená",J260,0)</f>
        <v>0</v>
      </c>
      <c r="BH260" s="185">
        <f>IF(N260="sníž. přenesená",J260,0)</f>
        <v>0</v>
      </c>
      <c r="BI260" s="185">
        <f>IF(N260="nulová",J260,0)</f>
        <v>0</v>
      </c>
      <c r="BJ260" s="19" t="s">
        <v>23</v>
      </c>
      <c r="BK260" s="185">
        <f>ROUND(I260*H260,2)</f>
        <v>0</v>
      </c>
      <c r="BL260" s="19" t="s">
        <v>165</v>
      </c>
      <c r="BM260" s="19" t="s">
        <v>680</v>
      </c>
    </row>
    <row r="261" spans="2:47" s="1" customFormat="1" ht="30" customHeight="1">
      <c r="B261" s="36"/>
      <c r="D261" s="186" t="s">
        <v>146</v>
      </c>
      <c r="F261" s="187" t="s">
        <v>424</v>
      </c>
      <c r="I261" s="147"/>
      <c r="L261" s="36"/>
      <c r="M261" s="65"/>
      <c r="N261" s="37"/>
      <c r="O261" s="37"/>
      <c r="P261" s="37"/>
      <c r="Q261" s="37"/>
      <c r="R261" s="37"/>
      <c r="S261" s="37"/>
      <c r="T261" s="66"/>
      <c r="AT261" s="19" t="s">
        <v>146</v>
      </c>
      <c r="AU261" s="19" t="s">
        <v>86</v>
      </c>
    </row>
    <row r="262" spans="2:51" s="12" customFormat="1" ht="22.5" customHeight="1">
      <c r="B262" s="189"/>
      <c r="D262" s="190" t="s">
        <v>150</v>
      </c>
      <c r="E262" s="191" t="s">
        <v>22</v>
      </c>
      <c r="F262" s="192" t="s">
        <v>681</v>
      </c>
      <c r="H262" s="193">
        <v>3</v>
      </c>
      <c r="I262" s="194"/>
      <c r="L262" s="189"/>
      <c r="M262" s="195"/>
      <c r="N262" s="196"/>
      <c r="O262" s="196"/>
      <c r="P262" s="196"/>
      <c r="Q262" s="196"/>
      <c r="R262" s="196"/>
      <c r="S262" s="196"/>
      <c r="T262" s="197"/>
      <c r="AT262" s="198" t="s">
        <v>150</v>
      </c>
      <c r="AU262" s="198" t="s">
        <v>86</v>
      </c>
      <c r="AV262" s="12" t="s">
        <v>86</v>
      </c>
      <c r="AW262" s="12" t="s">
        <v>42</v>
      </c>
      <c r="AX262" s="12" t="s">
        <v>23</v>
      </c>
      <c r="AY262" s="198" t="s">
        <v>136</v>
      </c>
    </row>
    <row r="263" spans="2:65" s="1" customFormat="1" ht="22.5" customHeight="1">
      <c r="B263" s="173"/>
      <c r="C263" s="234" t="s">
        <v>441</v>
      </c>
      <c r="D263" s="234" t="s">
        <v>365</v>
      </c>
      <c r="E263" s="235" t="s">
        <v>427</v>
      </c>
      <c r="F263" s="236" t="s">
        <v>428</v>
      </c>
      <c r="G263" s="237" t="s">
        <v>397</v>
      </c>
      <c r="H263" s="238">
        <v>3</v>
      </c>
      <c r="I263" s="239"/>
      <c r="J263" s="240">
        <f>ROUND(I263*H263,2)</f>
        <v>0</v>
      </c>
      <c r="K263" s="236" t="s">
        <v>143</v>
      </c>
      <c r="L263" s="241"/>
      <c r="M263" s="242" t="s">
        <v>22</v>
      </c>
      <c r="N263" s="243" t="s">
        <v>49</v>
      </c>
      <c r="O263" s="37"/>
      <c r="P263" s="183">
        <f>O263*H263</f>
        <v>0</v>
      </c>
      <c r="Q263" s="183">
        <v>0.0001</v>
      </c>
      <c r="R263" s="183">
        <f>Q263*H263</f>
        <v>0.00030000000000000003</v>
      </c>
      <c r="S263" s="183">
        <v>0</v>
      </c>
      <c r="T263" s="184">
        <f>S263*H263</f>
        <v>0</v>
      </c>
      <c r="AR263" s="19" t="s">
        <v>241</v>
      </c>
      <c r="AT263" s="19" t="s">
        <v>365</v>
      </c>
      <c r="AU263" s="19" t="s">
        <v>86</v>
      </c>
      <c r="AY263" s="19" t="s">
        <v>136</v>
      </c>
      <c r="BE263" s="185">
        <f>IF(N263="základní",J263,0)</f>
        <v>0</v>
      </c>
      <c r="BF263" s="185">
        <f>IF(N263="snížená",J263,0)</f>
        <v>0</v>
      </c>
      <c r="BG263" s="185">
        <f>IF(N263="zákl. přenesená",J263,0)</f>
        <v>0</v>
      </c>
      <c r="BH263" s="185">
        <f>IF(N263="sníž. přenesená",J263,0)</f>
        <v>0</v>
      </c>
      <c r="BI263" s="185">
        <f>IF(N263="nulová",J263,0)</f>
        <v>0</v>
      </c>
      <c r="BJ263" s="19" t="s">
        <v>23</v>
      </c>
      <c r="BK263" s="185">
        <f>ROUND(I263*H263,2)</f>
        <v>0</v>
      </c>
      <c r="BL263" s="19" t="s">
        <v>165</v>
      </c>
      <c r="BM263" s="19" t="s">
        <v>682</v>
      </c>
    </row>
    <row r="264" spans="2:47" s="1" customFormat="1" ht="30" customHeight="1">
      <c r="B264" s="36"/>
      <c r="D264" s="186" t="s">
        <v>146</v>
      </c>
      <c r="F264" s="187" t="s">
        <v>430</v>
      </c>
      <c r="I264" s="147"/>
      <c r="L264" s="36"/>
      <c r="M264" s="65"/>
      <c r="N264" s="37"/>
      <c r="O264" s="37"/>
      <c r="P264" s="37"/>
      <c r="Q264" s="37"/>
      <c r="R264" s="37"/>
      <c r="S264" s="37"/>
      <c r="T264" s="66"/>
      <c r="AT264" s="19" t="s">
        <v>146</v>
      </c>
      <c r="AU264" s="19" t="s">
        <v>86</v>
      </c>
    </row>
    <row r="265" spans="2:51" s="12" customFormat="1" ht="22.5" customHeight="1">
      <c r="B265" s="189"/>
      <c r="D265" s="190" t="s">
        <v>150</v>
      </c>
      <c r="E265" s="191" t="s">
        <v>22</v>
      </c>
      <c r="F265" s="192" t="s">
        <v>681</v>
      </c>
      <c r="H265" s="193">
        <v>3</v>
      </c>
      <c r="I265" s="194"/>
      <c r="L265" s="189"/>
      <c r="M265" s="195"/>
      <c r="N265" s="196"/>
      <c r="O265" s="196"/>
      <c r="P265" s="196"/>
      <c r="Q265" s="196"/>
      <c r="R265" s="196"/>
      <c r="S265" s="196"/>
      <c r="T265" s="197"/>
      <c r="AT265" s="198" t="s">
        <v>150</v>
      </c>
      <c r="AU265" s="198" t="s">
        <v>86</v>
      </c>
      <c r="AV265" s="12" t="s">
        <v>86</v>
      </c>
      <c r="AW265" s="12" t="s">
        <v>42</v>
      </c>
      <c r="AX265" s="12" t="s">
        <v>23</v>
      </c>
      <c r="AY265" s="198" t="s">
        <v>136</v>
      </c>
    </row>
    <row r="266" spans="2:65" s="1" customFormat="1" ht="22.5" customHeight="1">
      <c r="B266" s="173"/>
      <c r="C266" s="234" t="s">
        <v>449</v>
      </c>
      <c r="D266" s="234" t="s">
        <v>365</v>
      </c>
      <c r="E266" s="235" t="s">
        <v>432</v>
      </c>
      <c r="F266" s="236" t="s">
        <v>433</v>
      </c>
      <c r="G266" s="237" t="s">
        <v>397</v>
      </c>
      <c r="H266" s="238">
        <v>9</v>
      </c>
      <c r="I266" s="239"/>
      <c r="J266" s="240">
        <f>ROUND(I266*H266,2)</f>
        <v>0</v>
      </c>
      <c r="K266" s="236" t="s">
        <v>143</v>
      </c>
      <c r="L266" s="241"/>
      <c r="M266" s="242" t="s">
        <v>22</v>
      </c>
      <c r="N266" s="243" t="s">
        <v>49</v>
      </c>
      <c r="O266" s="37"/>
      <c r="P266" s="183">
        <f>O266*H266</f>
        <v>0</v>
      </c>
      <c r="Q266" s="183">
        <v>0.00035</v>
      </c>
      <c r="R266" s="183">
        <f>Q266*H266</f>
        <v>0.00315</v>
      </c>
      <c r="S266" s="183">
        <v>0</v>
      </c>
      <c r="T266" s="184">
        <f>S266*H266</f>
        <v>0</v>
      </c>
      <c r="AR266" s="19" t="s">
        <v>241</v>
      </c>
      <c r="AT266" s="19" t="s">
        <v>365</v>
      </c>
      <c r="AU266" s="19" t="s">
        <v>86</v>
      </c>
      <c r="AY266" s="19" t="s">
        <v>136</v>
      </c>
      <c r="BE266" s="185">
        <f>IF(N266="základní",J266,0)</f>
        <v>0</v>
      </c>
      <c r="BF266" s="185">
        <f>IF(N266="snížená",J266,0)</f>
        <v>0</v>
      </c>
      <c r="BG266" s="185">
        <f>IF(N266="zákl. přenesená",J266,0)</f>
        <v>0</v>
      </c>
      <c r="BH266" s="185">
        <f>IF(N266="sníž. přenesená",J266,0)</f>
        <v>0</v>
      </c>
      <c r="BI266" s="185">
        <f>IF(N266="nulová",J266,0)</f>
        <v>0</v>
      </c>
      <c r="BJ266" s="19" t="s">
        <v>23</v>
      </c>
      <c r="BK266" s="185">
        <f>ROUND(I266*H266,2)</f>
        <v>0</v>
      </c>
      <c r="BL266" s="19" t="s">
        <v>165</v>
      </c>
      <c r="BM266" s="19" t="s">
        <v>683</v>
      </c>
    </row>
    <row r="267" spans="2:51" s="12" customFormat="1" ht="22.5" customHeight="1">
      <c r="B267" s="189"/>
      <c r="D267" s="186" t="s">
        <v>150</v>
      </c>
      <c r="E267" s="198" t="s">
        <v>22</v>
      </c>
      <c r="F267" s="204" t="s">
        <v>674</v>
      </c>
      <c r="H267" s="205">
        <v>5</v>
      </c>
      <c r="I267" s="194"/>
      <c r="L267" s="189"/>
      <c r="M267" s="195"/>
      <c r="N267" s="196"/>
      <c r="O267" s="196"/>
      <c r="P267" s="196"/>
      <c r="Q267" s="196"/>
      <c r="R267" s="196"/>
      <c r="S267" s="196"/>
      <c r="T267" s="197"/>
      <c r="AT267" s="198" t="s">
        <v>150</v>
      </c>
      <c r="AU267" s="198" t="s">
        <v>86</v>
      </c>
      <c r="AV267" s="12" t="s">
        <v>86</v>
      </c>
      <c r="AW267" s="12" t="s">
        <v>42</v>
      </c>
      <c r="AX267" s="12" t="s">
        <v>78</v>
      </c>
      <c r="AY267" s="198" t="s">
        <v>136</v>
      </c>
    </row>
    <row r="268" spans="2:51" s="12" customFormat="1" ht="22.5" customHeight="1">
      <c r="B268" s="189"/>
      <c r="D268" s="186" t="s">
        <v>150</v>
      </c>
      <c r="E268" s="198" t="s">
        <v>22</v>
      </c>
      <c r="F268" s="204" t="s">
        <v>675</v>
      </c>
      <c r="H268" s="205">
        <v>1</v>
      </c>
      <c r="I268" s="194"/>
      <c r="L268" s="189"/>
      <c r="M268" s="195"/>
      <c r="N268" s="196"/>
      <c r="O268" s="196"/>
      <c r="P268" s="196"/>
      <c r="Q268" s="196"/>
      <c r="R268" s="196"/>
      <c r="S268" s="196"/>
      <c r="T268" s="197"/>
      <c r="AT268" s="198" t="s">
        <v>150</v>
      </c>
      <c r="AU268" s="198" t="s">
        <v>86</v>
      </c>
      <c r="AV268" s="12" t="s">
        <v>86</v>
      </c>
      <c r="AW268" s="12" t="s">
        <v>42</v>
      </c>
      <c r="AX268" s="12" t="s">
        <v>78</v>
      </c>
      <c r="AY268" s="198" t="s">
        <v>136</v>
      </c>
    </row>
    <row r="269" spans="2:51" s="12" customFormat="1" ht="22.5" customHeight="1">
      <c r="B269" s="189"/>
      <c r="D269" s="186" t="s">
        <v>150</v>
      </c>
      <c r="E269" s="198" t="s">
        <v>22</v>
      </c>
      <c r="F269" s="204" t="s">
        <v>676</v>
      </c>
      <c r="H269" s="205">
        <v>2</v>
      </c>
      <c r="I269" s="194"/>
      <c r="L269" s="189"/>
      <c r="M269" s="195"/>
      <c r="N269" s="196"/>
      <c r="O269" s="196"/>
      <c r="P269" s="196"/>
      <c r="Q269" s="196"/>
      <c r="R269" s="196"/>
      <c r="S269" s="196"/>
      <c r="T269" s="197"/>
      <c r="AT269" s="198" t="s">
        <v>150</v>
      </c>
      <c r="AU269" s="198" t="s">
        <v>86</v>
      </c>
      <c r="AV269" s="12" t="s">
        <v>86</v>
      </c>
      <c r="AW269" s="12" t="s">
        <v>42</v>
      </c>
      <c r="AX269" s="12" t="s">
        <v>78</v>
      </c>
      <c r="AY269" s="198" t="s">
        <v>136</v>
      </c>
    </row>
    <row r="270" spans="2:51" s="12" customFormat="1" ht="22.5" customHeight="1">
      <c r="B270" s="189"/>
      <c r="D270" s="186" t="s">
        <v>150</v>
      </c>
      <c r="E270" s="198" t="s">
        <v>22</v>
      </c>
      <c r="F270" s="204" t="s">
        <v>677</v>
      </c>
      <c r="H270" s="205">
        <v>1</v>
      </c>
      <c r="I270" s="194"/>
      <c r="L270" s="189"/>
      <c r="M270" s="195"/>
      <c r="N270" s="196"/>
      <c r="O270" s="196"/>
      <c r="P270" s="196"/>
      <c r="Q270" s="196"/>
      <c r="R270" s="196"/>
      <c r="S270" s="196"/>
      <c r="T270" s="197"/>
      <c r="AT270" s="198" t="s">
        <v>150</v>
      </c>
      <c r="AU270" s="198" t="s">
        <v>86</v>
      </c>
      <c r="AV270" s="12" t="s">
        <v>86</v>
      </c>
      <c r="AW270" s="12" t="s">
        <v>42</v>
      </c>
      <c r="AX270" s="12" t="s">
        <v>78</v>
      </c>
      <c r="AY270" s="198" t="s">
        <v>136</v>
      </c>
    </row>
    <row r="271" spans="2:51" s="13" customFormat="1" ht="22.5" customHeight="1">
      <c r="B271" s="206"/>
      <c r="D271" s="190" t="s">
        <v>150</v>
      </c>
      <c r="E271" s="207" t="s">
        <v>22</v>
      </c>
      <c r="F271" s="208" t="s">
        <v>215</v>
      </c>
      <c r="H271" s="209">
        <v>9</v>
      </c>
      <c r="I271" s="210"/>
      <c r="L271" s="206"/>
      <c r="M271" s="211"/>
      <c r="N271" s="212"/>
      <c r="O271" s="212"/>
      <c r="P271" s="212"/>
      <c r="Q271" s="212"/>
      <c r="R271" s="212"/>
      <c r="S271" s="212"/>
      <c r="T271" s="213"/>
      <c r="AT271" s="214" t="s">
        <v>150</v>
      </c>
      <c r="AU271" s="214" t="s">
        <v>86</v>
      </c>
      <c r="AV271" s="13" t="s">
        <v>165</v>
      </c>
      <c r="AW271" s="13" t="s">
        <v>42</v>
      </c>
      <c r="AX271" s="13" t="s">
        <v>23</v>
      </c>
      <c r="AY271" s="214" t="s">
        <v>136</v>
      </c>
    </row>
    <row r="272" spans="2:65" s="1" customFormat="1" ht="22.5" customHeight="1">
      <c r="B272" s="173"/>
      <c r="C272" s="174" t="s">
        <v>455</v>
      </c>
      <c r="D272" s="174" t="s">
        <v>139</v>
      </c>
      <c r="E272" s="175" t="s">
        <v>442</v>
      </c>
      <c r="F272" s="176" t="s">
        <v>443</v>
      </c>
      <c r="G272" s="177" t="s">
        <v>444</v>
      </c>
      <c r="H272" s="178">
        <v>1730</v>
      </c>
      <c r="I272" s="179"/>
      <c r="J272" s="180">
        <f>ROUND(I272*H272,2)</f>
        <v>0</v>
      </c>
      <c r="K272" s="176" t="s">
        <v>143</v>
      </c>
      <c r="L272" s="36"/>
      <c r="M272" s="181" t="s">
        <v>22</v>
      </c>
      <c r="N272" s="182" t="s">
        <v>49</v>
      </c>
      <c r="O272" s="37"/>
      <c r="P272" s="183">
        <f>O272*H272</f>
        <v>0</v>
      </c>
      <c r="Q272" s="183">
        <v>8E-05</v>
      </c>
      <c r="R272" s="183">
        <f>Q272*H272</f>
        <v>0.13840000000000002</v>
      </c>
      <c r="S272" s="183">
        <v>0</v>
      </c>
      <c r="T272" s="184">
        <f>S272*H272</f>
        <v>0</v>
      </c>
      <c r="AR272" s="19" t="s">
        <v>165</v>
      </c>
      <c r="AT272" s="19" t="s">
        <v>139</v>
      </c>
      <c r="AU272" s="19" t="s">
        <v>86</v>
      </c>
      <c r="AY272" s="19" t="s">
        <v>136</v>
      </c>
      <c r="BE272" s="185">
        <f>IF(N272="základní",J272,0)</f>
        <v>0</v>
      </c>
      <c r="BF272" s="185">
        <f>IF(N272="snížená",J272,0)</f>
        <v>0</v>
      </c>
      <c r="BG272" s="185">
        <f>IF(N272="zákl. přenesená",J272,0)</f>
        <v>0</v>
      </c>
      <c r="BH272" s="185">
        <f>IF(N272="sníž. přenesená",J272,0)</f>
        <v>0</v>
      </c>
      <c r="BI272" s="185">
        <f>IF(N272="nulová",J272,0)</f>
        <v>0</v>
      </c>
      <c r="BJ272" s="19" t="s">
        <v>23</v>
      </c>
      <c r="BK272" s="185">
        <f>ROUND(I272*H272,2)</f>
        <v>0</v>
      </c>
      <c r="BL272" s="19" t="s">
        <v>165</v>
      </c>
      <c r="BM272" s="19" t="s">
        <v>684</v>
      </c>
    </row>
    <row r="273" spans="2:47" s="1" customFormat="1" ht="22.5" customHeight="1">
      <c r="B273" s="36"/>
      <c r="D273" s="186" t="s">
        <v>146</v>
      </c>
      <c r="F273" s="187" t="s">
        <v>446</v>
      </c>
      <c r="I273" s="147"/>
      <c r="L273" s="36"/>
      <c r="M273" s="65"/>
      <c r="N273" s="37"/>
      <c r="O273" s="37"/>
      <c r="P273" s="37"/>
      <c r="Q273" s="37"/>
      <c r="R273" s="37"/>
      <c r="S273" s="37"/>
      <c r="T273" s="66"/>
      <c r="AT273" s="19" t="s">
        <v>146</v>
      </c>
      <c r="AU273" s="19" t="s">
        <v>86</v>
      </c>
    </row>
    <row r="274" spans="2:47" s="1" customFormat="1" ht="90" customHeight="1">
      <c r="B274" s="36"/>
      <c r="D274" s="186" t="s">
        <v>201</v>
      </c>
      <c r="F274" s="188" t="s">
        <v>447</v>
      </c>
      <c r="I274" s="147"/>
      <c r="L274" s="36"/>
      <c r="M274" s="65"/>
      <c r="N274" s="37"/>
      <c r="O274" s="37"/>
      <c r="P274" s="37"/>
      <c r="Q274" s="37"/>
      <c r="R274" s="37"/>
      <c r="S274" s="37"/>
      <c r="T274" s="66"/>
      <c r="AT274" s="19" t="s">
        <v>201</v>
      </c>
      <c r="AU274" s="19" t="s">
        <v>86</v>
      </c>
    </row>
    <row r="275" spans="2:51" s="15" customFormat="1" ht="22.5" customHeight="1">
      <c r="B275" s="226"/>
      <c r="D275" s="186" t="s">
        <v>150</v>
      </c>
      <c r="E275" s="227" t="s">
        <v>22</v>
      </c>
      <c r="F275" s="228" t="s">
        <v>504</v>
      </c>
      <c r="H275" s="229" t="s">
        <v>22</v>
      </c>
      <c r="I275" s="230"/>
      <c r="L275" s="226"/>
      <c r="M275" s="231"/>
      <c r="N275" s="232"/>
      <c r="O275" s="232"/>
      <c r="P275" s="232"/>
      <c r="Q275" s="232"/>
      <c r="R275" s="232"/>
      <c r="S275" s="232"/>
      <c r="T275" s="233"/>
      <c r="AT275" s="229" t="s">
        <v>150</v>
      </c>
      <c r="AU275" s="229" t="s">
        <v>86</v>
      </c>
      <c r="AV275" s="15" t="s">
        <v>23</v>
      </c>
      <c r="AW275" s="15" t="s">
        <v>42</v>
      </c>
      <c r="AX275" s="15" t="s">
        <v>78</v>
      </c>
      <c r="AY275" s="229" t="s">
        <v>136</v>
      </c>
    </row>
    <row r="276" spans="2:51" s="12" customFormat="1" ht="22.5" customHeight="1">
      <c r="B276" s="189"/>
      <c r="D276" s="190" t="s">
        <v>150</v>
      </c>
      <c r="E276" s="191" t="s">
        <v>22</v>
      </c>
      <c r="F276" s="192" t="s">
        <v>685</v>
      </c>
      <c r="H276" s="193">
        <v>1730</v>
      </c>
      <c r="I276" s="194"/>
      <c r="L276" s="189"/>
      <c r="M276" s="195"/>
      <c r="N276" s="196"/>
      <c r="O276" s="196"/>
      <c r="P276" s="196"/>
      <c r="Q276" s="196"/>
      <c r="R276" s="196"/>
      <c r="S276" s="196"/>
      <c r="T276" s="197"/>
      <c r="AT276" s="198" t="s">
        <v>150</v>
      </c>
      <c r="AU276" s="198" t="s">
        <v>86</v>
      </c>
      <c r="AV276" s="12" t="s">
        <v>86</v>
      </c>
      <c r="AW276" s="12" t="s">
        <v>42</v>
      </c>
      <c r="AX276" s="12" t="s">
        <v>23</v>
      </c>
      <c r="AY276" s="198" t="s">
        <v>136</v>
      </c>
    </row>
    <row r="277" spans="2:65" s="1" customFormat="1" ht="22.5" customHeight="1">
      <c r="B277" s="173"/>
      <c r="C277" s="174" t="s">
        <v>461</v>
      </c>
      <c r="D277" s="174" t="s">
        <v>139</v>
      </c>
      <c r="E277" s="175" t="s">
        <v>686</v>
      </c>
      <c r="F277" s="176" t="s">
        <v>687</v>
      </c>
      <c r="G277" s="177" t="s">
        <v>444</v>
      </c>
      <c r="H277" s="178">
        <v>92</v>
      </c>
      <c r="I277" s="179"/>
      <c r="J277" s="180">
        <f>ROUND(I277*H277,2)</f>
        <v>0</v>
      </c>
      <c r="K277" s="176" t="s">
        <v>143</v>
      </c>
      <c r="L277" s="36"/>
      <c r="M277" s="181" t="s">
        <v>22</v>
      </c>
      <c r="N277" s="182" t="s">
        <v>49</v>
      </c>
      <c r="O277" s="37"/>
      <c r="P277" s="183">
        <f>O277*H277</f>
        <v>0</v>
      </c>
      <c r="Q277" s="183">
        <v>8E-05</v>
      </c>
      <c r="R277" s="183">
        <f>Q277*H277</f>
        <v>0.00736</v>
      </c>
      <c r="S277" s="183">
        <v>0</v>
      </c>
      <c r="T277" s="184">
        <f>S277*H277</f>
        <v>0</v>
      </c>
      <c r="AR277" s="19" t="s">
        <v>165</v>
      </c>
      <c r="AT277" s="19" t="s">
        <v>139</v>
      </c>
      <c r="AU277" s="19" t="s">
        <v>86</v>
      </c>
      <c r="AY277" s="19" t="s">
        <v>136</v>
      </c>
      <c r="BE277" s="185">
        <f>IF(N277="základní",J277,0)</f>
        <v>0</v>
      </c>
      <c r="BF277" s="185">
        <f>IF(N277="snížená",J277,0)</f>
        <v>0</v>
      </c>
      <c r="BG277" s="185">
        <f>IF(N277="zákl. přenesená",J277,0)</f>
        <v>0</v>
      </c>
      <c r="BH277" s="185">
        <f>IF(N277="sníž. přenesená",J277,0)</f>
        <v>0</v>
      </c>
      <c r="BI277" s="185">
        <f>IF(N277="nulová",J277,0)</f>
        <v>0</v>
      </c>
      <c r="BJ277" s="19" t="s">
        <v>23</v>
      </c>
      <c r="BK277" s="185">
        <f>ROUND(I277*H277,2)</f>
        <v>0</v>
      </c>
      <c r="BL277" s="19" t="s">
        <v>165</v>
      </c>
      <c r="BM277" s="19" t="s">
        <v>688</v>
      </c>
    </row>
    <row r="278" spans="2:47" s="1" customFormat="1" ht="22.5" customHeight="1">
      <c r="B278" s="36"/>
      <c r="D278" s="186" t="s">
        <v>146</v>
      </c>
      <c r="F278" s="187" t="s">
        <v>689</v>
      </c>
      <c r="I278" s="147"/>
      <c r="L278" s="36"/>
      <c r="M278" s="65"/>
      <c r="N278" s="37"/>
      <c r="O278" s="37"/>
      <c r="P278" s="37"/>
      <c r="Q278" s="37"/>
      <c r="R278" s="37"/>
      <c r="S278" s="37"/>
      <c r="T278" s="66"/>
      <c r="AT278" s="19" t="s">
        <v>146</v>
      </c>
      <c r="AU278" s="19" t="s">
        <v>86</v>
      </c>
    </row>
    <row r="279" spans="2:47" s="1" customFormat="1" ht="90" customHeight="1">
      <c r="B279" s="36"/>
      <c r="D279" s="186" t="s">
        <v>201</v>
      </c>
      <c r="F279" s="188" t="s">
        <v>447</v>
      </c>
      <c r="I279" s="147"/>
      <c r="L279" s="36"/>
      <c r="M279" s="65"/>
      <c r="N279" s="37"/>
      <c r="O279" s="37"/>
      <c r="P279" s="37"/>
      <c r="Q279" s="37"/>
      <c r="R279" s="37"/>
      <c r="S279" s="37"/>
      <c r="T279" s="66"/>
      <c r="AT279" s="19" t="s">
        <v>201</v>
      </c>
      <c r="AU279" s="19" t="s">
        <v>86</v>
      </c>
    </row>
    <row r="280" spans="2:51" s="12" customFormat="1" ht="22.5" customHeight="1">
      <c r="B280" s="189"/>
      <c r="D280" s="190" t="s">
        <v>150</v>
      </c>
      <c r="E280" s="191" t="s">
        <v>22</v>
      </c>
      <c r="F280" s="192" t="s">
        <v>690</v>
      </c>
      <c r="H280" s="193">
        <v>92</v>
      </c>
      <c r="I280" s="194"/>
      <c r="L280" s="189"/>
      <c r="M280" s="195"/>
      <c r="N280" s="196"/>
      <c r="O280" s="196"/>
      <c r="P280" s="196"/>
      <c r="Q280" s="196"/>
      <c r="R280" s="196"/>
      <c r="S280" s="196"/>
      <c r="T280" s="197"/>
      <c r="AT280" s="198" t="s">
        <v>150</v>
      </c>
      <c r="AU280" s="198" t="s">
        <v>86</v>
      </c>
      <c r="AV280" s="12" t="s">
        <v>86</v>
      </c>
      <c r="AW280" s="12" t="s">
        <v>42</v>
      </c>
      <c r="AX280" s="12" t="s">
        <v>23</v>
      </c>
      <c r="AY280" s="198" t="s">
        <v>136</v>
      </c>
    </row>
    <row r="281" spans="2:65" s="1" customFormat="1" ht="22.5" customHeight="1">
      <c r="B281" s="173"/>
      <c r="C281" s="174" t="s">
        <v>469</v>
      </c>
      <c r="D281" s="174" t="s">
        <v>139</v>
      </c>
      <c r="E281" s="175" t="s">
        <v>691</v>
      </c>
      <c r="F281" s="176" t="s">
        <v>692</v>
      </c>
      <c r="G281" s="177" t="s">
        <v>444</v>
      </c>
      <c r="H281" s="178">
        <v>140</v>
      </c>
      <c r="I281" s="179"/>
      <c r="J281" s="180">
        <f>ROUND(I281*H281,2)</f>
        <v>0</v>
      </c>
      <c r="K281" s="176" t="s">
        <v>143</v>
      </c>
      <c r="L281" s="36"/>
      <c r="M281" s="181" t="s">
        <v>22</v>
      </c>
      <c r="N281" s="182" t="s">
        <v>49</v>
      </c>
      <c r="O281" s="37"/>
      <c r="P281" s="183">
        <f>O281*H281</f>
        <v>0</v>
      </c>
      <c r="Q281" s="183">
        <v>0.00015</v>
      </c>
      <c r="R281" s="183">
        <f>Q281*H281</f>
        <v>0.020999999999999998</v>
      </c>
      <c r="S281" s="183">
        <v>0</v>
      </c>
      <c r="T281" s="184">
        <f>S281*H281</f>
        <v>0</v>
      </c>
      <c r="AR281" s="19" t="s">
        <v>165</v>
      </c>
      <c r="AT281" s="19" t="s">
        <v>139</v>
      </c>
      <c r="AU281" s="19" t="s">
        <v>86</v>
      </c>
      <c r="AY281" s="19" t="s">
        <v>136</v>
      </c>
      <c r="BE281" s="185">
        <f>IF(N281="základní",J281,0)</f>
        <v>0</v>
      </c>
      <c r="BF281" s="185">
        <f>IF(N281="snížená",J281,0)</f>
        <v>0</v>
      </c>
      <c r="BG281" s="185">
        <f>IF(N281="zákl. přenesená",J281,0)</f>
        <v>0</v>
      </c>
      <c r="BH281" s="185">
        <f>IF(N281="sníž. přenesená",J281,0)</f>
        <v>0</v>
      </c>
      <c r="BI281" s="185">
        <f>IF(N281="nulová",J281,0)</f>
        <v>0</v>
      </c>
      <c r="BJ281" s="19" t="s">
        <v>23</v>
      </c>
      <c r="BK281" s="185">
        <f>ROUND(I281*H281,2)</f>
        <v>0</v>
      </c>
      <c r="BL281" s="19" t="s">
        <v>165</v>
      </c>
      <c r="BM281" s="19" t="s">
        <v>693</v>
      </c>
    </row>
    <row r="282" spans="2:47" s="1" customFormat="1" ht="22.5" customHeight="1">
      <c r="B282" s="36"/>
      <c r="D282" s="186" t="s">
        <v>146</v>
      </c>
      <c r="F282" s="187" t="s">
        <v>694</v>
      </c>
      <c r="I282" s="147"/>
      <c r="L282" s="36"/>
      <c r="M282" s="65"/>
      <c r="N282" s="37"/>
      <c r="O282" s="37"/>
      <c r="P282" s="37"/>
      <c r="Q282" s="37"/>
      <c r="R282" s="37"/>
      <c r="S282" s="37"/>
      <c r="T282" s="66"/>
      <c r="AT282" s="19" t="s">
        <v>146</v>
      </c>
      <c r="AU282" s="19" t="s">
        <v>86</v>
      </c>
    </row>
    <row r="283" spans="2:47" s="1" customFormat="1" ht="90" customHeight="1">
      <c r="B283" s="36"/>
      <c r="D283" s="186" t="s">
        <v>201</v>
      </c>
      <c r="F283" s="188" t="s">
        <v>447</v>
      </c>
      <c r="I283" s="147"/>
      <c r="L283" s="36"/>
      <c r="M283" s="65"/>
      <c r="N283" s="37"/>
      <c r="O283" s="37"/>
      <c r="P283" s="37"/>
      <c r="Q283" s="37"/>
      <c r="R283" s="37"/>
      <c r="S283" s="37"/>
      <c r="T283" s="66"/>
      <c r="AT283" s="19" t="s">
        <v>201</v>
      </c>
      <c r="AU283" s="19" t="s">
        <v>86</v>
      </c>
    </row>
    <row r="284" spans="2:51" s="12" customFormat="1" ht="22.5" customHeight="1">
      <c r="B284" s="189"/>
      <c r="D284" s="186" t="s">
        <v>150</v>
      </c>
      <c r="E284" s="198" t="s">
        <v>22</v>
      </c>
      <c r="F284" s="204" t="s">
        <v>695</v>
      </c>
      <c r="H284" s="205">
        <v>130</v>
      </c>
      <c r="I284" s="194"/>
      <c r="L284" s="189"/>
      <c r="M284" s="195"/>
      <c r="N284" s="196"/>
      <c r="O284" s="196"/>
      <c r="P284" s="196"/>
      <c r="Q284" s="196"/>
      <c r="R284" s="196"/>
      <c r="S284" s="196"/>
      <c r="T284" s="197"/>
      <c r="AT284" s="198" t="s">
        <v>150</v>
      </c>
      <c r="AU284" s="198" t="s">
        <v>86</v>
      </c>
      <c r="AV284" s="12" t="s">
        <v>86</v>
      </c>
      <c r="AW284" s="12" t="s">
        <v>42</v>
      </c>
      <c r="AX284" s="12" t="s">
        <v>78</v>
      </c>
      <c r="AY284" s="198" t="s">
        <v>136</v>
      </c>
    </row>
    <row r="285" spans="2:51" s="12" customFormat="1" ht="22.5" customHeight="1">
      <c r="B285" s="189"/>
      <c r="D285" s="186" t="s">
        <v>150</v>
      </c>
      <c r="E285" s="198" t="s">
        <v>22</v>
      </c>
      <c r="F285" s="204" t="s">
        <v>696</v>
      </c>
      <c r="H285" s="205">
        <v>10</v>
      </c>
      <c r="I285" s="194"/>
      <c r="L285" s="189"/>
      <c r="M285" s="195"/>
      <c r="N285" s="196"/>
      <c r="O285" s="196"/>
      <c r="P285" s="196"/>
      <c r="Q285" s="196"/>
      <c r="R285" s="196"/>
      <c r="S285" s="196"/>
      <c r="T285" s="197"/>
      <c r="AT285" s="198" t="s">
        <v>150</v>
      </c>
      <c r="AU285" s="198" t="s">
        <v>86</v>
      </c>
      <c r="AV285" s="12" t="s">
        <v>86</v>
      </c>
      <c r="AW285" s="12" t="s">
        <v>42</v>
      </c>
      <c r="AX285" s="12" t="s">
        <v>78</v>
      </c>
      <c r="AY285" s="198" t="s">
        <v>136</v>
      </c>
    </row>
    <row r="286" spans="2:51" s="13" customFormat="1" ht="22.5" customHeight="1">
      <c r="B286" s="206"/>
      <c r="D286" s="190" t="s">
        <v>150</v>
      </c>
      <c r="E286" s="207" t="s">
        <v>22</v>
      </c>
      <c r="F286" s="208" t="s">
        <v>215</v>
      </c>
      <c r="H286" s="209">
        <v>140</v>
      </c>
      <c r="I286" s="210"/>
      <c r="L286" s="206"/>
      <c r="M286" s="211"/>
      <c r="N286" s="212"/>
      <c r="O286" s="212"/>
      <c r="P286" s="212"/>
      <c r="Q286" s="212"/>
      <c r="R286" s="212"/>
      <c r="S286" s="212"/>
      <c r="T286" s="213"/>
      <c r="AT286" s="214" t="s">
        <v>150</v>
      </c>
      <c r="AU286" s="214" t="s">
        <v>86</v>
      </c>
      <c r="AV286" s="13" t="s">
        <v>165</v>
      </c>
      <c r="AW286" s="13" t="s">
        <v>42</v>
      </c>
      <c r="AX286" s="13" t="s">
        <v>23</v>
      </c>
      <c r="AY286" s="214" t="s">
        <v>136</v>
      </c>
    </row>
    <row r="287" spans="2:65" s="1" customFormat="1" ht="22.5" customHeight="1">
      <c r="B287" s="173"/>
      <c r="C287" s="174" t="s">
        <v>478</v>
      </c>
      <c r="D287" s="174" t="s">
        <v>139</v>
      </c>
      <c r="E287" s="175" t="s">
        <v>450</v>
      </c>
      <c r="F287" s="176" t="s">
        <v>451</v>
      </c>
      <c r="G287" s="177" t="s">
        <v>444</v>
      </c>
      <c r="H287" s="178">
        <v>1730</v>
      </c>
      <c r="I287" s="179"/>
      <c r="J287" s="180">
        <f>ROUND(I287*H287,2)</f>
        <v>0</v>
      </c>
      <c r="K287" s="176" t="s">
        <v>143</v>
      </c>
      <c r="L287" s="36"/>
      <c r="M287" s="181" t="s">
        <v>22</v>
      </c>
      <c r="N287" s="182" t="s">
        <v>49</v>
      </c>
      <c r="O287" s="37"/>
      <c r="P287" s="183">
        <f>O287*H287</f>
        <v>0</v>
      </c>
      <c r="Q287" s="183">
        <v>0.0002</v>
      </c>
      <c r="R287" s="183">
        <f>Q287*H287</f>
        <v>0.34600000000000003</v>
      </c>
      <c r="S287" s="183">
        <v>0</v>
      </c>
      <c r="T287" s="184">
        <f>S287*H287</f>
        <v>0</v>
      </c>
      <c r="AR287" s="19" t="s">
        <v>165</v>
      </c>
      <c r="AT287" s="19" t="s">
        <v>139</v>
      </c>
      <c r="AU287" s="19" t="s">
        <v>86</v>
      </c>
      <c r="AY287" s="19" t="s">
        <v>136</v>
      </c>
      <c r="BE287" s="185">
        <f>IF(N287="základní",J287,0)</f>
        <v>0</v>
      </c>
      <c r="BF287" s="185">
        <f>IF(N287="snížená",J287,0)</f>
        <v>0</v>
      </c>
      <c r="BG287" s="185">
        <f>IF(N287="zákl. přenesená",J287,0)</f>
        <v>0</v>
      </c>
      <c r="BH287" s="185">
        <f>IF(N287="sníž. přenesená",J287,0)</f>
        <v>0</v>
      </c>
      <c r="BI287" s="185">
        <f>IF(N287="nulová",J287,0)</f>
        <v>0</v>
      </c>
      <c r="BJ287" s="19" t="s">
        <v>23</v>
      </c>
      <c r="BK287" s="185">
        <f>ROUND(I287*H287,2)</f>
        <v>0</v>
      </c>
      <c r="BL287" s="19" t="s">
        <v>165</v>
      </c>
      <c r="BM287" s="19" t="s">
        <v>697</v>
      </c>
    </row>
    <row r="288" spans="2:47" s="1" customFormat="1" ht="22.5" customHeight="1">
      <c r="B288" s="36"/>
      <c r="D288" s="186" t="s">
        <v>146</v>
      </c>
      <c r="F288" s="187" t="s">
        <v>453</v>
      </c>
      <c r="I288" s="147"/>
      <c r="L288" s="36"/>
      <c r="M288" s="65"/>
      <c r="N288" s="37"/>
      <c r="O288" s="37"/>
      <c r="P288" s="37"/>
      <c r="Q288" s="37"/>
      <c r="R288" s="37"/>
      <c r="S288" s="37"/>
      <c r="T288" s="66"/>
      <c r="AT288" s="19" t="s">
        <v>146</v>
      </c>
      <c r="AU288" s="19" t="s">
        <v>86</v>
      </c>
    </row>
    <row r="289" spans="2:47" s="1" customFormat="1" ht="90" customHeight="1">
      <c r="B289" s="36"/>
      <c r="D289" s="186" t="s">
        <v>201</v>
      </c>
      <c r="F289" s="188" t="s">
        <v>454</v>
      </c>
      <c r="I289" s="147"/>
      <c r="L289" s="36"/>
      <c r="M289" s="65"/>
      <c r="N289" s="37"/>
      <c r="O289" s="37"/>
      <c r="P289" s="37"/>
      <c r="Q289" s="37"/>
      <c r="R289" s="37"/>
      <c r="S289" s="37"/>
      <c r="T289" s="66"/>
      <c r="AT289" s="19" t="s">
        <v>201</v>
      </c>
      <c r="AU289" s="19" t="s">
        <v>86</v>
      </c>
    </row>
    <row r="290" spans="2:51" s="15" customFormat="1" ht="22.5" customHeight="1">
      <c r="B290" s="226"/>
      <c r="D290" s="186" t="s">
        <v>150</v>
      </c>
      <c r="E290" s="227" t="s">
        <v>22</v>
      </c>
      <c r="F290" s="228" t="s">
        <v>504</v>
      </c>
      <c r="H290" s="229" t="s">
        <v>22</v>
      </c>
      <c r="I290" s="230"/>
      <c r="L290" s="226"/>
      <c r="M290" s="231"/>
      <c r="N290" s="232"/>
      <c r="O290" s="232"/>
      <c r="P290" s="232"/>
      <c r="Q290" s="232"/>
      <c r="R290" s="232"/>
      <c r="S290" s="232"/>
      <c r="T290" s="233"/>
      <c r="AT290" s="229" t="s">
        <v>150</v>
      </c>
      <c r="AU290" s="229" t="s">
        <v>86</v>
      </c>
      <c r="AV290" s="15" t="s">
        <v>23</v>
      </c>
      <c r="AW290" s="15" t="s">
        <v>42</v>
      </c>
      <c r="AX290" s="15" t="s">
        <v>78</v>
      </c>
      <c r="AY290" s="229" t="s">
        <v>136</v>
      </c>
    </row>
    <row r="291" spans="2:51" s="12" customFormat="1" ht="22.5" customHeight="1">
      <c r="B291" s="189"/>
      <c r="D291" s="190" t="s">
        <v>150</v>
      </c>
      <c r="E291" s="191" t="s">
        <v>22</v>
      </c>
      <c r="F291" s="192" t="s">
        <v>685</v>
      </c>
      <c r="H291" s="193">
        <v>1730</v>
      </c>
      <c r="I291" s="194"/>
      <c r="L291" s="189"/>
      <c r="M291" s="195"/>
      <c r="N291" s="196"/>
      <c r="O291" s="196"/>
      <c r="P291" s="196"/>
      <c r="Q291" s="196"/>
      <c r="R291" s="196"/>
      <c r="S291" s="196"/>
      <c r="T291" s="197"/>
      <c r="AT291" s="198" t="s">
        <v>150</v>
      </c>
      <c r="AU291" s="198" t="s">
        <v>86</v>
      </c>
      <c r="AV291" s="12" t="s">
        <v>86</v>
      </c>
      <c r="AW291" s="12" t="s">
        <v>42</v>
      </c>
      <c r="AX291" s="12" t="s">
        <v>23</v>
      </c>
      <c r="AY291" s="198" t="s">
        <v>136</v>
      </c>
    </row>
    <row r="292" spans="2:65" s="1" customFormat="1" ht="31.5" customHeight="1">
      <c r="B292" s="173"/>
      <c r="C292" s="174" t="s">
        <v>485</v>
      </c>
      <c r="D292" s="174" t="s">
        <v>139</v>
      </c>
      <c r="E292" s="175" t="s">
        <v>698</v>
      </c>
      <c r="F292" s="176" t="s">
        <v>699</v>
      </c>
      <c r="G292" s="177" t="s">
        <v>444</v>
      </c>
      <c r="H292" s="178">
        <v>92</v>
      </c>
      <c r="I292" s="179"/>
      <c r="J292" s="180">
        <f>ROUND(I292*H292,2)</f>
        <v>0</v>
      </c>
      <c r="K292" s="176" t="s">
        <v>143</v>
      </c>
      <c r="L292" s="36"/>
      <c r="M292" s="181" t="s">
        <v>22</v>
      </c>
      <c r="N292" s="182" t="s">
        <v>49</v>
      </c>
      <c r="O292" s="37"/>
      <c r="P292" s="183">
        <f>O292*H292</f>
        <v>0</v>
      </c>
      <c r="Q292" s="183">
        <v>0.00033</v>
      </c>
      <c r="R292" s="183">
        <f>Q292*H292</f>
        <v>0.030359999999999998</v>
      </c>
      <c r="S292" s="183">
        <v>0</v>
      </c>
      <c r="T292" s="184">
        <f>S292*H292</f>
        <v>0</v>
      </c>
      <c r="AR292" s="19" t="s">
        <v>165</v>
      </c>
      <c r="AT292" s="19" t="s">
        <v>139</v>
      </c>
      <c r="AU292" s="19" t="s">
        <v>86</v>
      </c>
      <c r="AY292" s="19" t="s">
        <v>136</v>
      </c>
      <c r="BE292" s="185">
        <f>IF(N292="základní",J292,0)</f>
        <v>0</v>
      </c>
      <c r="BF292" s="185">
        <f>IF(N292="snížená",J292,0)</f>
        <v>0</v>
      </c>
      <c r="BG292" s="185">
        <f>IF(N292="zákl. přenesená",J292,0)</f>
        <v>0</v>
      </c>
      <c r="BH292" s="185">
        <f>IF(N292="sníž. přenesená",J292,0)</f>
        <v>0</v>
      </c>
      <c r="BI292" s="185">
        <f>IF(N292="nulová",J292,0)</f>
        <v>0</v>
      </c>
      <c r="BJ292" s="19" t="s">
        <v>23</v>
      </c>
      <c r="BK292" s="185">
        <f>ROUND(I292*H292,2)</f>
        <v>0</v>
      </c>
      <c r="BL292" s="19" t="s">
        <v>165</v>
      </c>
      <c r="BM292" s="19" t="s">
        <v>700</v>
      </c>
    </row>
    <row r="293" spans="2:47" s="1" customFormat="1" ht="22.5" customHeight="1">
      <c r="B293" s="36"/>
      <c r="D293" s="186" t="s">
        <v>146</v>
      </c>
      <c r="F293" s="187" t="s">
        <v>701</v>
      </c>
      <c r="I293" s="147"/>
      <c r="L293" s="36"/>
      <c r="M293" s="65"/>
      <c r="N293" s="37"/>
      <c r="O293" s="37"/>
      <c r="P293" s="37"/>
      <c r="Q293" s="37"/>
      <c r="R293" s="37"/>
      <c r="S293" s="37"/>
      <c r="T293" s="66"/>
      <c r="AT293" s="19" t="s">
        <v>146</v>
      </c>
      <c r="AU293" s="19" t="s">
        <v>86</v>
      </c>
    </row>
    <row r="294" spans="2:47" s="1" customFormat="1" ht="90" customHeight="1">
      <c r="B294" s="36"/>
      <c r="D294" s="186" t="s">
        <v>201</v>
      </c>
      <c r="F294" s="188" t="s">
        <v>454</v>
      </c>
      <c r="I294" s="147"/>
      <c r="L294" s="36"/>
      <c r="M294" s="65"/>
      <c r="N294" s="37"/>
      <c r="O294" s="37"/>
      <c r="P294" s="37"/>
      <c r="Q294" s="37"/>
      <c r="R294" s="37"/>
      <c r="S294" s="37"/>
      <c r="T294" s="66"/>
      <c r="AT294" s="19" t="s">
        <v>201</v>
      </c>
      <c r="AU294" s="19" t="s">
        <v>86</v>
      </c>
    </row>
    <row r="295" spans="2:51" s="12" customFormat="1" ht="22.5" customHeight="1">
      <c r="B295" s="189"/>
      <c r="D295" s="190" t="s">
        <v>150</v>
      </c>
      <c r="E295" s="191" t="s">
        <v>22</v>
      </c>
      <c r="F295" s="192" t="s">
        <v>690</v>
      </c>
      <c r="H295" s="193">
        <v>92</v>
      </c>
      <c r="I295" s="194"/>
      <c r="L295" s="189"/>
      <c r="M295" s="195"/>
      <c r="N295" s="196"/>
      <c r="O295" s="196"/>
      <c r="P295" s="196"/>
      <c r="Q295" s="196"/>
      <c r="R295" s="196"/>
      <c r="S295" s="196"/>
      <c r="T295" s="197"/>
      <c r="AT295" s="198" t="s">
        <v>150</v>
      </c>
      <c r="AU295" s="198" t="s">
        <v>86</v>
      </c>
      <c r="AV295" s="12" t="s">
        <v>86</v>
      </c>
      <c r="AW295" s="12" t="s">
        <v>42</v>
      </c>
      <c r="AX295" s="12" t="s">
        <v>23</v>
      </c>
      <c r="AY295" s="198" t="s">
        <v>136</v>
      </c>
    </row>
    <row r="296" spans="2:65" s="1" customFormat="1" ht="22.5" customHeight="1">
      <c r="B296" s="173"/>
      <c r="C296" s="174" t="s">
        <v>492</v>
      </c>
      <c r="D296" s="174" t="s">
        <v>139</v>
      </c>
      <c r="E296" s="175" t="s">
        <v>702</v>
      </c>
      <c r="F296" s="176" t="s">
        <v>703</v>
      </c>
      <c r="G296" s="177" t="s">
        <v>444</v>
      </c>
      <c r="H296" s="178">
        <v>140</v>
      </c>
      <c r="I296" s="179"/>
      <c r="J296" s="180">
        <f>ROUND(I296*H296,2)</f>
        <v>0</v>
      </c>
      <c r="K296" s="176" t="s">
        <v>143</v>
      </c>
      <c r="L296" s="36"/>
      <c r="M296" s="181" t="s">
        <v>22</v>
      </c>
      <c r="N296" s="182" t="s">
        <v>49</v>
      </c>
      <c r="O296" s="37"/>
      <c r="P296" s="183">
        <f>O296*H296</f>
        <v>0</v>
      </c>
      <c r="Q296" s="183">
        <v>0.0004</v>
      </c>
      <c r="R296" s="183">
        <f>Q296*H296</f>
        <v>0.056</v>
      </c>
      <c r="S296" s="183">
        <v>0</v>
      </c>
      <c r="T296" s="184">
        <f>S296*H296</f>
        <v>0</v>
      </c>
      <c r="AR296" s="19" t="s">
        <v>165</v>
      </c>
      <c r="AT296" s="19" t="s">
        <v>139</v>
      </c>
      <c r="AU296" s="19" t="s">
        <v>86</v>
      </c>
      <c r="AY296" s="19" t="s">
        <v>136</v>
      </c>
      <c r="BE296" s="185">
        <f>IF(N296="základní",J296,0)</f>
        <v>0</v>
      </c>
      <c r="BF296" s="185">
        <f>IF(N296="snížená",J296,0)</f>
        <v>0</v>
      </c>
      <c r="BG296" s="185">
        <f>IF(N296="zákl. přenesená",J296,0)</f>
        <v>0</v>
      </c>
      <c r="BH296" s="185">
        <f>IF(N296="sníž. přenesená",J296,0)</f>
        <v>0</v>
      </c>
      <c r="BI296" s="185">
        <f>IF(N296="nulová",J296,0)</f>
        <v>0</v>
      </c>
      <c r="BJ296" s="19" t="s">
        <v>23</v>
      </c>
      <c r="BK296" s="185">
        <f>ROUND(I296*H296,2)</f>
        <v>0</v>
      </c>
      <c r="BL296" s="19" t="s">
        <v>165</v>
      </c>
      <c r="BM296" s="19" t="s">
        <v>704</v>
      </c>
    </row>
    <row r="297" spans="2:47" s="1" customFormat="1" ht="22.5" customHeight="1">
      <c r="B297" s="36"/>
      <c r="D297" s="186" t="s">
        <v>146</v>
      </c>
      <c r="F297" s="187" t="s">
        <v>705</v>
      </c>
      <c r="I297" s="147"/>
      <c r="L297" s="36"/>
      <c r="M297" s="65"/>
      <c r="N297" s="37"/>
      <c r="O297" s="37"/>
      <c r="P297" s="37"/>
      <c r="Q297" s="37"/>
      <c r="R297" s="37"/>
      <c r="S297" s="37"/>
      <c r="T297" s="66"/>
      <c r="AT297" s="19" t="s">
        <v>146</v>
      </c>
      <c r="AU297" s="19" t="s">
        <v>86</v>
      </c>
    </row>
    <row r="298" spans="2:47" s="1" customFormat="1" ht="90" customHeight="1">
      <c r="B298" s="36"/>
      <c r="D298" s="186" t="s">
        <v>201</v>
      </c>
      <c r="F298" s="188" t="s">
        <v>454</v>
      </c>
      <c r="I298" s="147"/>
      <c r="L298" s="36"/>
      <c r="M298" s="65"/>
      <c r="N298" s="37"/>
      <c r="O298" s="37"/>
      <c r="P298" s="37"/>
      <c r="Q298" s="37"/>
      <c r="R298" s="37"/>
      <c r="S298" s="37"/>
      <c r="T298" s="66"/>
      <c r="AT298" s="19" t="s">
        <v>201</v>
      </c>
      <c r="AU298" s="19" t="s">
        <v>86</v>
      </c>
    </row>
    <row r="299" spans="2:51" s="12" customFormat="1" ht="22.5" customHeight="1">
      <c r="B299" s="189"/>
      <c r="D299" s="186" t="s">
        <v>150</v>
      </c>
      <c r="E299" s="198" t="s">
        <v>22</v>
      </c>
      <c r="F299" s="204" t="s">
        <v>695</v>
      </c>
      <c r="H299" s="205">
        <v>130</v>
      </c>
      <c r="I299" s="194"/>
      <c r="L299" s="189"/>
      <c r="M299" s="195"/>
      <c r="N299" s="196"/>
      <c r="O299" s="196"/>
      <c r="P299" s="196"/>
      <c r="Q299" s="196"/>
      <c r="R299" s="196"/>
      <c r="S299" s="196"/>
      <c r="T299" s="197"/>
      <c r="AT299" s="198" t="s">
        <v>150</v>
      </c>
      <c r="AU299" s="198" t="s">
        <v>86</v>
      </c>
      <c r="AV299" s="12" t="s">
        <v>86</v>
      </c>
      <c r="AW299" s="12" t="s">
        <v>42</v>
      </c>
      <c r="AX299" s="12" t="s">
        <v>78</v>
      </c>
      <c r="AY299" s="198" t="s">
        <v>136</v>
      </c>
    </row>
    <row r="300" spans="2:51" s="12" customFormat="1" ht="22.5" customHeight="1">
      <c r="B300" s="189"/>
      <c r="D300" s="186" t="s">
        <v>150</v>
      </c>
      <c r="E300" s="198" t="s">
        <v>22</v>
      </c>
      <c r="F300" s="204" t="s">
        <v>696</v>
      </c>
      <c r="H300" s="205">
        <v>10</v>
      </c>
      <c r="I300" s="194"/>
      <c r="L300" s="189"/>
      <c r="M300" s="195"/>
      <c r="N300" s="196"/>
      <c r="O300" s="196"/>
      <c r="P300" s="196"/>
      <c r="Q300" s="196"/>
      <c r="R300" s="196"/>
      <c r="S300" s="196"/>
      <c r="T300" s="197"/>
      <c r="AT300" s="198" t="s">
        <v>150</v>
      </c>
      <c r="AU300" s="198" t="s">
        <v>86</v>
      </c>
      <c r="AV300" s="12" t="s">
        <v>86</v>
      </c>
      <c r="AW300" s="12" t="s">
        <v>42</v>
      </c>
      <c r="AX300" s="12" t="s">
        <v>78</v>
      </c>
      <c r="AY300" s="198" t="s">
        <v>136</v>
      </c>
    </row>
    <row r="301" spans="2:51" s="13" customFormat="1" ht="22.5" customHeight="1">
      <c r="B301" s="206"/>
      <c r="D301" s="190" t="s">
        <v>150</v>
      </c>
      <c r="E301" s="207" t="s">
        <v>22</v>
      </c>
      <c r="F301" s="208" t="s">
        <v>215</v>
      </c>
      <c r="H301" s="209">
        <v>140</v>
      </c>
      <c r="I301" s="210"/>
      <c r="L301" s="206"/>
      <c r="M301" s="211"/>
      <c r="N301" s="212"/>
      <c r="O301" s="212"/>
      <c r="P301" s="212"/>
      <c r="Q301" s="212"/>
      <c r="R301" s="212"/>
      <c r="S301" s="212"/>
      <c r="T301" s="213"/>
      <c r="AT301" s="214" t="s">
        <v>150</v>
      </c>
      <c r="AU301" s="214" t="s">
        <v>86</v>
      </c>
      <c r="AV301" s="13" t="s">
        <v>165</v>
      </c>
      <c r="AW301" s="13" t="s">
        <v>42</v>
      </c>
      <c r="AX301" s="13" t="s">
        <v>23</v>
      </c>
      <c r="AY301" s="214" t="s">
        <v>136</v>
      </c>
    </row>
    <row r="302" spans="2:65" s="1" customFormat="1" ht="31.5" customHeight="1">
      <c r="B302" s="173"/>
      <c r="C302" s="174" t="s">
        <v>498</v>
      </c>
      <c r="D302" s="174" t="s">
        <v>139</v>
      </c>
      <c r="E302" s="175" t="s">
        <v>706</v>
      </c>
      <c r="F302" s="176" t="s">
        <v>707</v>
      </c>
      <c r="G302" s="177" t="s">
        <v>444</v>
      </c>
      <c r="H302" s="178">
        <v>390.8</v>
      </c>
      <c r="I302" s="179"/>
      <c r="J302" s="180">
        <f>ROUND(I302*H302,2)</f>
        <v>0</v>
      </c>
      <c r="K302" s="176" t="s">
        <v>143</v>
      </c>
      <c r="L302" s="36"/>
      <c r="M302" s="181" t="s">
        <v>22</v>
      </c>
      <c r="N302" s="182" t="s">
        <v>49</v>
      </c>
      <c r="O302" s="37"/>
      <c r="P302" s="183">
        <f>O302*H302</f>
        <v>0</v>
      </c>
      <c r="Q302" s="183">
        <v>0.1554</v>
      </c>
      <c r="R302" s="183">
        <f>Q302*H302</f>
        <v>60.730320000000006</v>
      </c>
      <c r="S302" s="183">
        <v>0</v>
      </c>
      <c r="T302" s="184">
        <f>S302*H302</f>
        <v>0</v>
      </c>
      <c r="AR302" s="19" t="s">
        <v>165</v>
      </c>
      <c r="AT302" s="19" t="s">
        <v>139</v>
      </c>
      <c r="AU302" s="19" t="s">
        <v>86</v>
      </c>
      <c r="AY302" s="19" t="s">
        <v>136</v>
      </c>
      <c r="BE302" s="185">
        <f>IF(N302="základní",J302,0)</f>
        <v>0</v>
      </c>
      <c r="BF302" s="185">
        <f>IF(N302="snížená",J302,0)</f>
        <v>0</v>
      </c>
      <c r="BG302" s="185">
        <f>IF(N302="zákl. přenesená",J302,0)</f>
        <v>0</v>
      </c>
      <c r="BH302" s="185">
        <f>IF(N302="sníž. přenesená",J302,0)</f>
        <v>0</v>
      </c>
      <c r="BI302" s="185">
        <f>IF(N302="nulová",J302,0)</f>
        <v>0</v>
      </c>
      <c r="BJ302" s="19" t="s">
        <v>23</v>
      </c>
      <c r="BK302" s="185">
        <f>ROUND(I302*H302,2)</f>
        <v>0</v>
      </c>
      <c r="BL302" s="19" t="s">
        <v>165</v>
      </c>
      <c r="BM302" s="19" t="s">
        <v>708</v>
      </c>
    </row>
    <row r="303" spans="2:47" s="1" customFormat="1" ht="30" customHeight="1">
      <c r="B303" s="36"/>
      <c r="D303" s="186" t="s">
        <v>146</v>
      </c>
      <c r="F303" s="187" t="s">
        <v>709</v>
      </c>
      <c r="I303" s="147"/>
      <c r="L303" s="36"/>
      <c r="M303" s="65"/>
      <c r="N303" s="37"/>
      <c r="O303" s="37"/>
      <c r="P303" s="37"/>
      <c r="Q303" s="37"/>
      <c r="R303" s="37"/>
      <c r="S303" s="37"/>
      <c r="T303" s="66"/>
      <c r="AT303" s="19" t="s">
        <v>146</v>
      </c>
      <c r="AU303" s="19" t="s">
        <v>86</v>
      </c>
    </row>
    <row r="304" spans="2:47" s="1" customFormat="1" ht="90" customHeight="1">
      <c r="B304" s="36"/>
      <c r="D304" s="190" t="s">
        <v>201</v>
      </c>
      <c r="F304" s="249" t="s">
        <v>710</v>
      </c>
      <c r="I304" s="147"/>
      <c r="L304" s="36"/>
      <c r="M304" s="65"/>
      <c r="N304" s="37"/>
      <c r="O304" s="37"/>
      <c r="P304" s="37"/>
      <c r="Q304" s="37"/>
      <c r="R304" s="37"/>
      <c r="S304" s="37"/>
      <c r="T304" s="66"/>
      <c r="AT304" s="19" t="s">
        <v>201</v>
      </c>
      <c r="AU304" s="19" t="s">
        <v>86</v>
      </c>
    </row>
    <row r="305" spans="2:65" s="1" customFormat="1" ht="22.5" customHeight="1">
      <c r="B305" s="173"/>
      <c r="C305" s="174" t="s">
        <v>507</v>
      </c>
      <c r="D305" s="174" t="s">
        <v>139</v>
      </c>
      <c r="E305" s="175" t="s">
        <v>456</v>
      </c>
      <c r="F305" s="176" t="s">
        <v>457</v>
      </c>
      <c r="G305" s="177" t="s">
        <v>444</v>
      </c>
      <c r="H305" s="178">
        <v>181.05</v>
      </c>
      <c r="I305" s="179"/>
      <c r="J305" s="180">
        <f>ROUND(I305*H305,2)</f>
        <v>0</v>
      </c>
      <c r="K305" s="176" t="s">
        <v>143</v>
      </c>
      <c r="L305" s="36"/>
      <c r="M305" s="181" t="s">
        <v>22</v>
      </c>
      <c r="N305" s="182" t="s">
        <v>49</v>
      </c>
      <c r="O305" s="37"/>
      <c r="P305" s="183">
        <f>O305*H305</f>
        <v>0</v>
      </c>
      <c r="Q305" s="183">
        <v>0.00017</v>
      </c>
      <c r="R305" s="183">
        <f>Q305*H305</f>
        <v>0.030778500000000004</v>
      </c>
      <c r="S305" s="183">
        <v>0</v>
      </c>
      <c r="T305" s="184">
        <f>S305*H305</f>
        <v>0</v>
      </c>
      <c r="AR305" s="19" t="s">
        <v>165</v>
      </c>
      <c r="AT305" s="19" t="s">
        <v>139</v>
      </c>
      <c r="AU305" s="19" t="s">
        <v>86</v>
      </c>
      <c r="AY305" s="19" t="s">
        <v>136</v>
      </c>
      <c r="BE305" s="185">
        <f>IF(N305="základní",J305,0)</f>
        <v>0</v>
      </c>
      <c r="BF305" s="185">
        <f>IF(N305="snížená",J305,0)</f>
        <v>0</v>
      </c>
      <c r="BG305" s="185">
        <f>IF(N305="zákl. přenesená",J305,0)</f>
        <v>0</v>
      </c>
      <c r="BH305" s="185">
        <f>IF(N305="sníž. přenesená",J305,0)</f>
        <v>0</v>
      </c>
      <c r="BI305" s="185">
        <f>IF(N305="nulová",J305,0)</f>
        <v>0</v>
      </c>
      <c r="BJ305" s="19" t="s">
        <v>23</v>
      </c>
      <c r="BK305" s="185">
        <f>ROUND(I305*H305,2)</f>
        <v>0</v>
      </c>
      <c r="BL305" s="19" t="s">
        <v>165</v>
      </c>
      <c r="BM305" s="19" t="s">
        <v>711</v>
      </c>
    </row>
    <row r="306" spans="2:47" s="1" customFormat="1" ht="42" customHeight="1">
      <c r="B306" s="36"/>
      <c r="D306" s="186" t="s">
        <v>201</v>
      </c>
      <c r="F306" s="188" t="s">
        <v>459</v>
      </c>
      <c r="I306" s="147"/>
      <c r="L306" s="36"/>
      <c r="M306" s="65"/>
      <c r="N306" s="37"/>
      <c r="O306" s="37"/>
      <c r="P306" s="37"/>
      <c r="Q306" s="37"/>
      <c r="R306" s="37"/>
      <c r="S306" s="37"/>
      <c r="T306" s="66"/>
      <c r="AT306" s="19" t="s">
        <v>201</v>
      </c>
      <c r="AU306" s="19" t="s">
        <v>86</v>
      </c>
    </row>
    <row r="307" spans="2:51" s="15" customFormat="1" ht="22.5" customHeight="1">
      <c r="B307" s="226"/>
      <c r="D307" s="186" t="s">
        <v>150</v>
      </c>
      <c r="E307" s="227" t="s">
        <v>22</v>
      </c>
      <c r="F307" s="228" t="s">
        <v>712</v>
      </c>
      <c r="H307" s="229" t="s">
        <v>22</v>
      </c>
      <c r="I307" s="230"/>
      <c r="L307" s="226"/>
      <c r="M307" s="231"/>
      <c r="N307" s="232"/>
      <c r="O307" s="232"/>
      <c r="P307" s="232"/>
      <c r="Q307" s="232"/>
      <c r="R307" s="232"/>
      <c r="S307" s="232"/>
      <c r="T307" s="233"/>
      <c r="AT307" s="229" t="s">
        <v>150</v>
      </c>
      <c r="AU307" s="229" t="s">
        <v>86</v>
      </c>
      <c r="AV307" s="15" t="s">
        <v>23</v>
      </c>
      <c r="AW307" s="15" t="s">
        <v>42</v>
      </c>
      <c r="AX307" s="15" t="s">
        <v>78</v>
      </c>
      <c r="AY307" s="229" t="s">
        <v>136</v>
      </c>
    </row>
    <row r="308" spans="2:51" s="12" customFormat="1" ht="22.5" customHeight="1">
      <c r="B308" s="189"/>
      <c r="D308" s="190" t="s">
        <v>150</v>
      </c>
      <c r="E308" s="191" t="s">
        <v>22</v>
      </c>
      <c r="F308" s="192" t="s">
        <v>713</v>
      </c>
      <c r="H308" s="193">
        <v>181.05</v>
      </c>
      <c r="I308" s="194"/>
      <c r="L308" s="189"/>
      <c r="M308" s="195"/>
      <c r="N308" s="196"/>
      <c r="O308" s="196"/>
      <c r="P308" s="196"/>
      <c r="Q308" s="196"/>
      <c r="R308" s="196"/>
      <c r="S308" s="196"/>
      <c r="T308" s="197"/>
      <c r="AT308" s="198" t="s">
        <v>150</v>
      </c>
      <c r="AU308" s="198" t="s">
        <v>86</v>
      </c>
      <c r="AV308" s="12" t="s">
        <v>86</v>
      </c>
      <c r="AW308" s="12" t="s">
        <v>42</v>
      </c>
      <c r="AX308" s="12" t="s">
        <v>23</v>
      </c>
      <c r="AY308" s="198" t="s">
        <v>136</v>
      </c>
    </row>
    <row r="309" spans="2:65" s="1" customFormat="1" ht="22.5" customHeight="1">
      <c r="B309" s="173"/>
      <c r="C309" s="174" t="s">
        <v>516</v>
      </c>
      <c r="D309" s="174" t="s">
        <v>139</v>
      </c>
      <c r="E309" s="175" t="s">
        <v>462</v>
      </c>
      <c r="F309" s="176" t="s">
        <v>463</v>
      </c>
      <c r="G309" s="177" t="s">
        <v>198</v>
      </c>
      <c r="H309" s="178">
        <v>332.5</v>
      </c>
      <c r="I309" s="179"/>
      <c r="J309" s="180">
        <f>ROUND(I309*H309,2)</f>
        <v>0</v>
      </c>
      <c r="K309" s="176" t="s">
        <v>143</v>
      </c>
      <c r="L309" s="36"/>
      <c r="M309" s="181" t="s">
        <v>22</v>
      </c>
      <c r="N309" s="182" t="s">
        <v>49</v>
      </c>
      <c r="O309" s="37"/>
      <c r="P309" s="183">
        <f>O309*H309</f>
        <v>0</v>
      </c>
      <c r="Q309" s="183">
        <v>0.00195</v>
      </c>
      <c r="R309" s="183">
        <f>Q309*H309</f>
        <v>0.6483749999999999</v>
      </c>
      <c r="S309" s="183">
        <v>0</v>
      </c>
      <c r="T309" s="184">
        <f>S309*H309</f>
        <v>0</v>
      </c>
      <c r="AR309" s="19" t="s">
        <v>165</v>
      </c>
      <c r="AT309" s="19" t="s">
        <v>139</v>
      </c>
      <c r="AU309" s="19" t="s">
        <v>86</v>
      </c>
      <c r="AY309" s="19" t="s">
        <v>136</v>
      </c>
      <c r="BE309" s="185">
        <f>IF(N309="základní",J309,0)</f>
        <v>0</v>
      </c>
      <c r="BF309" s="185">
        <f>IF(N309="snížená",J309,0)</f>
        <v>0</v>
      </c>
      <c r="BG309" s="185">
        <f>IF(N309="zákl. přenesená",J309,0)</f>
        <v>0</v>
      </c>
      <c r="BH309" s="185">
        <f>IF(N309="sníž. přenesená",J309,0)</f>
        <v>0</v>
      </c>
      <c r="BI309" s="185">
        <f>IF(N309="nulová",J309,0)</f>
        <v>0</v>
      </c>
      <c r="BJ309" s="19" t="s">
        <v>23</v>
      </c>
      <c r="BK309" s="185">
        <f>ROUND(I309*H309,2)</f>
        <v>0</v>
      </c>
      <c r="BL309" s="19" t="s">
        <v>165</v>
      </c>
      <c r="BM309" s="19" t="s">
        <v>714</v>
      </c>
    </row>
    <row r="310" spans="2:47" s="1" customFormat="1" ht="22.5" customHeight="1">
      <c r="B310" s="36"/>
      <c r="D310" s="186" t="s">
        <v>146</v>
      </c>
      <c r="F310" s="187" t="s">
        <v>465</v>
      </c>
      <c r="I310" s="147"/>
      <c r="L310" s="36"/>
      <c r="M310" s="65"/>
      <c r="N310" s="37"/>
      <c r="O310" s="37"/>
      <c r="P310" s="37"/>
      <c r="Q310" s="37"/>
      <c r="R310" s="37"/>
      <c r="S310" s="37"/>
      <c r="T310" s="66"/>
      <c r="AT310" s="19" t="s">
        <v>146</v>
      </c>
      <c r="AU310" s="19" t="s">
        <v>86</v>
      </c>
    </row>
    <row r="311" spans="2:47" s="1" customFormat="1" ht="90" customHeight="1">
      <c r="B311" s="36"/>
      <c r="D311" s="186" t="s">
        <v>201</v>
      </c>
      <c r="F311" s="188" t="s">
        <v>466</v>
      </c>
      <c r="I311" s="147"/>
      <c r="L311" s="36"/>
      <c r="M311" s="65"/>
      <c r="N311" s="37"/>
      <c r="O311" s="37"/>
      <c r="P311" s="37"/>
      <c r="Q311" s="37"/>
      <c r="R311" s="37"/>
      <c r="S311" s="37"/>
      <c r="T311" s="66"/>
      <c r="AT311" s="19" t="s">
        <v>201</v>
      </c>
      <c r="AU311" s="19" t="s">
        <v>86</v>
      </c>
    </row>
    <row r="312" spans="2:51" s="12" customFormat="1" ht="22.5" customHeight="1">
      <c r="B312" s="189"/>
      <c r="D312" s="190" t="s">
        <v>150</v>
      </c>
      <c r="E312" s="191" t="s">
        <v>22</v>
      </c>
      <c r="F312" s="192" t="s">
        <v>715</v>
      </c>
      <c r="H312" s="193">
        <v>332.5</v>
      </c>
      <c r="I312" s="194"/>
      <c r="L312" s="189"/>
      <c r="M312" s="195"/>
      <c r="N312" s="196"/>
      <c r="O312" s="196"/>
      <c r="P312" s="196"/>
      <c r="Q312" s="196"/>
      <c r="R312" s="196"/>
      <c r="S312" s="196"/>
      <c r="T312" s="197"/>
      <c r="AT312" s="198" t="s">
        <v>150</v>
      </c>
      <c r="AU312" s="198" t="s">
        <v>86</v>
      </c>
      <c r="AV312" s="12" t="s">
        <v>86</v>
      </c>
      <c r="AW312" s="12" t="s">
        <v>42</v>
      </c>
      <c r="AX312" s="12" t="s">
        <v>23</v>
      </c>
      <c r="AY312" s="198" t="s">
        <v>136</v>
      </c>
    </row>
    <row r="313" spans="2:65" s="1" customFormat="1" ht="22.5" customHeight="1">
      <c r="B313" s="173"/>
      <c r="C313" s="174" t="s">
        <v>522</v>
      </c>
      <c r="D313" s="174" t="s">
        <v>139</v>
      </c>
      <c r="E313" s="175" t="s">
        <v>470</v>
      </c>
      <c r="F313" s="176" t="s">
        <v>471</v>
      </c>
      <c r="G313" s="177" t="s">
        <v>198</v>
      </c>
      <c r="H313" s="178">
        <v>332.5</v>
      </c>
      <c r="I313" s="179"/>
      <c r="J313" s="180">
        <f>ROUND(I313*H313,2)</f>
        <v>0</v>
      </c>
      <c r="K313" s="176" t="s">
        <v>143</v>
      </c>
      <c r="L313" s="36"/>
      <c r="M313" s="181" t="s">
        <v>22</v>
      </c>
      <c r="N313" s="182" t="s">
        <v>49</v>
      </c>
      <c r="O313" s="37"/>
      <c r="P313" s="183">
        <f>O313*H313</f>
        <v>0</v>
      </c>
      <c r="Q313" s="183">
        <v>0.00047</v>
      </c>
      <c r="R313" s="183">
        <f>Q313*H313</f>
        <v>0.156275</v>
      </c>
      <c r="S313" s="183">
        <v>0</v>
      </c>
      <c r="T313" s="184">
        <f>S313*H313</f>
        <v>0</v>
      </c>
      <c r="AR313" s="19" t="s">
        <v>165</v>
      </c>
      <c r="AT313" s="19" t="s">
        <v>139</v>
      </c>
      <c r="AU313" s="19" t="s">
        <v>86</v>
      </c>
      <c r="AY313" s="19" t="s">
        <v>136</v>
      </c>
      <c r="BE313" s="185">
        <f>IF(N313="základní",J313,0)</f>
        <v>0</v>
      </c>
      <c r="BF313" s="185">
        <f>IF(N313="snížená",J313,0)</f>
        <v>0</v>
      </c>
      <c r="BG313" s="185">
        <f>IF(N313="zákl. přenesená",J313,0)</f>
        <v>0</v>
      </c>
      <c r="BH313" s="185">
        <f>IF(N313="sníž. přenesená",J313,0)</f>
        <v>0</v>
      </c>
      <c r="BI313" s="185">
        <f>IF(N313="nulová",J313,0)</f>
        <v>0</v>
      </c>
      <c r="BJ313" s="19" t="s">
        <v>23</v>
      </c>
      <c r="BK313" s="185">
        <f>ROUND(I313*H313,2)</f>
        <v>0</v>
      </c>
      <c r="BL313" s="19" t="s">
        <v>165</v>
      </c>
      <c r="BM313" s="19" t="s">
        <v>716</v>
      </c>
    </row>
    <row r="314" spans="2:47" s="1" customFormat="1" ht="22.5" customHeight="1">
      <c r="B314" s="36"/>
      <c r="D314" s="186" t="s">
        <v>146</v>
      </c>
      <c r="F314" s="187" t="s">
        <v>473</v>
      </c>
      <c r="I314" s="147"/>
      <c r="L314" s="36"/>
      <c r="M314" s="65"/>
      <c r="N314" s="37"/>
      <c r="O314" s="37"/>
      <c r="P314" s="37"/>
      <c r="Q314" s="37"/>
      <c r="R314" s="37"/>
      <c r="S314" s="37"/>
      <c r="T314" s="66"/>
      <c r="AT314" s="19" t="s">
        <v>146</v>
      </c>
      <c r="AU314" s="19" t="s">
        <v>86</v>
      </c>
    </row>
    <row r="315" spans="2:47" s="1" customFormat="1" ht="30" customHeight="1">
      <c r="B315" s="36"/>
      <c r="D315" s="186" t="s">
        <v>201</v>
      </c>
      <c r="F315" s="188" t="s">
        <v>474</v>
      </c>
      <c r="I315" s="147"/>
      <c r="L315" s="36"/>
      <c r="M315" s="65"/>
      <c r="N315" s="37"/>
      <c r="O315" s="37"/>
      <c r="P315" s="37"/>
      <c r="Q315" s="37"/>
      <c r="R315" s="37"/>
      <c r="S315" s="37"/>
      <c r="T315" s="66"/>
      <c r="AT315" s="19" t="s">
        <v>201</v>
      </c>
      <c r="AU315" s="19" t="s">
        <v>86</v>
      </c>
    </row>
    <row r="316" spans="2:51" s="12" customFormat="1" ht="22.5" customHeight="1">
      <c r="B316" s="189"/>
      <c r="D316" s="190" t="s">
        <v>150</v>
      </c>
      <c r="E316" s="191" t="s">
        <v>22</v>
      </c>
      <c r="F316" s="192" t="s">
        <v>717</v>
      </c>
      <c r="H316" s="193">
        <v>332.5</v>
      </c>
      <c r="I316" s="194"/>
      <c r="L316" s="189"/>
      <c r="M316" s="195"/>
      <c r="N316" s="196"/>
      <c r="O316" s="196"/>
      <c r="P316" s="196"/>
      <c r="Q316" s="196"/>
      <c r="R316" s="196"/>
      <c r="S316" s="196"/>
      <c r="T316" s="197"/>
      <c r="AT316" s="198" t="s">
        <v>150</v>
      </c>
      <c r="AU316" s="198" t="s">
        <v>86</v>
      </c>
      <c r="AV316" s="12" t="s">
        <v>86</v>
      </c>
      <c r="AW316" s="12" t="s">
        <v>42</v>
      </c>
      <c r="AX316" s="12" t="s">
        <v>23</v>
      </c>
      <c r="AY316" s="198" t="s">
        <v>136</v>
      </c>
    </row>
    <row r="317" spans="2:65" s="1" customFormat="1" ht="22.5" customHeight="1">
      <c r="B317" s="173"/>
      <c r="C317" s="174" t="s">
        <v>527</v>
      </c>
      <c r="D317" s="174" t="s">
        <v>139</v>
      </c>
      <c r="E317" s="175" t="s">
        <v>479</v>
      </c>
      <c r="F317" s="176" t="s">
        <v>480</v>
      </c>
      <c r="G317" s="177" t="s">
        <v>444</v>
      </c>
      <c r="H317" s="178">
        <v>181.05</v>
      </c>
      <c r="I317" s="179"/>
      <c r="J317" s="180">
        <f>ROUND(I317*H317,2)</f>
        <v>0</v>
      </c>
      <c r="K317" s="176" t="s">
        <v>143</v>
      </c>
      <c r="L317" s="36"/>
      <c r="M317" s="181" t="s">
        <v>22</v>
      </c>
      <c r="N317" s="182" t="s">
        <v>49</v>
      </c>
      <c r="O317" s="37"/>
      <c r="P317" s="183">
        <f>O317*H317</f>
        <v>0</v>
      </c>
      <c r="Q317" s="183">
        <v>0</v>
      </c>
      <c r="R317" s="183">
        <f>Q317*H317</f>
        <v>0</v>
      </c>
      <c r="S317" s="183">
        <v>0</v>
      </c>
      <c r="T317" s="184">
        <f>S317*H317</f>
        <v>0</v>
      </c>
      <c r="AR317" s="19" t="s">
        <v>165</v>
      </c>
      <c r="AT317" s="19" t="s">
        <v>139</v>
      </c>
      <c r="AU317" s="19" t="s">
        <v>86</v>
      </c>
      <c r="AY317" s="19" t="s">
        <v>136</v>
      </c>
      <c r="BE317" s="185">
        <f>IF(N317="základní",J317,0)</f>
        <v>0</v>
      </c>
      <c r="BF317" s="185">
        <f>IF(N317="snížená",J317,0)</f>
        <v>0</v>
      </c>
      <c r="BG317" s="185">
        <f>IF(N317="zákl. přenesená",J317,0)</f>
        <v>0</v>
      </c>
      <c r="BH317" s="185">
        <f>IF(N317="sníž. přenesená",J317,0)</f>
        <v>0</v>
      </c>
      <c r="BI317" s="185">
        <f>IF(N317="nulová",J317,0)</f>
        <v>0</v>
      </c>
      <c r="BJ317" s="19" t="s">
        <v>23</v>
      </c>
      <c r="BK317" s="185">
        <f>ROUND(I317*H317,2)</f>
        <v>0</v>
      </c>
      <c r="BL317" s="19" t="s">
        <v>165</v>
      </c>
      <c r="BM317" s="19" t="s">
        <v>718</v>
      </c>
    </row>
    <row r="318" spans="2:47" s="1" customFormat="1" ht="22.5" customHeight="1">
      <c r="B318" s="36"/>
      <c r="D318" s="186" t="s">
        <v>146</v>
      </c>
      <c r="F318" s="187" t="s">
        <v>482</v>
      </c>
      <c r="I318" s="147"/>
      <c r="L318" s="36"/>
      <c r="M318" s="65"/>
      <c r="N318" s="37"/>
      <c r="O318" s="37"/>
      <c r="P318" s="37"/>
      <c r="Q318" s="37"/>
      <c r="R318" s="37"/>
      <c r="S318" s="37"/>
      <c r="T318" s="66"/>
      <c r="AT318" s="19" t="s">
        <v>146</v>
      </c>
      <c r="AU318" s="19" t="s">
        <v>86</v>
      </c>
    </row>
    <row r="319" spans="2:47" s="1" customFormat="1" ht="30" customHeight="1">
      <c r="B319" s="36"/>
      <c r="D319" s="186" t="s">
        <v>201</v>
      </c>
      <c r="F319" s="188" t="s">
        <v>483</v>
      </c>
      <c r="I319" s="147"/>
      <c r="L319" s="36"/>
      <c r="M319" s="65"/>
      <c r="N319" s="37"/>
      <c r="O319" s="37"/>
      <c r="P319" s="37"/>
      <c r="Q319" s="37"/>
      <c r="R319" s="37"/>
      <c r="S319" s="37"/>
      <c r="T319" s="66"/>
      <c r="AT319" s="19" t="s">
        <v>201</v>
      </c>
      <c r="AU319" s="19" t="s">
        <v>86</v>
      </c>
    </row>
    <row r="320" spans="2:51" s="15" customFormat="1" ht="22.5" customHeight="1">
      <c r="B320" s="226"/>
      <c r="D320" s="186" t="s">
        <v>150</v>
      </c>
      <c r="E320" s="227" t="s">
        <v>22</v>
      </c>
      <c r="F320" s="228" t="s">
        <v>350</v>
      </c>
      <c r="H320" s="229" t="s">
        <v>22</v>
      </c>
      <c r="I320" s="230"/>
      <c r="L320" s="226"/>
      <c r="M320" s="231"/>
      <c r="N320" s="232"/>
      <c r="O320" s="232"/>
      <c r="P320" s="232"/>
      <c r="Q320" s="232"/>
      <c r="R320" s="232"/>
      <c r="S320" s="232"/>
      <c r="T320" s="233"/>
      <c r="AT320" s="229" t="s">
        <v>150</v>
      </c>
      <c r="AU320" s="229" t="s">
        <v>86</v>
      </c>
      <c r="AV320" s="15" t="s">
        <v>23</v>
      </c>
      <c r="AW320" s="15" t="s">
        <v>42</v>
      </c>
      <c r="AX320" s="15" t="s">
        <v>78</v>
      </c>
      <c r="AY320" s="229" t="s">
        <v>136</v>
      </c>
    </row>
    <row r="321" spans="2:51" s="12" customFormat="1" ht="22.5" customHeight="1">
      <c r="B321" s="189"/>
      <c r="D321" s="190" t="s">
        <v>150</v>
      </c>
      <c r="E321" s="191" t="s">
        <v>22</v>
      </c>
      <c r="F321" s="192" t="s">
        <v>713</v>
      </c>
      <c r="H321" s="193">
        <v>181.05</v>
      </c>
      <c r="I321" s="194"/>
      <c r="L321" s="189"/>
      <c r="M321" s="195"/>
      <c r="N321" s="196"/>
      <c r="O321" s="196"/>
      <c r="P321" s="196"/>
      <c r="Q321" s="196"/>
      <c r="R321" s="196"/>
      <c r="S321" s="196"/>
      <c r="T321" s="197"/>
      <c r="AT321" s="198" t="s">
        <v>150</v>
      </c>
      <c r="AU321" s="198" t="s">
        <v>86</v>
      </c>
      <c r="AV321" s="12" t="s">
        <v>86</v>
      </c>
      <c r="AW321" s="12" t="s">
        <v>42</v>
      </c>
      <c r="AX321" s="12" t="s">
        <v>23</v>
      </c>
      <c r="AY321" s="198" t="s">
        <v>136</v>
      </c>
    </row>
    <row r="322" spans="2:65" s="1" customFormat="1" ht="22.5" customHeight="1">
      <c r="B322" s="173"/>
      <c r="C322" s="174" t="s">
        <v>535</v>
      </c>
      <c r="D322" s="174" t="s">
        <v>139</v>
      </c>
      <c r="E322" s="175" t="s">
        <v>486</v>
      </c>
      <c r="F322" s="176" t="s">
        <v>487</v>
      </c>
      <c r="G322" s="177" t="s">
        <v>444</v>
      </c>
      <c r="H322" s="178">
        <v>429.8</v>
      </c>
      <c r="I322" s="179"/>
      <c r="J322" s="180">
        <f>ROUND(I322*H322,2)</f>
        <v>0</v>
      </c>
      <c r="K322" s="176" t="s">
        <v>143</v>
      </c>
      <c r="L322" s="36"/>
      <c r="M322" s="181" t="s">
        <v>22</v>
      </c>
      <c r="N322" s="182" t="s">
        <v>49</v>
      </c>
      <c r="O322" s="37"/>
      <c r="P322" s="183">
        <f>O322*H322</f>
        <v>0</v>
      </c>
      <c r="Q322" s="183">
        <v>0</v>
      </c>
      <c r="R322" s="183">
        <f>Q322*H322</f>
        <v>0</v>
      </c>
      <c r="S322" s="183">
        <v>0</v>
      </c>
      <c r="T322" s="184">
        <f>S322*H322</f>
        <v>0</v>
      </c>
      <c r="AR322" s="19" t="s">
        <v>165</v>
      </c>
      <c r="AT322" s="19" t="s">
        <v>139</v>
      </c>
      <c r="AU322" s="19" t="s">
        <v>86</v>
      </c>
      <c r="AY322" s="19" t="s">
        <v>136</v>
      </c>
      <c r="BE322" s="185">
        <f>IF(N322="základní",J322,0)</f>
        <v>0</v>
      </c>
      <c r="BF322" s="185">
        <f>IF(N322="snížená",J322,0)</f>
        <v>0</v>
      </c>
      <c r="BG322" s="185">
        <f>IF(N322="zákl. přenesená",J322,0)</f>
        <v>0</v>
      </c>
      <c r="BH322" s="185">
        <f>IF(N322="sníž. přenesená",J322,0)</f>
        <v>0</v>
      </c>
      <c r="BI322" s="185">
        <f>IF(N322="nulová",J322,0)</f>
        <v>0</v>
      </c>
      <c r="BJ322" s="19" t="s">
        <v>23</v>
      </c>
      <c r="BK322" s="185">
        <f>ROUND(I322*H322,2)</f>
        <v>0</v>
      </c>
      <c r="BL322" s="19" t="s">
        <v>165</v>
      </c>
      <c r="BM322" s="19" t="s">
        <v>719</v>
      </c>
    </row>
    <row r="323" spans="2:47" s="1" customFormat="1" ht="22.5" customHeight="1">
      <c r="B323" s="36"/>
      <c r="D323" s="186" t="s">
        <v>146</v>
      </c>
      <c r="F323" s="187" t="s">
        <v>489</v>
      </c>
      <c r="I323" s="147"/>
      <c r="L323" s="36"/>
      <c r="M323" s="65"/>
      <c r="N323" s="37"/>
      <c r="O323" s="37"/>
      <c r="P323" s="37"/>
      <c r="Q323" s="37"/>
      <c r="R323" s="37"/>
      <c r="S323" s="37"/>
      <c r="T323" s="66"/>
      <c r="AT323" s="19" t="s">
        <v>146</v>
      </c>
      <c r="AU323" s="19" t="s">
        <v>86</v>
      </c>
    </row>
    <row r="324" spans="2:47" s="1" customFormat="1" ht="78" customHeight="1">
      <c r="B324" s="36"/>
      <c r="D324" s="186" t="s">
        <v>201</v>
      </c>
      <c r="F324" s="188" t="s">
        <v>490</v>
      </c>
      <c r="I324" s="147"/>
      <c r="L324" s="36"/>
      <c r="M324" s="65"/>
      <c r="N324" s="37"/>
      <c r="O324" s="37"/>
      <c r="P324" s="37"/>
      <c r="Q324" s="37"/>
      <c r="R324" s="37"/>
      <c r="S324" s="37"/>
      <c r="T324" s="66"/>
      <c r="AT324" s="19" t="s">
        <v>201</v>
      </c>
      <c r="AU324" s="19" t="s">
        <v>86</v>
      </c>
    </row>
    <row r="325" spans="2:51" s="12" customFormat="1" ht="22.5" customHeight="1">
      <c r="B325" s="189"/>
      <c r="D325" s="190" t="s">
        <v>150</v>
      </c>
      <c r="E325" s="191" t="s">
        <v>22</v>
      </c>
      <c r="F325" s="192" t="s">
        <v>720</v>
      </c>
      <c r="H325" s="193">
        <v>429.8</v>
      </c>
      <c r="I325" s="194"/>
      <c r="L325" s="189"/>
      <c r="M325" s="195"/>
      <c r="N325" s="196"/>
      <c r="O325" s="196"/>
      <c r="P325" s="196"/>
      <c r="Q325" s="196"/>
      <c r="R325" s="196"/>
      <c r="S325" s="196"/>
      <c r="T325" s="197"/>
      <c r="AT325" s="198" t="s">
        <v>150</v>
      </c>
      <c r="AU325" s="198" t="s">
        <v>86</v>
      </c>
      <c r="AV325" s="12" t="s">
        <v>86</v>
      </c>
      <c r="AW325" s="12" t="s">
        <v>42</v>
      </c>
      <c r="AX325" s="12" t="s">
        <v>23</v>
      </c>
      <c r="AY325" s="198" t="s">
        <v>136</v>
      </c>
    </row>
    <row r="326" spans="2:65" s="1" customFormat="1" ht="22.5" customHeight="1">
      <c r="B326" s="173"/>
      <c r="C326" s="174" t="s">
        <v>545</v>
      </c>
      <c r="D326" s="174" t="s">
        <v>139</v>
      </c>
      <c r="E326" s="175" t="s">
        <v>493</v>
      </c>
      <c r="F326" s="176" t="s">
        <v>494</v>
      </c>
      <c r="G326" s="177" t="s">
        <v>444</v>
      </c>
      <c r="H326" s="178">
        <v>184.2</v>
      </c>
      <c r="I326" s="179"/>
      <c r="J326" s="180">
        <f>ROUND(I326*H326,2)</f>
        <v>0</v>
      </c>
      <c r="K326" s="176" t="s">
        <v>143</v>
      </c>
      <c r="L326" s="36"/>
      <c r="M326" s="181" t="s">
        <v>22</v>
      </c>
      <c r="N326" s="182" t="s">
        <v>49</v>
      </c>
      <c r="O326" s="37"/>
      <c r="P326" s="183">
        <f>O326*H326</f>
        <v>0</v>
      </c>
      <c r="Q326" s="183">
        <v>0</v>
      </c>
      <c r="R326" s="183">
        <f>Q326*H326</f>
        <v>0</v>
      </c>
      <c r="S326" s="183">
        <v>0</v>
      </c>
      <c r="T326" s="184">
        <f>S326*H326</f>
        <v>0</v>
      </c>
      <c r="AR326" s="19" t="s">
        <v>165</v>
      </c>
      <c r="AT326" s="19" t="s">
        <v>139</v>
      </c>
      <c r="AU326" s="19" t="s">
        <v>86</v>
      </c>
      <c r="AY326" s="19" t="s">
        <v>136</v>
      </c>
      <c r="BE326" s="185">
        <f>IF(N326="základní",J326,0)</f>
        <v>0</v>
      </c>
      <c r="BF326" s="185">
        <f>IF(N326="snížená",J326,0)</f>
        <v>0</v>
      </c>
      <c r="BG326" s="185">
        <f>IF(N326="zákl. přenesená",J326,0)</f>
        <v>0</v>
      </c>
      <c r="BH326" s="185">
        <f>IF(N326="sníž. přenesená",J326,0)</f>
        <v>0</v>
      </c>
      <c r="BI326" s="185">
        <f>IF(N326="nulová",J326,0)</f>
        <v>0</v>
      </c>
      <c r="BJ326" s="19" t="s">
        <v>23</v>
      </c>
      <c r="BK326" s="185">
        <f>ROUND(I326*H326,2)</f>
        <v>0</v>
      </c>
      <c r="BL326" s="19" t="s">
        <v>165</v>
      </c>
      <c r="BM326" s="19" t="s">
        <v>721</v>
      </c>
    </row>
    <row r="327" spans="2:47" s="1" customFormat="1" ht="22.5" customHeight="1">
      <c r="B327" s="36"/>
      <c r="D327" s="186" t="s">
        <v>146</v>
      </c>
      <c r="F327" s="187" t="s">
        <v>496</v>
      </c>
      <c r="I327" s="147"/>
      <c r="L327" s="36"/>
      <c r="M327" s="65"/>
      <c r="N327" s="37"/>
      <c r="O327" s="37"/>
      <c r="P327" s="37"/>
      <c r="Q327" s="37"/>
      <c r="R327" s="37"/>
      <c r="S327" s="37"/>
      <c r="T327" s="66"/>
      <c r="AT327" s="19" t="s">
        <v>146</v>
      </c>
      <c r="AU327" s="19" t="s">
        <v>86</v>
      </c>
    </row>
    <row r="328" spans="2:47" s="1" customFormat="1" ht="78" customHeight="1">
      <c r="B328" s="36"/>
      <c r="D328" s="186" t="s">
        <v>201</v>
      </c>
      <c r="F328" s="188" t="s">
        <v>490</v>
      </c>
      <c r="I328" s="147"/>
      <c r="L328" s="36"/>
      <c r="M328" s="65"/>
      <c r="N328" s="37"/>
      <c r="O328" s="37"/>
      <c r="P328" s="37"/>
      <c r="Q328" s="37"/>
      <c r="R328" s="37"/>
      <c r="S328" s="37"/>
      <c r="T328" s="66"/>
      <c r="AT328" s="19" t="s">
        <v>201</v>
      </c>
      <c r="AU328" s="19" t="s">
        <v>86</v>
      </c>
    </row>
    <row r="329" spans="2:51" s="12" customFormat="1" ht="22.5" customHeight="1">
      <c r="B329" s="189"/>
      <c r="D329" s="190" t="s">
        <v>150</v>
      </c>
      <c r="E329" s="191" t="s">
        <v>22</v>
      </c>
      <c r="F329" s="192" t="s">
        <v>722</v>
      </c>
      <c r="H329" s="193">
        <v>184.2</v>
      </c>
      <c r="I329" s="194"/>
      <c r="L329" s="189"/>
      <c r="M329" s="195"/>
      <c r="N329" s="196"/>
      <c r="O329" s="196"/>
      <c r="P329" s="196"/>
      <c r="Q329" s="196"/>
      <c r="R329" s="196"/>
      <c r="S329" s="196"/>
      <c r="T329" s="197"/>
      <c r="AT329" s="198" t="s">
        <v>150</v>
      </c>
      <c r="AU329" s="198" t="s">
        <v>86</v>
      </c>
      <c r="AV329" s="12" t="s">
        <v>86</v>
      </c>
      <c r="AW329" s="12" t="s">
        <v>42</v>
      </c>
      <c r="AX329" s="12" t="s">
        <v>23</v>
      </c>
      <c r="AY329" s="198" t="s">
        <v>136</v>
      </c>
    </row>
    <row r="330" spans="2:65" s="1" customFormat="1" ht="22.5" customHeight="1">
      <c r="B330" s="173"/>
      <c r="C330" s="174" t="s">
        <v>554</v>
      </c>
      <c r="D330" s="174" t="s">
        <v>139</v>
      </c>
      <c r="E330" s="175" t="s">
        <v>499</v>
      </c>
      <c r="F330" s="176" t="s">
        <v>500</v>
      </c>
      <c r="G330" s="177" t="s">
        <v>198</v>
      </c>
      <c r="H330" s="178">
        <v>6188.08</v>
      </c>
      <c r="I330" s="179"/>
      <c r="J330" s="180">
        <f>ROUND(I330*H330,2)</f>
        <v>0</v>
      </c>
      <c r="K330" s="176" t="s">
        <v>143</v>
      </c>
      <c r="L330" s="36"/>
      <c r="M330" s="181" t="s">
        <v>22</v>
      </c>
      <c r="N330" s="182" t="s">
        <v>49</v>
      </c>
      <c r="O330" s="37"/>
      <c r="P330" s="183">
        <f>O330*H330</f>
        <v>0</v>
      </c>
      <c r="Q330" s="183">
        <v>0</v>
      </c>
      <c r="R330" s="183">
        <f>Q330*H330</f>
        <v>0</v>
      </c>
      <c r="S330" s="183">
        <v>0</v>
      </c>
      <c r="T330" s="184">
        <f>S330*H330</f>
        <v>0</v>
      </c>
      <c r="AR330" s="19" t="s">
        <v>165</v>
      </c>
      <c r="AT330" s="19" t="s">
        <v>139</v>
      </c>
      <c r="AU330" s="19" t="s">
        <v>86</v>
      </c>
      <c r="AY330" s="19" t="s">
        <v>136</v>
      </c>
      <c r="BE330" s="185">
        <f>IF(N330="základní",J330,0)</f>
        <v>0</v>
      </c>
      <c r="BF330" s="185">
        <f>IF(N330="snížená",J330,0)</f>
        <v>0</v>
      </c>
      <c r="BG330" s="185">
        <f>IF(N330="zákl. přenesená",J330,0)</f>
        <v>0</v>
      </c>
      <c r="BH330" s="185">
        <f>IF(N330="sníž. přenesená",J330,0)</f>
        <v>0</v>
      </c>
      <c r="BI330" s="185">
        <f>IF(N330="nulová",J330,0)</f>
        <v>0</v>
      </c>
      <c r="BJ330" s="19" t="s">
        <v>23</v>
      </c>
      <c r="BK330" s="185">
        <f>ROUND(I330*H330,2)</f>
        <v>0</v>
      </c>
      <c r="BL330" s="19" t="s">
        <v>165</v>
      </c>
      <c r="BM330" s="19" t="s">
        <v>723</v>
      </c>
    </row>
    <row r="331" spans="2:47" s="1" customFormat="1" ht="30" customHeight="1">
      <c r="B331" s="36"/>
      <c r="D331" s="186" t="s">
        <v>146</v>
      </c>
      <c r="F331" s="187" t="s">
        <v>502</v>
      </c>
      <c r="I331" s="147"/>
      <c r="L331" s="36"/>
      <c r="M331" s="65"/>
      <c r="N331" s="37"/>
      <c r="O331" s="37"/>
      <c r="P331" s="37"/>
      <c r="Q331" s="37"/>
      <c r="R331" s="37"/>
      <c r="S331" s="37"/>
      <c r="T331" s="66"/>
      <c r="AT331" s="19" t="s">
        <v>146</v>
      </c>
      <c r="AU331" s="19" t="s">
        <v>86</v>
      </c>
    </row>
    <row r="332" spans="2:47" s="1" customFormat="1" ht="54" customHeight="1">
      <c r="B332" s="36"/>
      <c r="D332" s="186" t="s">
        <v>201</v>
      </c>
      <c r="F332" s="188" t="s">
        <v>503</v>
      </c>
      <c r="I332" s="147"/>
      <c r="L332" s="36"/>
      <c r="M332" s="65"/>
      <c r="N332" s="37"/>
      <c r="O332" s="37"/>
      <c r="P332" s="37"/>
      <c r="Q332" s="37"/>
      <c r="R332" s="37"/>
      <c r="S332" s="37"/>
      <c r="T332" s="66"/>
      <c r="AT332" s="19" t="s">
        <v>201</v>
      </c>
      <c r="AU332" s="19" t="s">
        <v>86</v>
      </c>
    </row>
    <row r="333" spans="2:51" s="15" customFormat="1" ht="22.5" customHeight="1">
      <c r="B333" s="226"/>
      <c r="D333" s="186" t="s">
        <v>150</v>
      </c>
      <c r="E333" s="227" t="s">
        <v>22</v>
      </c>
      <c r="F333" s="228" t="s">
        <v>504</v>
      </c>
      <c r="H333" s="229" t="s">
        <v>22</v>
      </c>
      <c r="I333" s="230"/>
      <c r="L333" s="226"/>
      <c r="M333" s="231"/>
      <c r="N333" s="232"/>
      <c r="O333" s="232"/>
      <c r="P333" s="232"/>
      <c r="Q333" s="232"/>
      <c r="R333" s="232"/>
      <c r="S333" s="232"/>
      <c r="T333" s="233"/>
      <c r="AT333" s="229" t="s">
        <v>150</v>
      </c>
      <c r="AU333" s="229" t="s">
        <v>86</v>
      </c>
      <c r="AV333" s="15" t="s">
        <v>23</v>
      </c>
      <c r="AW333" s="15" t="s">
        <v>42</v>
      </c>
      <c r="AX333" s="15" t="s">
        <v>78</v>
      </c>
      <c r="AY333" s="229" t="s">
        <v>136</v>
      </c>
    </row>
    <row r="334" spans="2:51" s="12" customFormat="1" ht="22.5" customHeight="1">
      <c r="B334" s="189"/>
      <c r="D334" s="186" t="s">
        <v>150</v>
      </c>
      <c r="E334" s="198" t="s">
        <v>22</v>
      </c>
      <c r="F334" s="204" t="s">
        <v>724</v>
      </c>
      <c r="H334" s="205">
        <v>708.23</v>
      </c>
      <c r="I334" s="194"/>
      <c r="L334" s="189"/>
      <c r="M334" s="195"/>
      <c r="N334" s="196"/>
      <c r="O334" s="196"/>
      <c r="P334" s="196"/>
      <c r="Q334" s="196"/>
      <c r="R334" s="196"/>
      <c r="S334" s="196"/>
      <c r="T334" s="197"/>
      <c r="AT334" s="198" t="s">
        <v>150</v>
      </c>
      <c r="AU334" s="198" t="s">
        <v>86</v>
      </c>
      <c r="AV334" s="12" t="s">
        <v>86</v>
      </c>
      <c r="AW334" s="12" t="s">
        <v>42</v>
      </c>
      <c r="AX334" s="12" t="s">
        <v>78</v>
      </c>
      <c r="AY334" s="198" t="s">
        <v>136</v>
      </c>
    </row>
    <row r="335" spans="2:51" s="12" customFormat="1" ht="22.5" customHeight="1">
      <c r="B335" s="189"/>
      <c r="D335" s="186" t="s">
        <v>150</v>
      </c>
      <c r="E335" s="198" t="s">
        <v>22</v>
      </c>
      <c r="F335" s="204" t="s">
        <v>725</v>
      </c>
      <c r="H335" s="205">
        <v>5479.85</v>
      </c>
      <c r="I335" s="194"/>
      <c r="L335" s="189"/>
      <c r="M335" s="195"/>
      <c r="N335" s="196"/>
      <c r="O335" s="196"/>
      <c r="P335" s="196"/>
      <c r="Q335" s="196"/>
      <c r="R335" s="196"/>
      <c r="S335" s="196"/>
      <c r="T335" s="197"/>
      <c r="AT335" s="198" t="s">
        <v>150</v>
      </c>
      <c r="AU335" s="198" t="s">
        <v>86</v>
      </c>
      <c r="AV335" s="12" t="s">
        <v>86</v>
      </c>
      <c r="AW335" s="12" t="s">
        <v>42</v>
      </c>
      <c r="AX335" s="12" t="s">
        <v>78</v>
      </c>
      <c r="AY335" s="198" t="s">
        <v>136</v>
      </c>
    </row>
    <row r="336" spans="2:51" s="13" customFormat="1" ht="22.5" customHeight="1">
      <c r="B336" s="206"/>
      <c r="D336" s="190" t="s">
        <v>150</v>
      </c>
      <c r="E336" s="207" t="s">
        <v>22</v>
      </c>
      <c r="F336" s="208" t="s">
        <v>215</v>
      </c>
      <c r="H336" s="209">
        <v>6188.08</v>
      </c>
      <c r="I336" s="210"/>
      <c r="L336" s="206"/>
      <c r="M336" s="211"/>
      <c r="N336" s="212"/>
      <c r="O336" s="212"/>
      <c r="P336" s="212"/>
      <c r="Q336" s="212"/>
      <c r="R336" s="212"/>
      <c r="S336" s="212"/>
      <c r="T336" s="213"/>
      <c r="AT336" s="214" t="s">
        <v>150</v>
      </c>
      <c r="AU336" s="214" t="s">
        <v>86</v>
      </c>
      <c r="AV336" s="13" t="s">
        <v>165</v>
      </c>
      <c r="AW336" s="13" t="s">
        <v>42</v>
      </c>
      <c r="AX336" s="13" t="s">
        <v>23</v>
      </c>
      <c r="AY336" s="214" t="s">
        <v>136</v>
      </c>
    </row>
    <row r="337" spans="2:65" s="1" customFormat="1" ht="22.5" customHeight="1">
      <c r="B337" s="173"/>
      <c r="C337" s="174" t="s">
        <v>560</v>
      </c>
      <c r="D337" s="174" t="s">
        <v>139</v>
      </c>
      <c r="E337" s="175" t="s">
        <v>508</v>
      </c>
      <c r="F337" s="176" t="s">
        <v>509</v>
      </c>
      <c r="G337" s="177" t="s">
        <v>198</v>
      </c>
      <c r="H337" s="178">
        <v>580</v>
      </c>
      <c r="I337" s="179"/>
      <c r="J337" s="180">
        <f>ROUND(I337*H337,2)</f>
        <v>0</v>
      </c>
      <c r="K337" s="176" t="s">
        <v>143</v>
      </c>
      <c r="L337" s="36"/>
      <c r="M337" s="181" t="s">
        <v>22</v>
      </c>
      <c r="N337" s="182" t="s">
        <v>49</v>
      </c>
      <c r="O337" s="37"/>
      <c r="P337" s="183">
        <f>O337*H337</f>
        <v>0</v>
      </c>
      <c r="Q337" s="183">
        <v>0</v>
      </c>
      <c r="R337" s="183">
        <f>Q337*H337</f>
        <v>0</v>
      </c>
      <c r="S337" s="183">
        <v>0.126</v>
      </c>
      <c r="T337" s="184">
        <f>S337*H337</f>
        <v>73.08</v>
      </c>
      <c r="AR337" s="19" t="s">
        <v>165</v>
      </c>
      <c r="AT337" s="19" t="s">
        <v>139</v>
      </c>
      <c r="AU337" s="19" t="s">
        <v>86</v>
      </c>
      <c r="AY337" s="19" t="s">
        <v>136</v>
      </c>
      <c r="BE337" s="185">
        <f>IF(N337="základní",J337,0)</f>
        <v>0</v>
      </c>
      <c r="BF337" s="185">
        <f>IF(N337="snížená",J337,0)</f>
        <v>0</v>
      </c>
      <c r="BG337" s="185">
        <f>IF(N337="zákl. přenesená",J337,0)</f>
        <v>0</v>
      </c>
      <c r="BH337" s="185">
        <f>IF(N337="sníž. přenesená",J337,0)</f>
        <v>0</v>
      </c>
      <c r="BI337" s="185">
        <f>IF(N337="nulová",J337,0)</f>
        <v>0</v>
      </c>
      <c r="BJ337" s="19" t="s">
        <v>23</v>
      </c>
      <c r="BK337" s="185">
        <f>ROUND(I337*H337,2)</f>
        <v>0</v>
      </c>
      <c r="BL337" s="19" t="s">
        <v>165</v>
      </c>
      <c r="BM337" s="19" t="s">
        <v>726</v>
      </c>
    </row>
    <row r="338" spans="2:47" s="1" customFormat="1" ht="42" customHeight="1">
      <c r="B338" s="36"/>
      <c r="D338" s="186" t="s">
        <v>146</v>
      </c>
      <c r="F338" s="187" t="s">
        <v>511</v>
      </c>
      <c r="I338" s="147"/>
      <c r="L338" s="36"/>
      <c r="M338" s="65"/>
      <c r="N338" s="37"/>
      <c r="O338" s="37"/>
      <c r="P338" s="37"/>
      <c r="Q338" s="37"/>
      <c r="R338" s="37"/>
      <c r="S338" s="37"/>
      <c r="T338" s="66"/>
      <c r="AT338" s="19" t="s">
        <v>146</v>
      </c>
      <c r="AU338" s="19" t="s">
        <v>86</v>
      </c>
    </row>
    <row r="339" spans="2:47" s="1" customFormat="1" ht="42" customHeight="1">
      <c r="B339" s="36"/>
      <c r="D339" s="186" t="s">
        <v>201</v>
      </c>
      <c r="F339" s="188" t="s">
        <v>512</v>
      </c>
      <c r="I339" s="147"/>
      <c r="L339" s="36"/>
      <c r="M339" s="65"/>
      <c r="N339" s="37"/>
      <c r="O339" s="37"/>
      <c r="P339" s="37"/>
      <c r="Q339" s="37"/>
      <c r="R339" s="37"/>
      <c r="S339" s="37"/>
      <c r="T339" s="66"/>
      <c r="AT339" s="19" t="s">
        <v>201</v>
      </c>
      <c r="AU339" s="19" t="s">
        <v>86</v>
      </c>
    </row>
    <row r="340" spans="2:51" s="12" customFormat="1" ht="22.5" customHeight="1">
      <c r="B340" s="189"/>
      <c r="D340" s="190" t="s">
        <v>150</v>
      </c>
      <c r="E340" s="191" t="s">
        <v>22</v>
      </c>
      <c r="F340" s="192" t="s">
        <v>727</v>
      </c>
      <c r="H340" s="193">
        <v>580</v>
      </c>
      <c r="I340" s="194"/>
      <c r="L340" s="189"/>
      <c r="M340" s="195"/>
      <c r="N340" s="196"/>
      <c r="O340" s="196"/>
      <c r="P340" s="196"/>
      <c r="Q340" s="196"/>
      <c r="R340" s="196"/>
      <c r="S340" s="196"/>
      <c r="T340" s="197"/>
      <c r="AT340" s="198" t="s">
        <v>150</v>
      </c>
      <c r="AU340" s="198" t="s">
        <v>86</v>
      </c>
      <c r="AV340" s="12" t="s">
        <v>86</v>
      </c>
      <c r="AW340" s="12" t="s">
        <v>42</v>
      </c>
      <c r="AX340" s="12" t="s">
        <v>23</v>
      </c>
      <c r="AY340" s="198" t="s">
        <v>136</v>
      </c>
    </row>
    <row r="341" spans="2:65" s="1" customFormat="1" ht="22.5" customHeight="1">
      <c r="B341" s="173"/>
      <c r="C341" s="174" t="s">
        <v>569</v>
      </c>
      <c r="D341" s="174" t="s">
        <v>139</v>
      </c>
      <c r="E341" s="175" t="s">
        <v>728</v>
      </c>
      <c r="F341" s="176" t="s">
        <v>729</v>
      </c>
      <c r="G341" s="177" t="s">
        <v>444</v>
      </c>
      <c r="H341" s="178">
        <v>390.8</v>
      </c>
      <c r="I341" s="179"/>
      <c r="J341" s="180">
        <f>ROUND(I341*H341,2)</f>
        <v>0</v>
      </c>
      <c r="K341" s="176" t="s">
        <v>143</v>
      </c>
      <c r="L341" s="36"/>
      <c r="M341" s="181" t="s">
        <v>22</v>
      </c>
      <c r="N341" s="182" t="s">
        <v>49</v>
      </c>
      <c r="O341" s="37"/>
      <c r="P341" s="183">
        <f>O341*H341</f>
        <v>0</v>
      </c>
      <c r="Q341" s="183">
        <v>0</v>
      </c>
      <c r="R341" s="183">
        <f>Q341*H341</f>
        <v>0</v>
      </c>
      <c r="S341" s="183">
        <v>0</v>
      </c>
      <c r="T341" s="184">
        <f>S341*H341</f>
        <v>0</v>
      </c>
      <c r="AR341" s="19" t="s">
        <v>165</v>
      </c>
      <c r="AT341" s="19" t="s">
        <v>139</v>
      </c>
      <c r="AU341" s="19" t="s">
        <v>86</v>
      </c>
      <c r="AY341" s="19" t="s">
        <v>136</v>
      </c>
      <c r="BE341" s="185">
        <f>IF(N341="základní",J341,0)</f>
        <v>0</v>
      </c>
      <c r="BF341" s="185">
        <f>IF(N341="snížená",J341,0)</f>
        <v>0</v>
      </c>
      <c r="BG341" s="185">
        <f>IF(N341="zákl. přenesená",J341,0)</f>
        <v>0</v>
      </c>
      <c r="BH341" s="185">
        <f>IF(N341="sníž. přenesená",J341,0)</f>
        <v>0</v>
      </c>
      <c r="BI341" s="185">
        <f>IF(N341="nulová",J341,0)</f>
        <v>0</v>
      </c>
      <c r="BJ341" s="19" t="s">
        <v>23</v>
      </c>
      <c r="BK341" s="185">
        <f>ROUND(I341*H341,2)</f>
        <v>0</v>
      </c>
      <c r="BL341" s="19" t="s">
        <v>165</v>
      </c>
      <c r="BM341" s="19" t="s">
        <v>730</v>
      </c>
    </row>
    <row r="342" spans="2:47" s="1" customFormat="1" ht="54" customHeight="1">
      <c r="B342" s="36"/>
      <c r="D342" s="186" t="s">
        <v>146</v>
      </c>
      <c r="F342" s="187" t="s">
        <v>731</v>
      </c>
      <c r="I342" s="147"/>
      <c r="L342" s="36"/>
      <c r="M342" s="65"/>
      <c r="N342" s="37"/>
      <c r="O342" s="37"/>
      <c r="P342" s="37"/>
      <c r="Q342" s="37"/>
      <c r="R342" s="37"/>
      <c r="S342" s="37"/>
      <c r="T342" s="66"/>
      <c r="AT342" s="19" t="s">
        <v>146</v>
      </c>
      <c r="AU342" s="19" t="s">
        <v>86</v>
      </c>
    </row>
    <row r="343" spans="2:47" s="1" customFormat="1" ht="78" customHeight="1">
      <c r="B343" s="36"/>
      <c r="D343" s="186" t="s">
        <v>201</v>
      </c>
      <c r="F343" s="188" t="s">
        <v>732</v>
      </c>
      <c r="I343" s="147"/>
      <c r="L343" s="36"/>
      <c r="M343" s="65"/>
      <c r="N343" s="37"/>
      <c r="O343" s="37"/>
      <c r="P343" s="37"/>
      <c r="Q343" s="37"/>
      <c r="R343" s="37"/>
      <c r="S343" s="37"/>
      <c r="T343" s="66"/>
      <c r="AT343" s="19" t="s">
        <v>201</v>
      </c>
      <c r="AU343" s="19" t="s">
        <v>86</v>
      </c>
    </row>
    <row r="344" spans="2:63" s="11" customFormat="1" ht="21.75" customHeight="1">
      <c r="B344" s="159"/>
      <c r="D344" s="170" t="s">
        <v>77</v>
      </c>
      <c r="E344" s="171" t="s">
        <v>514</v>
      </c>
      <c r="F344" s="171" t="s">
        <v>515</v>
      </c>
      <c r="I344" s="162"/>
      <c r="J344" s="172">
        <f>BK344</f>
        <v>0</v>
      </c>
      <c r="L344" s="159"/>
      <c r="M344" s="164"/>
      <c r="N344" s="165"/>
      <c r="O344" s="165"/>
      <c r="P344" s="166">
        <f>SUM(P345:P359)</f>
        <v>0</v>
      </c>
      <c r="Q344" s="165"/>
      <c r="R344" s="166">
        <f>SUM(R345:R359)</f>
        <v>0</v>
      </c>
      <c r="S344" s="165"/>
      <c r="T344" s="167">
        <f>SUM(T345:T359)</f>
        <v>0</v>
      </c>
      <c r="AR344" s="160" t="s">
        <v>23</v>
      </c>
      <c r="AT344" s="168" t="s">
        <v>77</v>
      </c>
      <c r="AU344" s="168" t="s">
        <v>86</v>
      </c>
      <c r="AY344" s="160" t="s">
        <v>136</v>
      </c>
      <c r="BK344" s="169">
        <f>SUM(BK345:BK359)</f>
        <v>0</v>
      </c>
    </row>
    <row r="345" spans="2:65" s="1" customFormat="1" ht="22.5" customHeight="1">
      <c r="B345" s="173"/>
      <c r="C345" s="174" t="s">
        <v>733</v>
      </c>
      <c r="D345" s="174" t="s">
        <v>139</v>
      </c>
      <c r="E345" s="175" t="s">
        <v>528</v>
      </c>
      <c r="F345" s="176" t="s">
        <v>529</v>
      </c>
      <c r="G345" s="177" t="s">
        <v>262</v>
      </c>
      <c r="H345" s="178">
        <v>1034.638</v>
      </c>
      <c r="I345" s="179"/>
      <c r="J345" s="180">
        <f>ROUND(I345*H345,2)</f>
        <v>0</v>
      </c>
      <c r="K345" s="176" t="s">
        <v>519</v>
      </c>
      <c r="L345" s="36"/>
      <c r="M345" s="181" t="s">
        <v>22</v>
      </c>
      <c r="N345" s="182" t="s">
        <v>49</v>
      </c>
      <c r="O345" s="37"/>
      <c r="P345" s="183">
        <f>O345*H345</f>
        <v>0</v>
      </c>
      <c r="Q345" s="183">
        <v>0</v>
      </c>
      <c r="R345" s="183">
        <f>Q345*H345</f>
        <v>0</v>
      </c>
      <c r="S345" s="183">
        <v>0</v>
      </c>
      <c r="T345" s="184">
        <f>S345*H345</f>
        <v>0</v>
      </c>
      <c r="AR345" s="19" t="s">
        <v>165</v>
      </c>
      <c r="AT345" s="19" t="s">
        <v>139</v>
      </c>
      <c r="AU345" s="19" t="s">
        <v>156</v>
      </c>
      <c r="AY345" s="19" t="s">
        <v>136</v>
      </c>
      <c r="BE345" s="185">
        <f>IF(N345="základní",J345,0)</f>
        <v>0</v>
      </c>
      <c r="BF345" s="185">
        <f>IF(N345="snížená",J345,0)</f>
        <v>0</v>
      </c>
      <c r="BG345" s="185">
        <f>IF(N345="zákl. přenesená",J345,0)</f>
        <v>0</v>
      </c>
      <c r="BH345" s="185">
        <f>IF(N345="sníž. přenesená",J345,0)</f>
        <v>0</v>
      </c>
      <c r="BI345" s="185">
        <f>IF(N345="nulová",J345,0)</f>
        <v>0</v>
      </c>
      <c r="BJ345" s="19" t="s">
        <v>23</v>
      </c>
      <c r="BK345" s="185">
        <f>ROUND(I345*H345,2)</f>
        <v>0</v>
      </c>
      <c r="BL345" s="19" t="s">
        <v>165</v>
      </c>
      <c r="BM345" s="19" t="s">
        <v>734</v>
      </c>
    </row>
    <row r="346" spans="2:47" s="1" customFormat="1" ht="22.5" customHeight="1">
      <c r="B346" s="36"/>
      <c r="D346" s="186" t="s">
        <v>146</v>
      </c>
      <c r="F346" s="187" t="s">
        <v>529</v>
      </c>
      <c r="I346" s="147"/>
      <c r="L346" s="36"/>
      <c r="M346" s="65"/>
      <c r="N346" s="37"/>
      <c r="O346" s="37"/>
      <c r="P346" s="37"/>
      <c r="Q346" s="37"/>
      <c r="R346" s="37"/>
      <c r="S346" s="37"/>
      <c r="T346" s="66"/>
      <c r="AT346" s="19" t="s">
        <v>146</v>
      </c>
      <c r="AU346" s="19" t="s">
        <v>156</v>
      </c>
    </row>
    <row r="347" spans="2:51" s="12" customFormat="1" ht="22.5" customHeight="1">
      <c r="B347" s="189"/>
      <c r="D347" s="186" t="s">
        <v>150</v>
      </c>
      <c r="E347" s="198" t="s">
        <v>22</v>
      </c>
      <c r="F347" s="204" t="s">
        <v>735</v>
      </c>
      <c r="H347" s="205">
        <v>558.72</v>
      </c>
      <c r="I347" s="194"/>
      <c r="L347" s="189"/>
      <c r="M347" s="195"/>
      <c r="N347" s="196"/>
      <c r="O347" s="196"/>
      <c r="P347" s="196"/>
      <c r="Q347" s="196"/>
      <c r="R347" s="196"/>
      <c r="S347" s="196"/>
      <c r="T347" s="197"/>
      <c r="AT347" s="198" t="s">
        <v>150</v>
      </c>
      <c r="AU347" s="198" t="s">
        <v>156</v>
      </c>
      <c r="AV347" s="12" t="s">
        <v>86</v>
      </c>
      <c r="AW347" s="12" t="s">
        <v>42</v>
      </c>
      <c r="AX347" s="12" t="s">
        <v>78</v>
      </c>
      <c r="AY347" s="198" t="s">
        <v>136</v>
      </c>
    </row>
    <row r="348" spans="2:51" s="12" customFormat="1" ht="22.5" customHeight="1">
      <c r="B348" s="189"/>
      <c r="D348" s="186" t="s">
        <v>150</v>
      </c>
      <c r="E348" s="198" t="s">
        <v>22</v>
      </c>
      <c r="F348" s="204" t="s">
        <v>736</v>
      </c>
      <c r="H348" s="205">
        <v>-30.43</v>
      </c>
      <c r="I348" s="194"/>
      <c r="L348" s="189"/>
      <c r="M348" s="195"/>
      <c r="N348" s="196"/>
      <c r="O348" s="196"/>
      <c r="P348" s="196"/>
      <c r="Q348" s="196"/>
      <c r="R348" s="196"/>
      <c r="S348" s="196"/>
      <c r="T348" s="197"/>
      <c r="AT348" s="198" t="s">
        <v>150</v>
      </c>
      <c r="AU348" s="198" t="s">
        <v>156</v>
      </c>
      <c r="AV348" s="12" t="s">
        <v>86</v>
      </c>
      <c r="AW348" s="12" t="s">
        <v>42</v>
      </c>
      <c r="AX348" s="12" t="s">
        <v>78</v>
      </c>
      <c r="AY348" s="198" t="s">
        <v>136</v>
      </c>
    </row>
    <row r="349" spans="2:51" s="12" customFormat="1" ht="22.5" customHeight="1">
      <c r="B349" s="189"/>
      <c r="D349" s="186" t="s">
        <v>150</v>
      </c>
      <c r="E349" s="198" t="s">
        <v>22</v>
      </c>
      <c r="F349" s="204" t="s">
        <v>737</v>
      </c>
      <c r="H349" s="205">
        <v>-58</v>
      </c>
      <c r="I349" s="194"/>
      <c r="L349" s="189"/>
      <c r="M349" s="195"/>
      <c r="N349" s="196"/>
      <c r="O349" s="196"/>
      <c r="P349" s="196"/>
      <c r="Q349" s="196"/>
      <c r="R349" s="196"/>
      <c r="S349" s="196"/>
      <c r="T349" s="197"/>
      <c r="AT349" s="198" t="s">
        <v>150</v>
      </c>
      <c r="AU349" s="198" t="s">
        <v>156</v>
      </c>
      <c r="AV349" s="12" t="s">
        <v>86</v>
      </c>
      <c r="AW349" s="12" t="s">
        <v>42</v>
      </c>
      <c r="AX349" s="12" t="s">
        <v>78</v>
      </c>
      <c r="AY349" s="198" t="s">
        <v>136</v>
      </c>
    </row>
    <row r="350" spans="2:51" s="14" customFormat="1" ht="22.5" customHeight="1">
      <c r="B350" s="218"/>
      <c r="D350" s="186" t="s">
        <v>150</v>
      </c>
      <c r="E350" s="219" t="s">
        <v>22</v>
      </c>
      <c r="F350" s="220" t="s">
        <v>306</v>
      </c>
      <c r="H350" s="221">
        <v>470.29</v>
      </c>
      <c r="I350" s="222"/>
      <c r="L350" s="218"/>
      <c r="M350" s="223"/>
      <c r="N350" s="224"/>
      <c r="O350" s="224"/>
      <c r="P350" s="224"/>
      <c r="Q350" s="224"/>
      <c r="R350" s="224"/>
      <c r="S350" s="224"/>
      <c r="T350" s="225"/>
      <c r="AT350" s="219" t="s">
        <v>150</v>
      </c>
      <c r="AU350" s="219" t="s">
        <v>156</v>
      </c>
      <c r="AV350" s="14" t="s">
        <v>156</v>
      </c>
      <c r="AW350" s="14" t="s">
        <v>42</v>
      </c>
      <c r="AX350" s="14" t="s">
        <v>78</v>
      </c>
      <c r="AY350" s="219" t="s">
        <v>136</v>
      </c>
    </row>
    <row r="351" spans="2:51" s="12" customFormat="1" ht="22.5" customHeight="1">
      <c r="B351" s="189"/>
      <c r="D351" s="190" t="s">
        <v>150</v>
      </c>
      <c r="E351" s="191" t="s">
        <v>22</v>
      </c>
      <c r="F351" s="192" t="s">
        <v>738</v>
      </c>
      <c r="H351" s="193">
        <v>1034.638</v>
      </c>
      <c r="I351" s="194"/>
      <c r="L351" s="189"/>
      <c r="M351" s="195"/>
      <c r="N351" s="196"/>
      <c r="O351" s="196"/>
      <c r="P351" s="196"/>
      <c r="Q351" s="196"/>
      <c r="R351" s="196"/>
      <c r="S351" s="196"/>
      <c r="T351" s="197"/>
      <c r="AT351" s="198" t="s">
        <v>150</v>
      </c>
      <c r="AU351" s="198" t="s">
        <v>156</v>
      </c>
      <c r="AV351" s="12" t="s">
        <v>86</v>
      </c>
      <c r="AW351" s="12" t="s">
        <v>42</v>
      </c>
      <c r="AX351" s="12" t="s">
        <v>23</v>
      </c>
      <c r="AY351" s="198" t="s">
        <v>136</v>
      </c>
    </row>
    <row r="352" spans="2:65" s="1" customFormat="1" ht="22.5" customHeight="1">
      <c r="B352" s="173"/>
      <c r="C352" s="174" t="s">
        <v>739</v>
      </c>
      <c r="D352" s="174" t="s">
        <v>139</v>
      </c>
      <c r="E352" s="175" t="s">
        <v>536</v>
      </c>
      <c r="F352" s="176" t="s">
        <v>537</v>
      </c>
      <c r="G352" s="177" t="s">
        <v>262</v>
      </c>
      <c r="H352" s="178">
        <v>1130.932</v>
      </c>
      <c r="I352" s="179"/>
      <c r="J352" s="180">
        <f>ROUND(I352*H352,2)</f>
        <v>0</v>
      </c>
      <c r="K352" s="176" t="s">
        <v>519</v>
      </c>
      <c r="L352" s="36"/>
      <c r="M352" s="181" t="s">
        <v>22</v>
      </c>
      <c r="N352" s="182" t="s">
        <v>49</v>
      </c>
      <c r="O352" s="37"/>
      <c r="P352" s="183">
        <f>O352*H352</f>
        <v>0</v>
      </c>
      <c r="Q352" s="183">
        <v>0</v>
      </c>
      <c r="R352" s="183">
        <f>Q352*H352</f>
        <v>0</v>
      </c>
      <c r="S352" s="183">
        <v>0</v>
      </c>
      <c r="T352" s="184">
        <f>S352*H352</f>
        <v>0</v>
      </c>
      <c r="AR352" s="19" t="s">
        <v>165</v>
      </c>
      <c r="AT352" s="19" t="s">
        <v>139</v>
      </c>
      <c r="AU352" s="19" t="s">
        <v>156</v>
      </c>
      <c r="AY352" s="19" t="s">
        <v>136</v>
      </c>
      <c r="BE352" s="185">
        <f>IF(N352="základní",J352,0)</f>
        <v>0</v>
      </c>
      <c r="BF352" s="185">
        <f>IF(N352="snížená",J352,0)</f>
        <v>0</v>
      </c>
      <c r="BG352" s="185">
        <f>IF(N352="zákl. přenesená",J352,0)</f>
        <v>0</v>
      </c>
      <c r="BH352" s="185">
        <f>IF(N352="sníž. přenesená",J352,0)</f>
        <v>0</v>
      </c>
      <c r="BI352" s="185">
        <f>IF(N352="nulová",J352,0)</f>
        <v>0</v>
      </c>
      <c r="BJ352" s="19" t="s">
        <v>23</v>
      </c>
      <c r="BK352" s="185">
        <f>ROUND(I352*H352,2)</f>
        <v>0</v>
      </c>
      <c r="BL352" s="19" t="s">
        <v>165</v>
      </c>
      <c r="BM352" s="19" t="s">
        <v>740</v>
      </c>
    </row>
    <row r="353" spans="2:47" s="1" customFormat="1" ht="22.5" customHeight="1">
      <c r="B353" s="36"/>
      <c r="D353" s="186" t="s">
        <v>146</v>
      </c>
      <c r="F353" s="187" t="s">
        <v>537</v>
      </c>
      <c r="I353" s="147"/>
      <c r="L353" s="36"/>
      <c r="M353" s="65"/>
      <c r="N353" s="37"/>
      <c r="O353" s="37"/>
      <c r="P353" s="37"/>
      <c r="Q353" s="37"/>
      <c r="R353" s="37"/>
      <c r="S353" s="37"/>
      <c r="T353" s="66"/>
      <c r="AT353" s="19" t="s">
        <v>146</v>
      </c>
      <c r="AU353" s="19" t="s">
        <v>156</v>
      </c>
    </row>
    <row r="354" spans="2:51" s="12" customFormat="1" ht="22.5" customHeight="1">
      <c r="B354" s="189"/>
      <c r="D354" s="186" t="s">
        <v>150</v>
      </c>
      <c r="E354" s="198" t="s">
        <v>22</v>
      </c>
      <c r="F354" s="204" t="s">
        <v>741</v>
      </c>
      <c r="H354" s="205">
        <v>99.75</v>
      </c>
      <c r="I354" s="194"/>
      <c r="L354" s="189"/>
      <c r="M354" s="195"/>
      <c r="N354" s="196"/>
      <c r="O354" s="196"/>
      <c r="P354" s="196"/>
      <c r="Q354" s="196"/>
      <c r="R354" s="196"/>
      <c r="S354" s="196"/>
      <c r="T354" s="197"/>
      <c r="AT354" s="198" t="s">
        <v>150</v>
      </c>
      <c r="AU354" s="198" t="s">
        <v>156</v>
      </c>
      <c r="AV354" s="12" t="s">
        <v>86</v>
      </c>
      <c r="AW354" s="12" t="s">
        <v>42</v>
      </c>
      <c r="AX354" s="12" t="s">
        <v>78</v>
      </c>
      <c r="AY354" s="198" t="s">
        <v>136</v>
      </c>
    </row>
    <row r="355" spans="2:51" s="12" customFormat="1" ht="22.5" customHeight="1">
      <c r="B355" s="189"/>
      <c r="D355" s="186" t="s">
        <v>150</v>
      </c>
      <c r="E355" s="198" t="s">
        <v>22</v>
      </c>
      <c r="F355" s="204" t="s">
        <v>742</v>
      </c>
      <c r="H355" s="205">
        <v>166.25</v>
      </c>
      <c r="I355" s="194"/>
      <c r="L355" s="189"/>
      <c r="M355" s="195"/>
      <c r="N355" s="196"/>
      <c r="O355" s="196"/>
      <c r="P355" s="196"/>
      <c r="Q355" s="196"/>
      <c r="R355" s="196"/>
      <c r="S355" s="196"/>
      <c r="T355" s="197"/>
      <c r="AT355" s="198" t="s">
        <v>150</v>
      </c>
      <c r="AU355" s="198" t="s">
        <v>156</v>
      </c>
      <c r="AV355" s="12" t="s">
        <v>86</v>
      </c>
      <c r="AW355" s="12" t="s">
        <v>42</v>
      </c>
      <c r="AX355" s="12" t="s">
        <v>78</v>
      </c>
      <c r="AY355" s="198" t="s">
        <v>136</v>
      </c>
    </row>
    <row r="356" spans="2:51" s="12" customFormat="1" ht="22.5" customHeight="1">
      <c r="B356" s="189"/>
      <c r="D356" s="186" t="s">
        <v>150</v>
      </c>
      <c r="E356" s="198" t="s">
        <v>22</v>
      </c>
      <c r="F356" s="204" t="s">
        <v>743</v>
      </c>
      <c r="H356" s="205">
        <v>30.43</v>
      </c>
      <c r="I356" s="194"/>
      <c r="L356" s="189"/>
      <c r="M356" s="195"/>
      <c r="N356" s="196"/>
      <c r="O356" s="196"/>
      <c r="P356" s="196"/>
      <c r="Q356" s="196"/>
      <c r="R356" s="196"/>
      <c r="S356" s="196"/>
      <c r="T356" s="197"/>
      <c r="AT356" s="198" t="s">
        <v>150</v>
      </c>
      <c r="AU356" s="198" t="s">
        <v>156</v>
      </c>
      <c r="AV356" s="12" t="s">
        <v>86</v>
      </c>
      <c r="AW356" s="12" t="s">
        <v>42</v>
      </c>
      <c r="AX356" s="12" t="s">
        <v>78</v>
      </c>
      <c r="AY356" s="198" t="s">
        <v>136</v>
      </c>
    </row>
    <row r="357" spans="2:51" s="12" customFormat="1" ht="22.5" customHeight="1">
      <c r="B357" s="189"/>
      <c r="D357" s="186" t="s">
        <v>150</v>
      </c>
      <c r="E357" s="198" t="s">
        <v>22</v>
      </c>
      <c r="F357" s="204" t="s">
        <v>744</v>
      </c>
      <c r="H357" s="205">
        <v>217.63</v>
      </c>
      <c r="I357" s="194"/>
      <c r="L357" s="189"/>
      <c r="M357" s="195"/>
      <c r="N357" s="196"/>
      <c r="O357" s="196"/>
      <c r="P357" s="196"/>
      <c r="Q357" s="196"/>
      <c r="R357" s="196"/>
      <c r="S357" s="196"/>
      <c r="T357" s="197"/>
      <c r="AT357" s="198" t="s">
        <v>150</v>
      </c>
      <c r="AU357" s="198" t="s">
        <v>156</v>
      </c>
      <c r="AV357" s="12" t="s">
        <v>86</v>
      </c>
      <c r="AW357" s="12" t="s">
        <v>42</v>
      </c>
      <c r="AX357" s="12" t="s">
        <v>78</v>
      </c>
      <c r="AY357" s="198" t="s">
        <v>136</v>
      </c>
    </row>
    <row r="358" spans="2:51" s="14" customFormat="1" ht="22.5" customHeight="1">
      <c r="B358" s="218"/>
      <c r="D358" s="186" t="s">
        <v>150</v>
      </c>
      <c r="E358" s="219" t="s">
        <v>22</v>
      </c>
      <c r="F358" s="220" t="s">
        <v>306</v>
      </c>
      <c r="H358" s="221">
        <v>514.06</v>
      </c>
      <c r="I358" s="222"/>
      <c r="L358" s="218"/>
      <c r="M358" s="223"/>
      <c r="N358" s="224"/>
      <c r="O358" s="224"/>
      <c r="P358" s="224"/>
      <c r="Q358" s="224"/>
      <c r="R358" s="224"/>
      <c r="S358" s="224"/>
      <c r="T358" s="225"/>
      <c r="AT358" s="219" t="s">
        <v>150</v>
      </c>
      <c r="AU358" s="219" t="s">
        <v>156</v>
      </c>
      <c r="AV358" s="14" t="s">
        <v>156</v>
      </c>
      <c r="AW358" s="14" t="s">
        <v>42</v>
      </c>
      <c r="AX358" s="14" t="s">
        <v>78</v>
      </c>
      <c r="AY358" s="219" t="s">
        <v>136</v>
      </c>
    </row>
    <row r="359" spans="2:51" s="12" customFormat="1" ht="22.5" customHeight="1">
      <c r="B359" s="189"/>
      <c r="D359" s="186" t="s">
        <v>150</v>
      </c>
      <c r="E359" s="198" t="s">
        <v>22</v>
      </c>
      <c r="F359" s="204" t="s">
        <v>745</v>
      </c>
      <c r="H359" s="205">
        <v>1130.932</v>
      </c>
      <c r="I359" s="194"/>
      <c r="L359" s="189"/>
      <c r="M359" s="195"/>
      <c r="N359" s="196"/>
      <c r="O359" s="196"/>
      <c r="P359" s="196"/>
      <c r="Q359" s="196"/>
      <c r="R359" s="196"/>
      <c r="S359" s="196"/>
      <c r="T359" s="197"/>
      <c r="AT359" s="198" t="s">
        <v>150</v>
      </c>
      <c r="AU359" s="198" t="s">
        <v>156</v>
      </c>
      <c r="AV359" s="12" t="s">
        <v>86</v>
      </c>
      <c r="AW359" s="12" t="s">
        <v>42</v>
      </c>
      <c r="AX359" s="12" t="s">
        <v>23</v>
      </c>
      <c r="AY359" s="198" t="s">
        <v>136</v>
      </c>
    </row>
    <row r="360" spans="2:63" s="11" customFormat="1" ht="29.25" customHeight="1">
      <c r="B360" s="159"/>
      <c r="D360" s="170" t="s">
        <v>77</v>
      </c>
      <c r="E360" s="171" t="s">
        <v>543</v>
      </c>
      <c r="F360" s="171" t="s">
        <v>544</v>
      </c>
      <c r="I360" s="162"/>
      <c r="J360" s="172">
        <f>BK360</f>
        <v>0</v>
      </c>
      <c r="L360" s="159"/>
      <c r="M360" s="164"/>
      <c r="N360" s="165"/>
      <c r="O360" s="165"/>
      <c r="P360" s="166">
        <f>SUM(P361:P386)</f>
        <v>0</v>
      </c>
      <c r="Q360" s="165"/>
      <c r="R360" s="166">
        <f>SUM(R361:R386)</f>
        <v>0</v>
      </c>
      <c r="S360" s="165"/>
      <c r="T360" s="167">
        <f>SUM(T361:T386)</f>
        <v>0</v>
      </c>
      <c r="AR360" s="160" t="s">
        <v>23</v>
      </c>
      <c r="AT360" s="168" t="s">
        <v>77</v>
      </c>
      <c r="AU360" s="168" t="s">
        <v>23</v>
      </c>
      <c r="AY360" s="160" t="s">
        <v>136</v>
      </c>
      <c r="BK360" s="169">
        <f>SUM(BK361:BK386)</f>
        <v>0</v>
      </c>
    </row>
    <row r="361" spans="2:65" s="1" customFormat="1" ht="22.5" customHeight="1">
      <c r="B361" s="173"/>
      <c r="C361" s="174" t="s">
        <v>746</v>
      </c>
      <c r="D361" s="174" t="s">
        <v>139</v>
      </c>
      <c r="E361" s="175" t="s">
        <v>546</v>
      </c>
      <c r="F361" s="176" t="s">
        <v>547</v>
      </c>
      <c r="G361" s="177" t="s">
        <v>262</v>
      </c>
      <c r="H361" s="178">
        <v>2165.57</v>
      </c>
      <c r="I361" s="179"/>
      <c r="J361" s="180">
        <f>ROUND(I361*H361,2)</f>
        <v>0</v>
      </c>
      <c r="K361" s="176" t="s">
        <v>143</v>
      </c>
      <c r="L361" s="36"/>
      <c r="M361" s="181" t="s">
        <v>22</v>
      </c>
      <c r="N361" s="182" t="s">
        <v>49</v>
      </c>
      <c r="O361" s="37"/>
      <c r="P361" s="183">
        <f>O361*H361</f>
        <v>0</v>
      </c>
      <c r="Q361" s="183">
        <v>0</v>
      </c>
      <c r="R361" s="183">
        <f>Q361*H361</f>
        <v>0</v>
      </c>
      <c r="S361" s="183">
        <v>0</v>
      </c>
      <c r="T361" s="184">
        <f>S361*H361</f>
        <v>0</v>
      </c>
      <c r="AR361" s="19" t="s">
        <v>165</v>
      </c>
      <c r="AT361" s="19" t="s">
        <v>139</v>
      </c>
      <c r="AU361" s="19" t="s">
        <v>86</v>
      </c>
      <c r="AY361" s="19" t="s">
        <v>136</v>
      </c>
      <c r="BE361" s="185">
        <f>IF(N361="základní",J361,0)</f>
        <v>0</v>
      </c>
      <c r="BF361" s="185">
        <f>IF(N361="snížená",J361,0)</f>
        <v>0</v>
      </c>
      <c r="BG361" s="185">
        <f>IF(N361="zákl. přenesená",J361,0)</f>
        <v>0</v>
      </c>
      <c r="BH361" s="185">
        <f>IF(N361="sníž. přenesená",J361,0)</f>
        <v>0</v>
      </c>
      <c r="BI361" s="185">
        <f>IF(N361="nulová",J361,0)</f>
        <v>0</v>
      </c>
      <c r="BJ361" s="19" t="s">
        <v>23</v>
      </c>
      <c r="BK361" s="185">
        <f>ROUND(I361*H361,2)</f>
        <v>0</v>
      </c>
      <c r="BL361" s="19" t="s">
        <v>165</v>
      </c>
      <c r="BM361" s="19" t="s">
        <v>747</v>
      </c>
    </row>
    <row r="362" spans="2:47" s="1" customFormat="1" ht="22.5" customHeight="1">
      <c r="B362" s="36"/>
      <c r="D362" s="186" t="s">
        <v>146</v>
      </c>
      <c r="F362" s="187" t="s">
        <v>549</v>
      </c>
      <c r="I362" s="147"/>
      <c r="L362" s="36"/>
      <c r="M362" s="65"/>
      <c r="N362" s="37"/>
      <c r="O362" s="37"/>
      <c r="P362" s="37"/>
      <c r="Q362" s="37"/>
      <c r="R362" s="37"/>
      <c r="S362" s="37"/>
      <c r="T362" s="66"/>
      <c r="AT362" s="19" t="s">
        <v>146</v>
      </c>
      <c r="AU362" s="19" t="s">
        <v>86</v>
      </c>
    </row>
    <row r="363" spans="2:47" s="1" customFormat="1" ht="30" customHeight="1">
      <c r="B363" s="36"/>
      <c r="D363" s="186" t="s">
        <v>201</v>
      </c>
      <c r="F363" s="188" t="s">
        <v>550</v>
      </c>
      <c r="I363" s="147"/>
      <c r="L363" s="36"/>
      <c r="M363" s="65"/>
      <c r="N363" s="37"/>
      <c r="O363" s="37"/>
      <c r="P363" s="37"/>
      <c r="Q363" s="37"/>
      <c r="R363" s="37"/>
      <c r="S363" s="37"/>
      <c r="T363" s="66"/>
      <c r="AT363" s="19" t="s">
        <v>201</v>
      </c>
      <c r="AU363" s="19" t="s">
        <v>86</v>
      </c>
    </row>
    <row r="364" spans="2:51" s="15" customFormat="1" ht="22.5" customHeight="1">
      <c r="B364" s="226"/>
      <c r="D364" s="186" t="s">
        <v>150</v>
      </c>
      <c r="E364" s="227" t="s">
        <v>22</v>
      </c>
      <c r="F364" s="228" t="s">
        <v>551</v>
      </c>
      <c r="H364" s="229" t="s">
        <v>22</v>
      </c>
      <c r="I364" s="230"/>
      <c r="L364" s="226"/>
      <c r="M364" s="231"/>
      <c r="N364" s="232"/>
      <c r="O364" s="232"/>
      <c r="P364" s="232"/>
      <c r="Q364" s="232"/>
      <c r="R364" s="232"/>
      <c r="S364" s="232"/>
      <c r="T364" s="233"/>
      <c r="AT364" s="229" t="s">
        <v>150</v>
      </c>
      <c r="AU364" s="229" t="s">
        <v>86</v>
      </c>
      <c r="AV364" s="15" t="s">
        <v>23</v>
      </c>
      <c r="AW364" s="15" t="s">
        <v>42</v>
      </c>
      <c r="AX364" s="15" t="s">
        <v>78</v>
      </c>
      <c r="AY364" s="229" t="s">
        <v>136</v>
      </c>
    </row>
    <row r="365" spans="2:51" s="12" customFormat="1" ht="22.5" customHeight="1">
      <c r="B365" s="189"/>
      <c r="D365" s="186" t="s">
        <v>150</v>
      </c>
      <c r="E365" s="198" t="s">
        <v>22</v>
      </c>
      <c r="F365" s="204" t="s">
        <v>741</v>
      </c>
      <c r="H365" s="205">
        <v>99.75</v>
      </c>
      <c r="I365" s="194"/>
      <c r="L365" s="189"/>
      <c r="M365" s="195"/>
      <c r="N365" s="196"/>
      <c r="O365" s="196"/>
      <c r="P365" s="196"/>
      <c r="Q365" s="196"/>
      <c r="R365" s="196"/>
      <c r="S365" s="196"/>
      <c r="T365" s="197"/>
      <c r="AT365" s="198" t="s">
        <v>150</v>
      </c>
      <c r="AU365" s="198" t="s">
        <v>86</v>
      </c>
      <c r="AV365" s="12" t="s">
        <v>86</v>
      </c>
      <c r="AW365" s="12" t="s">
        <v>42</v>
      </c>
      <c r="AX365" s="12" t="s">
        <v>78</v>
      </c>
      <c r="AY365" s="198" t="s">
        <v>136</v>
      </c>
    </row>
    <row r="366" spans="2:51" s="12" customFormat="1" ht="22.5" customHeight="1">
      <c r="B366" s="189"/>
      <c r="D366" s="186" t="s">
        <v>150</v>
      </c>
      <c r="E366" s="198" t="s">
        <v>22</v>
      </c>
      <c r="F366" s="204" t="s">
        <v>742</v>
      </c>
      <c r="H366" s="205">
        <v>166.25</v>
      </c>
      <c r="I366" s="194"/>
      <c r="L366" s="189"/>
      <c r="M366" s="195"/>
      <c r="N366" s="196"/>
      <c r="O366" s="196"/>
      <c r="P366" s="196"/>
      <c r="Q366" s="196"/>
      <c r="R366" s="196"/>
      <c r="S366" s="196"/>
      <c r="T366" s="197"/>
      <c r="AT366" s="198" t="s">
        <v>150</v>
      </c>
      <c r="AU366" s="198" t="s">
        <v>86</v>
      </c>
      <c r="AV366" s="12" t="s">
        <v>86</v>
      </c>
      <c r="AW366" s="12" t="s">
        <v>42</v>
      </c>
      <c r="AX366" s="12" t="s">
        <v>78</v>
      </c>
      <c r="AY366" s="198" t="s">
        <v>136</v>
      </c>
    </row>
    <row r="367" spans="2:51" s="12" customFormat="1" ht="22.5" customHeight="1">
      <c r="B367" s="189"/>
      <c r="D367" s="186" t="s">
        <v>150</v>
      </c>
      <c r="E367" s="198" t="s">
        <v>22</v>
      </c>
      <c r="F367" s="204" t="s">
        <v>743</v>
      </c>
      <c r="H367" s="205">
        <v>30.43</v>
      </c>
      <c r="I367" s="194"/>
      <c r="L367" s="189"/>
      <c r="M367" s="195"/>
      <c r="N367" s="196"/>
      <c r="O367" s="196"/>
      <c r="P367" s="196"/>
      <c r="Q367" s="196"/>
      <c r="R367" s="196"/>
      <c r="S367" s="196"/>
      <c r="T367" s="197"/>
      <c r="AT367" s="198" t="s">
        <v>150</v>
      </c>
      <c r="AU367" s="198" t="s">
        <v>86</v>
      </c>
      <c r="AV367" s="12" t="s">
        <v>86</v>
      </c>
      <c r="AW367" s="12" t="s">
        <v>42</v>
      </c>
      <c r="AX367" s="12" t="s">
        <v>78</v>
      </c>
      <c r="AY367" s="198" t="s">
        <v>136</v>
      </c>
    </row>
    <row r="368" spans="2:51" s="12" customFormat="1" ht="22.5" customHeight="1">
      <c r="B368" s="189"/>
      <c r="D368" s="186" t="s">
        <v>150</v>
      </c>
      <c r="E368" s="198" t="s">
        <v>22</v>
      </c>
      <c r="F368" s="204" t="s">
        <v>744</v>
      </c>
      <c r="H368" s="205">
        <v>217.63</v>
      </c>
      <c r="I368" s="194"/>
      <c r="L368" s="189"/>
      <c r="M368" s="195"/>
      <c r="N368" s="196"/>
      <c r="O368" s="196"/>
      <c r="P368" s="196"/>
      <c r="Q368" s="196"/>
      <c r="R368" s="196"/>
      <c r="S368" s="196"/>
      <c r="T368" s="197"/>
      <c r="AT368" s="198" t="s">
        <v>150</v>
      </c>
      <c r="AU368" s="198" t="s">
        <v>86</v>
      </c>
      <c r="AV368" s="12" t="s">
        <v>86</v>
      </c>
      <c r="AW368" s="12" t="s">
        <v>42</v>
      </c>
      <c r="AX368" s="12" t="s">
        <v>78</v>
      </c>
      <c r="AY368" s="198" t="s">
        <v>136</v>
      </c>
    </row>
    <row r="369" spans="2:51" s="12" customFormat="1" ht="22.5" customHeight="1">
      <c r="B369" s="189"/>
      <c r="D369" s="186" t="s">
        <v>150</v>
      </c>
      <c r="E369" s="198" t="s">
        <v>22</v>
      </c>
      <c r="F369" s="204" t="s">
        <v>748</v>
      </c>
      <c r="H369" s="205">
        <v>470.29</v>
      </c>
      <c r="I369" s="194"/>
      <c r="L369" s="189"/>
      <c r="M369" s="195"/>
      <c r="N369" s="196"/>
      <c r="O369" s="196"/>
      <c r="P369" s="196"/>
      <c r="Q369" s="196"/>
      <c r="R369" s="196"/>
      <c r="S369" s="196"/>
      <c r="T369" s="197"/>
      <c r="AT369" s="198" t="s">
        <v>150</v>
      </c>
      <c r="AU369" s="198" t="s">
        <v>86</v>
      </c>
      <c r="AV369" s="12" t="s">
        <v>86</v>
      </c>
      <c r="AW369" s="12" t="s">
        <v>42</v>
      </c>
      <c r="AX369" s="12" t="s">
        <v>78</v>
      </c>
      <c r="AY369" s="198" t="s">
        <v>136</v>
      </c>
    </row>
    <row r="370" spans="2:51" s="14" customFormat="1" ht="22.5" customHeight="1">
      <c r="B370" s="218"/>
      <c r="D370" s="186" t="s">
        <v>150</v>
      </c>
      <c r="E370" s="219" t="s">
        <v>22</v>
      </c>
      <c r="F370" s="220" t="s">
        <v>306</v>
      </c>
      <c r="H370" s="221">
        <v>984.35</v>
      </c>
      <c r="I370" s="222"/>
      <c r="L370" s="218"/>
      <c r="M370" s="223"/>
      <c r="N370" s="224"/>
      <c r="O370" s="224"/>
      <c r="P370" s="224"/>
      <c r="Q370" s="224"/>
      <c r="R370" s="224"/>
      <c r="S370" s="224"/>
      <c r="T370" s="225"/>
      <c r="AT370" s="219" t="s">
        <v>150</v>
      </c>
      <c r="AU370" s="219" t="s">
        <v>86</v>
      </c>
      <c r="AV370" s="14" t="s">
        <v>156</v>
      </c>
      <c r="AW370" s="14" t="s">
        <v>42</v>
      </c>
      <c r="AX370" s="14" t="s">
        <v>78</v>
      </c>
      <c r="AY370" s="219" t="s">
        <v>136</v>
      </c>
    </row>
    <row r="371" spans="2:51" s="12" customFormat="1" ht="22.5" customHeight="1">
      <c r="B371" s="189"/>
      <c r="D371" s="190" t="s">
        <v>150</v>
      </c>
      <c r="E371" s="191" t="s">
        <v>22</v>
      </c>
      <c r="F371" s="192" t="s">
        <v>749</v>
      </c>
      <c r="H371" s="193">
        <v>2165.57</v>
      </c>
      <c r="I371" s="194"/>
      <c r="L371" s="189"/>
      <c r="M371" s="195"/>
      <c r="N371" s="196"/>
      <c r="O371" s="196"/>
      <c r="P371" s="196"/>
      <c r="Q371" s="196"/>
      <c r="R371" s="196"/>
      <c r="S371" s="196"/>
      <c r="T371" s="197"/>
      <c r="AT371" s="198" t="s">
        <v>150</v>
      </c>
      <c r="AU371" s="198" t="s">
        <v>86</v>
      </c>
      <c r="AV371" s="12" t="s">
        <v>86</v>
      </c>
      <c r="AW371" s="12" t="s">
        <v>42</v>
      </c>
      <c r="AX371" s="12" t="s">
        <v>23</v>
      </c>
      <c r="AY371" s="198" t="s">
        <v>136</v>
      </c>
    </row>
    <row r="372" spans="2:65" s="1" customFormat="1" ht="22.5" customHeight="1">
      <c r="B372" s="173"/>
      <c r="C372" s="174" t="s">
        <v>750</v>
      </c>
      <c r="D372" s="174" t="s">
        <v>139</v>
      </c>
      <c r="E372" s="175" t="s">
        <v>555</v>
      </c>
      <c r="F372" s="176" t="s">
        <v>556</v>
      </c>
      <c r="G372" s="177" t="s">
        <v>262</v>
      </c>
      <c r="H372" s="178">
        <v>41145.83</v>
      </c>
      <c r="I372" s="179"/>
      <c r="J372" s="180">
        <f>ROUND(I372*H372,2)</f>
        <v>0</v>
      </c>
      <c r="K372" s="176" t="s">
        <v>143</v>
      </c>
      <c r="L372" s="36"/>
      <c r="M372" s="181" t="s">
        <v>22</v>
      </c>
      <c r="N372" s="182" t="s">
        <v>49</v>
      </c>
      <c r="O372" s="37"/>
      <c r="P372" s="183">
        <f>O372*H372</f>
        <v>0</v>
      </c>
      <c r="Q372" s="183">
        <v>0</v>
      </c>
      <c r="R372" s="183">
        <f>Q372*H372</f>
        <v>0</v>
      </c>
      <c r="S372" s="183">
        <v>0</v>
      </c>
      <c r="T372" s="184">
        <f>S372*H372</f>
        <v>0</v>
      </c>
      <c r="AR372" s="19" t="s">
        <v>165</v>
      </c>
      <c r="AT372" s="19" t="s">
        <v>139</v>
      </c>
      <c r="AU372" s="19" t="s">
        <v>86</v>
      </c>
      <c r="AY372" s="19" t="s">
        <v>136</v>
      </c>
      <c r="BE372" s="185">
        <f>IF(N372="základní",J372,0)</f>
        <v>0</v>
      </c>
      <c r="BF372" s="185">
        <f>IF(N372="snížená",J372,0)</f>
        <v>0</v>
      </c>
      <c r="BG372" s="185">
        <f>IF(N372="zákl. přenesená",J372,0)</f>
        <v>0</v>
      </c>
      <c r="BH372" s="185">
        <f>IF(N372="sníž. přenesená",J372,0)</f>
        <v>0</v>
      </c>
      <c r="BI372" s="185">
        <f>IF(N372="nulová",J372,0)</f>
        <v>0</v>
      </c>
      <c r="BJ372" s="19" t="s">
        <v>23</v>
      </c>
      <c r="BK372" s="185">
        <f>ROUND(I372*H372,2)</f>
        <v>0</v>
      </c>
      <c r="BL372" s="19" t="s">
        <v>165</v>
      </c>
      <c r="BM372" s="19" t="s">
        <v>751</v>
      </c>
    </row>
    <row r="373" spans="2:47" s="1" customFormat="1" ht="30" customHeight="1">
      <c r="B373" s="36"/>
      <c r="D373" s="186" t="s">
        <v>146</v>
      </c>
      <c r="F373" s="187" t="s">
        <v>558</v>
      </c>
      <c r="I373" s="147"/>
      <c r="L373" s="36"/>
      <c r="M373" s="65"/>
      <c r="N373" s="37"/>
      <c r="O373" s="37"/>
      <c r="P373" s="37"/>
      <c r="Q373" s="37"/>
      <c r="R373" s="37"/>
      <c r="S373" s="37"/>
      <c r="T373" s="66"/>
      <c r="AT373" s="19" t="s">
        <v>146</v>
      </c>
      <c r="AU373" s="19" t="s">
        <v>86</v>
      </c>
    </row>
    <row r="374" spans="2:47" s="1" customFormat="1" ht="30" customHeight="1">
      <c r="B374" s="36"/>
      <c r="D374" s="186" t="s">
        <v>201</v>
      </c>
      <c r="F374" s="188" t="s">
        <v>550</v>
      </c>
      <c r="I374" s="147"/>
      <c r="L374" s="36"/>
      <c r="M374" s="65"/>
      <c r="N374" s="37"/>
      <c r="O374" s="37"/>
      <c r="P374" s="37"/>
      <c r="Q374" s="37"/>
      <c r="R374" s="37"/>
      <c r="S374" s="37"/>
      <c r="T374" s="66"/>
      <c r="AT374" s="19" t="s">
        <v>201</v>
      </c>
      <c r="AU374" s="19" t="s">
        <v>86</v>
      </c>
    </row>
    <row r="375" spans="2:51" s="12" customFormat="1" ht="22.5" customHeight="1">
      <c r="B375" s="189"/>
      <c r="D375" s="190" t="s">
        <v>150</v>
      </c>
      <c r="E375" s="191" t="s">
        <v>22</v>
      </c>
      <c r="F375" s="192" t="s">
        <v>752</v>
      </c>
      <c r="H375" s="193">
        <v>41145.83</v>
      </c>
      <c r="I375" s="194"/>
      <c r="L375" s="189"/>
      <c r="M375" s="195"/>
      <c r="N375" s="196"/>
      <c r="O375" s="196"/>
      <c r="P375" s="196"/>
      <c r="Q375" s="196"/>
      <c r="R375" s="196"/>
      <c r="S375" s="196"/>
      <c r="T375" s="197"/>
      <c r="AT375" s="198" t="s">
        <v>150</v>
      </c>
      <c r="AU375" s="198" t="s">
        <v>86</v>
      </c>
      <c r="AV375" s="12" t="s">
        <v>86</v>
      </c>
      <c r="AW375" s="12" t="s">
        <v>42</v>
      </c>
      <c r="AX375" s="12" t="s">
        <v>23</v>
      </c>
      <c r="AY375" s="198" t="s">
        <v>136</v>
      </c>
    </row>
    <row r="376" spans="2:65" s="1" customFormat="1" ht="22.5" customHeight="1">
      <c r="B376" s="173"/>
      <c r="C376" s="174" t="s">
        <v>753</v>
      </c>
      <c r="D376" s="174" t="s">
        <v>139</v>
      </c>
      <c r="E376" s="175" t="s">
        <v>561</v>
      </c>
      <c r="F376" s="176" t="s">
        <v>562</v>
      </c>
      <c r="G376" s="177" t="s">
        <v>262</v>
      </c>
      <c r="H376" s="178">
        <v>542.4</v>
      </c>
      <c r="I376" s="179"/>
      <c r="J376" s="180">
        <f>ROUND(I376*H376,2)</f>
        <v>0</v>
      </c>
      <c r="K376" s="176" t="s">
        <v>143</v>
      </c>
      <c r="L376" s="36"/>
      <c r="M376" s="181" t="s">
        <v>22</v>
      </c>
      <c r="N376" s="182" t="s">
        <v>49</v>
      </c>
      <c r="O376" s="37"/>
      <c r="P376" s="183">
        <f>O376*H376</f>
        <v>0</v>
      </c>
      <c r="Q376" s="183">
        <v>0</v>
      </c>
      <c r="R376" s="183">
        <f>Q376*H376</f>
        <v>0</v>
      </c>
      <c r="S376" s="183">
        <v>0</v>
      </c>
      <c r="T376" s="184">
        <f>S376*H376</f>
        <v>0</v>
      </c>
      <c r="AR376" s="19" t="s">
        <v>165</v>
      </c>
      <c r="AT376" s="19" t="s">
        <v>139</v>
      </c>
      <c r="AU376" s="19" t="s">
        <v>86</v>
      </c>
      <c r="AY376" s="19" t="s">
        <v>136</v>
      </c>
      <c r="BE376" s="185">
        <f>IF(N376="základní",J376,0)</f>
        <v>0</v>
      </c>
      <c r="BF376" s="185">
        <f>IF(N376="snížená",J376,0)</f>
        <v>0</v>
      </c>
      <c r="BG376" s="185">
        <f>IF(N376="zákl. přenesená",J376,0)</f>
        <v>0</v>
      </c>
      <c r="BH376" s="185">
        <f>IF(N376="sníž. přenesená",J376,0)</f>
        <v>0</v>
      </c>
      <c r="BI376" s="185">
        <f>IF(N376="nulová",J376,0)</f>
        <v>0</v>
      </c>
      <c r="BJ376" s="19" t="s">
        <v>23</v>
      </c>
      <c r="BK376" s="185">
        <f>ROUND(I376*H376,2)</f>
        <v>0</v>
      </c>
      <c r="BL376" s="19" t="s">
        <v>165</v>
      </c>
      <c r="BM376" s="19" t="s">
        <v>754</v>
      </c>
    </row>
    <row r="377" spans="2:47" s="1" customFormat="1" ht="30" customHeight="1">
      <c r="B377" s="36"/>
      <c r="D377" s="186" t="s">
        <v>146</v>
      </c>
      <c r="F377" s="187" t="s">
        <v>564</v>
      </c>
      <c r="I377" s="147"/>
      <c r="L377" s="36"/>
      <c r="M377" s="65"/>
      <c r="N377" s="37"/>
      <c r="O377" s="37"/>
      <c r="P377" s="37"/>
      <c r="Q377" s="37"/>
      <c r="R377" s="37"/>
      <c r="S377" s="37"/>
      <c r="T377" s="66"/>
      <c r="AT377" s="19" t="s">
        <v>146</v>
      </c>
      <c r="AU377" s="19" t="s">
        <v>86</v>
      </c>
    </row>
    <row r="378" spans="2:47" s="1" customFormat="1" ht="90" customHeight="1">
      <c r="B378" s="36"/>
      <c r="D378" s="186" t="s">
        <v>201</v>
      </c>
      <c r="F378" s="188" t="s">
        <v>565</v>
      </c>
      <c r="I378" s="147"/>
      <c r="L378" s="36"/>
      <c r="M378" s="65"/>
      <c r="N378" s="37"/>
      <c r="O378" s="37"/>
      <c r="P378" s="37"/>
      <c r="Q378" s="37"/>
      <c r="R378" s="37"/>
      <c r="S378" s="37"/>
      <c r="T378" s="66"/>
      <c r="AT378" s="19" t="s">
        <v>201</v>
      </c>
      <c r="AU378" s="19" t="s">
        <v>86</v>
      </c>
    </row>
    <row r="379" spans="2:51" s="12" customFormat="1" ht="22.5" customHeight="1">
      <c r="B379" s="189"/>
      <c r="D379" s="186" t="s">
        <v>150</v>
      </c>
      <c r="E379" s="198" t="s">
        <v>22</v>
      </c>
      <c r="F379" s="204" t="s">
        <v>755</v>
      </c>
      <c r="H379" s="205">
        <v>184.2</v>
      </c>
      <c r="I379" s="194"/>
      <c r="L379" s="189"/>
      <c r="M379" s="195"/>
      <c r="N379" s="196"/>
      <c r="O379" s="196"/>
      <c r="P379" s="196"/>
      <c r="Q379" s="196"/>
      <c r="R379" s="196"/>
      <c r="S379" s="196"/>
      <c r="T379" s="197"/>
      <c r="AT379" s="198" t="s">
        <v>150</v>
      </c>
      <c r="AU379" s="198" t="s">
        <v>86</v>
      </c>
      <c r="AV379" s="12" t="s">
        <v>86</v>
      </c>
      <c r="AW379" s="12" t="s">
        <v>42</v>
      </c>
      <c r="AX379" s="12" t="s">
        <v>78</v>
      </c>
      <c r="AY379" s="198" t="s">
        <v>136</v>
      </c>
    </row>
    <row r="380" spans="2:51" s="12" customFormat="1" ht="22.5" customHeight="1">
      <c r="B380" s="189"/>
      <c r="D380" s="186" t="s">
        <v>150</v>
      </c>
      <c r="E380" s="198" t="s">
        <v>22</v>
      </c>
      <c r="F380" s="204" t="s">
        <v>756</v>
      </c>
      <c r="H380" s="205">
        <v>87</v>
      </c>
      <c r="I380" s="194"/>
      <c r="L380" s="189"/>
      <c r="M380" s="195"/>
      <c r="N380" s="196"/>
      <c r="O380" s="196"/>
      <c r="P380" s="196"/>
      <c r="Q380" s="196"/>
      <c r="R380" s="196"/>
      <c r="S380" s="196"/>
      <c r="T380" s="197"/>
      <c r="AT380" s="198" t="s">
        <v>150</v>
      </c>
      <c r="AU380" s="198" t="s">
        <v>86</v>
      </c>
      <c r="AV380" s="12" t="s">
        <v>86</v>
      </c>
      <c r="AW380" s="12" t="s">
        <v>42</v>
      </c>
      <c r="AX380" s="12" t="s">
        <v>78</v>
      </c>
      <c r="AY380" s="198" t="s">
        <v>136</v>
      </c>
    </row>
    <row r="381" spans="2:51" s="14" customFormat="1" ht="22.5" customHeight="1">
      <c r="B381" s="218"/>
      <c r="D381" s="186" t="s">
        <v>150</v>
      </c>
      <c r="E381" s="219" t="s">
        <v>22</v>
      </c>
      <c r="F381" s="220" t="s">
        <v>306</v>
      </c>
      <c r="H381" s="221">
        <v>271.2</v>
      </c>
      <c r="I381" s="222"/>
      <c r="L381" s="218"/>
      <c r="M381" s="223"/>
      <c r="N381" s="224"/>
      <c r="O381" s="224"/>
      <c r="P381" s="224"/>
      <c r="Q381" s="224"/>
      <c r="R381" s="224"/>
      <c r="S381" s="224"/>
      <c r="T381" s="225"/>
      <c r="AT381" s="219" t="s">
        <v>150</v>
      </c>
      <c r="AU381" s="219" t="s">
        <v>86</v>
      </c>
      <c r="AV381" s="14" t="s">
        <v>156</v>
      </c>
      <c r="AW381" s="14" t="s">
        <v>42</v>
      </c>
      <c r="AX381" s="14" t="s">
        <v>78</v>
      </c>
      <c r="AY381" s="219" t="s">
        <v>136</v>
      </c>
    </row>
    <row r="382" spans="2:51" s="12" customFormat="1" ht="22.5" customHeight="1">
      <c r="B382" s="189"/>
      <c r="D382" s="190" t="s">
        <v>150</v>
      </c>
      <c r="E382" s="191" t="s">
        <v>22</v>
      </c>
      <c r="F382" s="192" t="s">
        <v>757</v>
      </c>
      <c r="H382" s="193">
        <v>542.4</v>
      </c>
      <c r="I382" s="194"/>
      <c r="L382" s="189"/>
      <c r="M382" s="195"/>
      <c r="N382" s="196"/>
      <c r="O382" s="196"/>
      <c r="P382" s="196"/>
      <c r="Q382" s="196"/>
      <c r="R382" s="196"/>
      <c r="S382" s="196"/>
      <c r="T382" s="197"/>
      <c r="AT382" s="198" t="s">
        <v>150</v>
      </c>
      <c r="AU382" s="198" t="s">
        <v>86</v>
      </c>
      <c r="AV382" s="12" t="s">
        <v>86</v>
      </c>
      <c r="AW382" s="12" t="s">
        <v>42</v>
      </c>
      <c r="AX382" s="12" t="s">
        <v>23</v>
      </c>
      <c r="AY382" s="198" t="s">
        <v>136</v>
      </c>
    </row>
    <row r="383" spans="2:65" s="1" customFormat="1" ht="22.5" customHeight="1">
      <c r="B383" s="173"/>
      <c r="C383" s="174" t="s">
        <v>758</v>
      </c>
      <c r="D383" s="174" t="s">
        <v>139</v>
      </c>
      <c r="E383" s="175" t="s">
        <v>570</v>
      </c>
      <c r="F383" s="176" t="s">
        <v>571</v>
      </c>
      <c r="G383" s="177" t="s">
        <v>262</v>
      </c>
      <c r="H383" s="178">
        <v>10305.6</v>
      </c>
      <c r="I383" s="179"/>
      <c r="J383" s="180">
        <f>ROUND(I383*H383,2)</f>
        <v>0</v>
      </c>
      <c r="K383" s="176" t="s">
        <v>143</v>
      </c>
      <c r="L383" s="36"/>
      <c r="M383" s="181" t="s">
        <v>22</v>
      </c>
      <c r="N383" s="182" t="s">
        <v>49</v>
      </c>
      <c r="O383" s="37"/>
      <c r="P383" s="183">
        <f>O383*H383</f>
        <v>0</v>
      </c>
      <c r="Q383" s="183">
        <v>0</v>
      </c>
      <c r="R383" s="183">
        <f>Q383*H383</f>
        <v>0</v>
      </c>
      <c r="S383" s="183">
        <v>0</v>
      </c>
      <c r="T383" s="184">
        <f>S383*H383</f>
        <v>0</v>
      </c>
      <c r="AR383" s="19" t="s">
        <v>165</v>
      </c>
      <c r="AT383" s="19" t="s">
        <v>139</v>
      </c>
      <c r="AU383" s="19" t="s">
        <v>86</v>
      </c>
      <c r="AY383" s="19" t="s">
        <v>136</v>
      </c>
      <c r="BE383" s="185">
        <f>IF(N383="základní",J383,0)</f>
        <v>0</v>
      </c>
      <c r="BF383" s="185">
        <f>IF(N383="snížená",J383,0)</f>
        <v>0</v>
      </c>
      <c r="BG383" s="185">
        <f>IF(N383="zákl. přenesená",J383,0)</f>
        <v>0</v>
      </c>
      <c r="BH383" s="185">
        <f>IF(N383="sníž. přenesená",J383,0)</f>
        <v>0</v>
      </c>
      <c r="BI383" s="185">
        <f>IF(N383="nulová",J383,0)</f>
        <v>0</v>
      </c>
      <c r="BJ383" s="19" t="s">
        <v>23</v>
      </c>
      <c r="BK383" s="185">
        <f>ROUND(I383*H383,2)</f>
        <v>0</v>
      </c>
      <c r="BL383" s="19" t="s">
        <v>165</v>
      </c>
      <c r="BM383" s="19" t="s">
        <v>759</v>
      </c>
    </row>
    <row r="384" spans="2:47" s="1" customFormat="1" ht="30" customHeight="1">
      <c r="B384" s="36"/>
      <c r="D384" s="186" t="s">
        <v>146</v>
      </c>
      <c r="F384" s="187" t="s">
        <v>573</v>
      </c>
      <c r="I384" s="147"/>
      <c r="L384" s="36"/>
      <c r="M384" s="65"/>
      <c r="N384" s="37"/>
      <c r="O384" s="37"/>
      <c r="P384" s="37"/>
      <c r="Q384" s="37"/>
      <c r="R384" s="37"/>
      <c r="S384" s="37"/>
      <c r="T384" s="66"/>
      <c r="AT384" s="19" t="s">
        <v>146</v>
      </c>
      <c r="AU384" s="19" t="s">
        <v>86</v>
      </c>
    </row>
    <row r="385" spans="2:47" s="1" customFormat="1" ht="90" customHeight="1">
      <c r="B385" s="36"/>
      <c r="D385" s="186" t="s">
        <v>201</v>
      </c>
      <c r="F385" s="188" t="s">
        <v>565</v>
      </c>
      <c r="I385" s="147"/>
      <c r="L385" s="36"/>
      <c r="M385" s="65"/>
      <c r="N385" s="37"/>
      <c r="O385" s="37"/>
      <c r="P385" s="37"/>
      <c r="Q385" s="37"/>
      <c r="R385" s="37"/>
      <c r="S385" s="37"/>
      <c r="T385" s="66"/>
      <c r="AT385" s="19" t="s">
        <v>201</v>
      </c>
      <c r="AU385" s="19" t="s">
        <v>86</v>
      </c>
    </row>
    <row r="386" spans="2:51" s="12" customFormat="1" ht="22.5" customHeight="1">
      <c r="B386" s="189"/>
      <c r="D386" s="186" t="s">
        <v>150</v>
      </c>
      <c r="E386" s="198" t="s">
        <v>22</v>
      </c>
      <c r="F386" s="204" t="s">
        <v>760</v>
      </c>
      <c r="H386" s="205">
        <v>10305.6</v>
      </c>
      <c r="I386" s="194"/>
      <c r="L386" s="189"/>
      <c r="M386" s="244"/>
      <c r="N386" s="245"/>
      <c r="O386" s="245"/>
      <c r="P386" s="245"/>
      <c r="Q386" s="245"/>
      <c r="R386" s="245"/>
      <c r="S386" s="245"/>
      <c r="T386" s="246"/>
      <c r="AT386" s="198" t="s">
        <v>150</v>
      </c>
      <c r="AU386" s="198" t="s">
        <v>86</v>
      </c>
      <c r="AV386" s="12" t="s">
        <v>86</v>
      </c>
      <c r="AW386" s="12" t="s">
        <v>42</v>
      </c>
      <c r="AX386" s="12" t="s">
        <v>23</v>
      </c>
      <c r="AY386" s="198" t="s">
        <v>136</v>
      </c>
    </row>
    <row r="387" spans="2:12" s="1" customFormat="1" ht="6.75" customHeight="1">
      <c r="B387" s="51"/>
      <c r="C387" s="52"/>
      <c r="D387" s="52"/>
      <c r="E387" s="52"/>
      <c r="F387" s="52"/>
      <c r="G387" s="52"/>
      <c r="H387" s="52"/>
      <c r="I387" s="125"/>
      <c r="J387" s="52"/>
      <c r="K387" s="52"/>
      <c r="L387" s="36"/>
    </row>
    <row r="388" ht="13.5">
      <c r="AT388" s="203"/>
    </row>
  </sheetData>
  <sheetProtection password="CC35" sheet="1" objects="1" scenarios="1" formatColumns="0" formatRows="0" sort="0" autoFilter="0"/>
  <autoFilter ref="C90:K90"/>
  <mergeCells count="12">
    <mergeCell ref="E51:H51"/>
    <mergeCell ref="E79:H79"/>
    <mergeCell ref="E81:H81"/>
    <mergeCell ref="E83:H83"/>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1"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7"/>
      <c r="B1" s="297"/>
      <c r="C1" s="297"/>
      <c r="D1" s="296" t="s">
        <v>1</v>
      </c>
      <c r="E1" s="297"/>
      <c r="F1" s="298" t="s">
        <v>772</v>
      </c>
      <c r="G1" s="303" t="s">
        <v>773</v>
      </c>
      <c r="H1" s="303"/>
      <c r="I1" s="304"/>
      <c r="J1" s="298" t="s">
        <v>774</v>
      </c>
      <c r="K1" s="296" t="s">
        <v>105</v>
      </c>
      <c r="L1" s="298" t="s">
        <v>775</v>
      </c>
      <c r="M1" s="298"/>
      <c r="N1" s="298"/>
      <c r="O1" s="298"/>
      <c r="P1" s="298"/>
      <c r="Q1" s="298"/>
      <c r="R1" s="298"/>
      <c r="S1" s="298"/>
      <c r="T1" s="298"/>
      <c r="U1" s="294"/>
      <c r="V1" s="294"/>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75" customHeight="1">
      <c r="L2" s="251"/>
      <c r="M2" s="251"/>
      <c r="N2" s="251"/>
      <c r="O2" s="251"/>
      <c r="P2" s="251"/>
      <c r="Q2" s="251"/>
      <c r="R2" s="251"/>
      <c r="S2" s="251"/>
      <c r="T2" s="251"/>
      <c r="U2" s="251"/>
      <c r="V2" s="251"/>
      <c r="AT2" s="19" t="s">
        <v>104</v>
      </c>
    </row>
    <row r="3" spans="2:46" ht="6.75" customHeight="1">
      <c r="B3" s="20"/>
      <c r="C3" s="21"/>
      <c r="D3" s="21"/>
      <c r="E3" s="21"/>
      <c r="F3" s="21"/>
      <c r="G3" s="21"/>
      <c r="H3" s="21"/>
      <c r="I3" s="102"/>
      <c r="J3" s="21"/>
      <c r="K3" s="22"/>
      <c r="AT3" s="19" t="s">
        <v>86</v>
      </c>
    </row>
    <row r="4" spans="2:46" ht="36.75" customHeight="1">
      <c r="B4" s="23"/>
      <c r="C4" s="24"/>
      <c r="D4" s="25" t="s">
        <v>106</v>
      </c>
      <c r="E4" s="24"/>
      <c r="F4" s="24"/>
      <c r="G4" s="24"/>
      <c r="H4" s="24"/>
      <c r="I4" s="103"/>
      <c r="J4" s="24"/>
      <c r="K4" s="26"/>
      <c r="M4" s="27" t="s">
        <v>10</v>
      </c>
      <c r="AT4" s="19" t="s">
        <v>4</v>
      </c>
    </row>
    <row r="5" spans="2:11" ht="6.75" customHeight="1">
      <c r="B5" s="23"/>
      <c r="C5" s="24"/>
      <c r="D5" s="24"/>
      <c r="E5" s="24"/>
      <c r="F5" s="24"/>
      <c r="G5" s="24"/>
      <c r="H5" s="24"/>
      <c r="I5" s="103"/>
      <c r="J5" s="24"/>
      <c r="K5" s="26"/>
    </row>
    <row r="6" spans="2:11" ht="15">
      <c r="B6" s="23"/>
      <c r="C6" s="24"/>
      <c r="D6" s="32" t="s">
        <v>16</v>
      </c>
      <c r="E6" s="24"/>
      <c r="F6" s="24"/>
      <c r="G6" s="24"/>
      <c r="H6" s="24"/>
      <c r="I6" s="103"/>
      <c r="J6" s="24"/>
      <c r="K6" s="26"/>
    </row>
    <row r="7" spans="2:11" ht="22.5" customHeight="1">
      <c r="B7" s="23"/>
      <c r="C7" s="24"/>
      <c r="D7" s="24"/>
      <c r="E7" s="290" t="str">
        <f>'Rekapitulace stavby'!K6</f>
        <v>III/245 Štolmíř</v>
      </c>
      <c r="F7" s="255"/>
      <c r="G7" s="255"/>
      <c r="H7" s="255"/>
      <c r="I7" s="103"/>
      <c r="J7" s="24"/>
      <c r="K7" s="26"/>
    </row>
    <row r="8" spans="2:11" ht="15">
      <c r="B8" s="23"/>
      <c r="C8" s="24"/>
      <c r="D8" s="32" t="s">
        <v>107</v>
      </c>
      <c r="E8" s="24"/>
      <c r="F8" s="24"/>
      <c r="G8" s="24"/>
      <c r="H8" s="24"/>
      <c r="I8" s="103"/>
      <c r="J8" s="24"/>
      <c r="K8" s="26"/>
    </row>
    <row r="9" spans="2:11" s="1" customFormat="1" ht="22.5" customHeight="1">
      <c r="B9" s="36"/>
      <c r="C9" s="37"/>
      <c r="D9" s="37"/>
      <c r="E9" s="290" t="s">
        <v>761</v>
      </c>
      <c r="F9" s="262"/>
      <c r="G9" s="262"/>
      <c r="H9" s="262"/>
      <c r="I9" s="104"/>
      <c r="J9" s="37"/>
      <c r="K9" s="40"/>
    </row>
    <row r="10" spans="2:11" s="1" customFormat="1" ht="15">
      <c r="B10" s="36"/>
      <c r="C10" s="37"/>
      <c r="D10" s="32" t="s">
        <v>109</v>
      </c>
      <c r="E10" s="37"/>
      <c r="F10" s="37"/>
      <c r="G10" s="37"/>
      <c r="H10" s="37"/>
      <c r="I10" s="104"/>
      <c r="J10" s="37"/>
      <c r="K10" s="40"/>
    </row>
    <row r="11" spans="2:11" s="1" customFormat="1" ht="36.75" customHeight="1">
      <c r="B11" s="36"/>
      <c r="C11" s="37"/>
      <c r="D11" s="37"/>
      <c r="E11" s="291" t="s">
        <v>762</v>
      </c>
      <c r="F11" s="262"/>
      <c r="G11" s="262"/>
      <c r="H11" s="262"/>
      <c r="I11" s="104"/>
      <c r="J11" s="37"/>
      <c r="K11" s="40"/>
    </row>
    <row r="12" spans="2:11" s="1" customFormat="1" ht="13.5">
      <c r="B12" s="36"/>
      <c r="C12" s="37"/>
      <c r="D12" s="37"/>
      <c r="E12" s="37"/>
      <c r="F12" s="37"/>
      <c r="G12" s="37"/>
      <c r="H12" s="37"/>
      <c r="I12" s="104"/>
      <c r="J12" s="37"/>
      <c r="K12" s="40"/>
    </row>
    <row r="13" spans="2:11" s="1" customFormat="1" ht="14.25" customHeight="1">
      <c r="B13" s="36"/>
      <c r="C13" s="37"/>
      <c r="D13" s="32" t="s">
        <v>19</v>
      </c>
      <c r="E13" s="37"/>
      <c r="F13" s="30" t="s">
        <v>20</v>
      </c>
      <c r="G13" s="37"/>
      <c r="H13" s="37"/>
      <c r="I13" s="105" t="s">
        <v>21</v>
      </c>
      <c r="J13" s="30" t="s">
        <v>22</v>
      </c>
      <c r="K13" s="40"/>
    </row>
    <row r="14" spans="2:11" s="1" customFormat="1" ht="14.25" customHeight="1">
      <c r="B14" s="36"/>
      <c r="C14" s="37"/>
      <c r="D14" s="32" t="s">
        <v>24</v>
      </c>
      <c r="E14" s="37"/>
      <c r="F14" s="30" t="s">
        <v>25</v>
      </c>
      <c r="G14" s="37"/>
      <c r="H14" s="37"/>
      <c r="I14" s="105" t="s">
        <v>26</v>
      </c>
      <c r="J14" s="106" t="str">
        <f>'Rekapitulace stavby'!AN8</f>
        <v>15. 1. 2016</v>
      </c>
      <c r="K14" s="40"/>
    </row>
    <row r="15" spans="2:11" s="1" customFormat="1" ht="10.5" customHeight="1">
      <c r="B15" s="36"/>
      <c r="C15" s="37"/>
      <c r="D15" s="37"/>
      <c r="E15" s="37"/>
      <c r="F15" s="37"/>
      <c r="G15" s="37"/>
      <c r="H15" s="37"/>
      <c r="I15" s="104"/>
      <c r="J15" s="37"/>
      <c r="K15" s="40"/>
    </row>
    <row r="16" spans="2:11" s="1" customFormat="1" ht="14.25" customHeight="1">
      <c r="B16" s="36"/>
      <c r="C16" s="37"/>
      <c r="D16" s="32" t="s">
        <v>30</v>
      </c>
      <c r="E16" s="37"/>
      <c r="F16" s="37"/>
      <c r="G16" s="37"/>
      <c r="H16" s="37"/>
      <c r="I16" s="105" t="s">
        <v>31</v>
      </c>
      <c r="J16" s="30" t="s">
        <v>32</v>
      </c>
      <c r="K16" s="40"/>
    </row>
    <row r="17" spans="2:11" s="1" customFormat="1" ht="18" customHeight="1">
      <c r="B17" s="36"/>
      <c r="C17" s="37"/>
      <c r="D17" s="37"/>
      <c r="E17" s="30" t="s">
        <v>33</v>
      </c>
      <c r="F17" s="37"/>
      <c r="G17" s="37"/>
      <c r="H17" s="37"/>
      <c r="I17" s="105" t="s">
        <v>34</v>
      </c>
      <c r="J17" s="30" t="s">
        <v>35</v>
      </c>
      <c r="K17" s="40"/>
    </row>
    <row r="18" spans="2:11" s="1" customFormat="1" ht="6.75" customHeight="1">
      <c r="B18" s="36"/>
      <c r="C18" s="37"/>
      <c r="D18" s="37"/>
      <c r="E18" s="37"/>
      <c r="F18" s="37"/>
      <c r="G18" s="37"/>
      <c r="H18" s="37"/>
      <c r="I18" s="104"/>
      <c r="J18" s="37"/>
      <c r="K18" s="40"/>
    </row>
    <row r="19" spans="2:11" s="1" customFormat="1" ht="14.25" customHeight="1">
      <c r="B19" s="36"/>
      <c r="C19" s="37"/>
      <c r="D19" s="32" t="s">
        <v>36</v>
      </c>
      <c r="E19" s="37"/>
      <c r="F19" s="37"/>
      <c r="G19" s="37"/>
      <c r="H19" s="37"/>
      <c r="I19" s="105" t="s">
        <v>31</v>
      </c>
      <c r="J19" s="30">
        <f>IF('Rekapitulace stavby'!AN13="Vyplň údaj","",IF('Rekapitulace stavby'!AN13="","",'Rekapitulace stavby'!AN13))</f>
      </c>
      <c r="K19" s="40"/>
    </row>
    <row r="20" spans="2:11" s="1" customFormat="1" ht="18" customHeight="1">
      <c r="B20" s="36"/>
      <c r="C20" s="37"/>
      <c r="D20" s="37"/>
      <c r="E20" s="30">
        <f>IF('Rekapitulace stavby'!E14="Vyplň údaj","",IF('Rekapitulace stavby'!E14="","",'Rekapitulace stavby'!E14))</f>
      </c>
      <c r="F20" s="37"/>
      <c r="G20" s="37"/>
      <c r="H20" s="37"/>
      <c r="I20" s="105" t="s">
        <v>34</v>
      </c>
      <c r="J20" s="30">
        <f>IF('Rekapitulace stavby'!AN14="Vyplň údaj","",IF('Rekapitulace stavby'!AN14="","",'Rekapitulace stavby'!AN14))</f>
      </c>
      <c r="K20" s="40"/>
    </row>
    <row r="21" spans="2:11" s="1" customFormat="1" ht="6.75" customHeight="1">
      <c r="B21" s="36"/>
      <c r="C21" s="37"/>
      <c r="D21" s="37"/>
      <c r="E21" s="37"/>
      <c r="F21" s="37"/>
      <c r="G21" s="37"/>
      <c r="H21" s="37"/>
      <c r="I21" s="104"/>
      <c r="J21" s="37"/>
      <c r="K21" s="40"/>
    </row>
    <row r="22" spans="2:11" s="1" customFormat="1" ht="14.25" customHeight="1">
      <c r="B22" s="36"/>
      <c r="C22" s="37"/>
      <c r="D22" s="32" t="s">
        <v>38</v>
      </c>
      <c r="E22" s="37"/>
      <c r="F22" s="37"/>
      <c r="G22" s="37"/>
      <c r="H22" s="37"/>
      <c r="I22" s="105" t="s">
        <v>31</v>
      </c>
      <c r="J22" s="30" t="s">
        <v>39</v>
      </c>
      <c r="K22" s="40"/>
    </row>
    <row r="23" spans="2:11" s="1" customFormat="1" ht="18" customHeight="1">
      <c r="B23" s="36"/>
      <c r="C23" s="37"/>
      <c r="D23" s="37"/>
      <c r="E23" s="30" t="s">
        <v>40</v>
      </c>
      <c r="F23" s="37"/>
      <c r="G23" s="37"/>
      <c r="H23" s="37"/>
      <c r="I23" s="105" t="s">
        <v>34</v>
      </c>
      <c r="J23" s="30" t="s">
        <v>41</v>
      </c>
      <c r="K23" s="40"/>
    </row>
    <row r="24" spans="2:11" s="1" customFormat="1" ht="6.75" customHeight="1">
      <c r="B24" s="36"/>
      <c r="C24" s="37"/>
      <c r="D24" s="37"/>
      <c r="E24" s="37"/>
      <c r="F24" s="37"/>
      <c r="G24" s="37"/>
      <c r="H24" s="37"/>
      <c r="I24" s="104"/>
      <c r="J24" s="37"/>
      <c r="K24" s="40"/>
    </row>
    <row r="25" spans="2:11" s="1" customFormat="1" ht="14.25" customHeight="1">
      <c r="B25" s="36"/>
      <c r="C25" s="37"/>
      <c r="D25" s="32" t="s">
        <v>43</v>
      </c>
      <c r="E25" s="37"/>
      <c r="F25" s="37"/>
      <c r="G25" s="37"/>
      <c r="H25" s="37"/>
      <c r="I25" s="104"/>
      <c r="J25" s="37"/>
      <c r="K25" s="40"/>
    </row>
    <row r="26" spans="2:11" s="7" customFormat="1" ht="22.5" customHeight="1">
      <c r="B26" s="107"/>
      <c r="C26" s="108"/>
      <c r="D26" s="108"/>
      <c r="E26" s="258" t="s">
        <v>22</v>
      </c>
      <c r="F26" s="292"/>
      <c r="G26" s="292"/>
      <c r="H26" s="292"/>
      <c r="I26" s="109"/>
      <c r="J26" s="108"/>
      <c r="K26" s="110"/>
    </row>
    <row r="27" spans="2:11" s="1" customFormat="1" ht="6.75" customHeight="1">
      <c r="B27" s="36"/>
      <c r="C27" s="37"/>
      <c r="D27" s="37"/>
      <c r="E27" s="37"/>
      <c r="F27" s="37"/>
      <c r="G27" s="37"/>
      <c r="H27" s="37"/>
      <c r="I27" s="104"/>
      <c r="J27" s="37"/>
      <c r="K27" s="40"/>
    </row>
    <row r="28" spans="2:11" s="1" customFormat="1" ht="6.75" customHeight="1">
      <c r="B28" s="36"/>
      <c r="C28" s="37"/>
      <c r="D28" s="63"/>
      <c r="E28" s="63"/>
      <c r="F28" s="63"/>
      <c r="G28" s="63"/>
      <c r="H28" s="63"/>
      <c r="I28" s="111"/>
      <c r="J28" s="63"/>
      <c r="K28" s="112"/>
    </row>
    <row r="29" spans="2:11" s="1" customFormat="1" ht="24.75" customHeight="1">
      <c r="B29" s="36"/>
      <c r="C29" s="37"/>
      <c r="D29" s="113" t="s">
        <v>44</v>
      </c>
      <c r="E29" s="37"/>
      <c r="F29" s="37"/>
      <c r="G29" s="37"/>
      <c r="H29" s="37"/>
      <c r="I29" s="104"/>
      <c r="J29" s="114">
        <f>ROUND(J84,2)</f>
        <v>0</v>
      </c>
      <c r="K29" s="40"/>
    </row>
    <row r="30" spans="2:11" s="1" customFormat="1" ht="6.75" customHeight="1">
      <c r="B30" s="36"/>
      <c r="C30" s="37"/>
      <c r="D30" s="63"/>
      <c r="E30" s="63"/>
      <c r="F30" s="63"/>
      <c r="G30" s="63"/>
      <c r="H30" s="63"/>
      <c r="I30" s="111"/>
      <c r="J30" s="63"/>
      <c r="K30" s="112"/>
    </row>
    <row r="31" spans="2:11" s="1" customFormat="1" ht="14.25" customHeight="1">
      <c r="B31" s="36"/>
      <c r="C31" s="37"/>
      <c r="D31" s="37"/>
      <c r="E31" s="37"/>
      <c r="F31" s="41" t="s">
        <v>46</v>
      </c>
      <c r="G31" s="37"/>
      <c r="H31" s="37"/>
      <c r="I31" s="115" t="s">
        <v>45</v>
      </c>
      <c r="J31" s="41" t="s">
        <v>47</v>
      </c>
      <c r="K31" s="40"/>
    </row>
    <row r="32" spans="2:11" s="1" customFormat="1" ht="14.25" customHeight="1">
      <c r="B32" s="36"/>
      <c r="C32" s="37"/>
      <c r="D32" s="44" t="s">
        <v>48</v>
      </c>
      <c r="E32" s="44" t="s">
        <v>49</v>
      </c>
      <c r="F32" s="116">
        <f>ROUND(SUM(BE84:BE89),2)</f>
        <v>0</v>
      </c>
      <c r="G32" s="37"/>
      <c r="H32" s="37"/>
      <c r="I32" s="117">
        <v>0.21</v>
      </c>
      <c r="J32" s="116">
        <f>ROUND(ROUND((SUM(BE84:BE89)),2)*I32,2)</f>
        <v>0</v>
      </c>
      <c r="K32" s="40"/>
    </row>
    <row r="33" spans="2:11" s="1" customFormat="1" ht="14.25" customHeight="1">
      <c r="B33" s="36"/>
      <c r="C33" s="37"/>
      <c r="D33" s="37"/>
      <c r="E33" s="44" t="s">
        <v>50</v>
      </c>
      <c r="F33" s="116">
        <f>ROUND(SUM(BF84:BF89),2)</f>
        <v>0</v>
      </c>
      <c r="G33" s="37"/>
      <c r="H33" s="37"/>
      <c r="I33" s="117">
        <v>0.15</v>
      </c>
      <c r="J33" s="116">
        <f>ROUND(ROUND((SUM(BF84:BF89)),2)*I33,2)</f>
        <v>0</v>
      </c>
      <c r="K33" s="40"/>
    </row>
    <row r="34" spans="2:11" s="1" customFormat="1" ht="14.25" customHeight="1" hidden="1">
      <c r="B34" s="36"/>
      <c r="C34" s="37"/>
      <c r="D34" s="37"/>
      <c r="E34" s="44" t="s">
        <v>51</v>
      </c>
      <c r="F34" s="116">
        <f>ROUND(SUM(BG84:BG89),2)</f>
        <v>0</v>
      </c>
      <c r="G34" s="37"/>
      <c r="H34" s="37"/>
      <c r="I34" s="117">
        <v>0.21</v>
      </c>
      <c r="J34" s="116">
        <v>0</v>
      </c>
      <c r="K34" s="40"/>
    </row>
    <row r="35" spans="2:11" s="1" customFormat="1" ht="14.25" customHeight="1" hidden="1">
      <c r="B35" s="36"/>
      <c r="C35" s="37"/>
      <c r="D35" s="37"/>
      <c r="E35" s="44" t="s">
        <v>52</v>
      </c>
      <c r="F35" s="116">
        <f>ROUND(SUM(BH84:BH89),2)</f>
        <v>0</v>
      </c>
      <c r="G35" s="37"/>
      <c r="H35" s="37"/>
      <c r="I35" s="117">
        <v>0.15</v>
      </c>
      <c r="J35" s="116">
        <v>0</v>
      </c>
      <c r="K35" s="40"/>
    </row>
    <row r="36" spans="2:11" s="1" customFormat="1" ht="14.25" customHeight="1" hidden="1">
      <c r="B36" s="36"/>
      <c r="C36" s="37"/>
      <c r="D36" s="37"/>
      <c r="E36" s="44" t="s">
        <v>53</v>
      </c>
      <c r="F36" s="116">
        <f>ROUND(SUM(BI84:BI89),2)</f>
        <v>0</v>
      </c>
      <c r="G36" s="37"/>
      <c r="H36" s="37"/>
      <c r="I36" s="117">
        <v>0</v>
      </c>
      <c r="J36" s="116">
        <v>0</v>
      </c>
      <c r="K36" s="40"/>
    </row>
    <row r="37" spans="2:11" s="1" customFormat="1" ht="6.75" customHeight="1">
      <c r="B37" s="36"/>
      <c r="C37" s="37"/>
      <c r="D37" s="37"/>
      <c r="E37" s="37"/>
      <c r="F37" s="37"/>
      <c r="G37" s="37"/>
      <c r="H37" s="37"/>
      <c r="I37" s="104"/>
      <c r="J37" s="37"/>
      <c r="K37" s="40"/>
    </row>
    <row r="38" spans="2:11" s="1" customFormat="1" ht="24.75" customHeight="1">
      <c r="B38" s="36"/>
      <c r="C38" s="118"/>
      <c r="D38" s="119" t="s">
        <v>54</v>
      </c>
      <c r="E38" s="67"/>
      <c r="F38" s="67"/>
      <c r="G38" s="120" t="s">
        <v>55</v>
      </c>
      <c r="H38" s="121" t="s">
        <v>56</v>
      </c>
      <c r="I38" s="122"/>
      <c r="J38" s="123">
        <f>SUM(J29:J36)</f>
        <v>0</v>
      </c>
      <c r="K38" s="124"/>
    </row>
    <row r="39" spans="2:11" s="1" customFormat="1" ht="14.25" customHeight="1">
      <c r="B39" s="51"/>
      <c r="C39" s="52"/>
      <c r="D39" s="52"/>
      <c r="E39" s="52"/>
      <c r="F39" s="52"/>
      <c r="G39" s="52"/>
      <c r="H39" s="52"/>
      <c r="I39" s="125"/>
      <c r="J39" s="52"/>
      <c r="K39" s="53"/>
    </row>
    <row r="43" spans="2:11" s="1" customFormat="1" ht="6.75" customHeight="1">
      <c r="B43" s="54"/>
      <c r="C43" s="55"/>
      <c r="D43" s="55"/>
      <c r="E43" s="55"/>
      <c r="F43" s="55"/>
      <c r="G43" s="55"/>
      <c r="H43" s="55"/>
      <c r="I43" s="126"/>
      <c r="J43" s="55"/>
      <c r="K43" s="127"/>
    </row>
    <row r="44" spans="2:11" s="1" customFormat="1" ht="36.75" customHeight="1">
      <c r="B44" s="36"/>
      <c r="C44" s="25" t="s">
        <v>111</v>
      </c>
      <c r="D44" s="37"/>
      <c r="E44" s="37"/>
      <c r="F44" s="37"/>
      <c r="G44" s="37"/>
      <c r="H44" s="37"/>
      <c r="I44" s="104"/>
      <c r="J44" s="37"/>
      <c r="K44" s="40"/>
    </row>
    <row r="45" spans="2:11" s="1" customFormat="1" ht="6.75" customHeight="1">
      <c r="B45" s="36"/>
      <c r="C45" s="37"/>
      <c r="D45" s="37"/>
      <c r="E45" s="37"/>
      <c r="F45" s="37"/>
      <c r="G45" s="37"/>
      <c r="H45" s="37"/>
      <c r="I45" s="104"/>
      <c r="J45" s="37"/>
      <c r="K45" s="40"/>
    </row>
    <row r="46" spans="2:11" s="1" customFormat="1" ht="14.25" customHeight="1">
      <c r="B46" s="36"/>
      <c r="C46" s="32" t="s">
        <v>16</v>
      </c>
      <c r="D46" s="37"/>
      <c r="E46" s="37"/>
      <c r="F46" s="37"/>
      <c r="G46" s="37"/>
      <c r="H46" s="37"/>
      <c r="I46" s="104"/>
      <c r="J46" s="37"/>
      <c r="K46" s="40"/>
    </row>
    <row r="47" spans="2:11" s="1" customFormat="1" ht="22.5" customHeight="1">
      <c r="B47" s="36"/>
      <c r="C47" s="37"/>
      <c r="D47" s="37"/>
      <c r="E47" s="290" t="str">
        <f>E7</f>
        <v>III/245 Štolmíř</v>
      </c>
      <c r="F47" s="262"/>
      <c r="G47" s="262"/>
      <c r="H47" s="262"/>
      <c r="I47" s="104"/>
      <c r="J47" s="37"/>
      <c r="K47" s="40"/>
    </row>
    <row r="48" spans="2:11" ht="15">
      <c r="B48" s="23"/>
      <c r="C48" s="32" t="s">
        <v>107</v>
      </c>
      <c r="D48" s="24"/>
      <c r="E48" s="24"/>
      <c r="F48" s="24"/>
      <c r="G48" s="24"/>
      <c r="H48" s="24"/>
      <c r="I48" s="103"/>
      <c r="J48" s="24"/>
      <c r="K48" s="26"/>
    </row>
    <row r="49" spans="2:11" s="1" customFormat="1" ht="22.5" customHeight="1">
      <c r="B49" s="36"/>
      <c r="C49" s="37"/>
      <c r="D49" s="37"/>
      <c r="E49" s="290" t="s">
        <v>761</v>
      </c>
      <c r="F49" s="262"/>
      <c r="G49" s="262"/>
      <c r="H49" s="262"/>
      <c r="I49" s="104"/>
      <c r="J49" s="37"/>
      <c r="K49" s="40"/>
    </row>
    <row r="50" spans="2:11" s="1" customFormat="1" ht="14.25" customHeight="1">
      <c r="B50" s="36"/>
      <c r="C50" s="32" t="s">
        <v>109</v>
      </c>
      <c r="D50" s="37"/>
      <c r="E50" s="37"/>
      <c r="F50" s="37"/>
      <c r="G50" s="37"/>
      <c r="H50" s="37"/>
      <c r="I50" s="104"/>
      <c r="J50" s="37"/>
      <c r="K50" s="40"/>
    </row>
    <row r="51" spans="2:11" s="1" customFormat="1" ht="23.25" customHeight="1">
      <c r="B51" s="36"/>
      <c r="C51" s="37"/>
      <c r="D51" s="37"/>
      <c r="E51" s="291" t="str">
        <f>E11</f>
        <v>901 - Dopravně inženýrské opatření</v>
      </c>
      <c r="F51" s="262"/>
      <c r="G51" s="262"/>
      <c r="H51" s="262"/>
      <c r="I51" s="104"/>
      <c r="J51" s="37"/>
      <c r="K51" s="40"/>
    </row>
    <row r="52" spans="2:11" s="1" customFormat="1" ht="6.75" customHeight="1">
      <c r="B52" s="36"/>
      <c r="C52" s="37"/>
      <c r="D52" s="37"/>
      <c r="E52" s="37"/>
      <c r="F52" s="37"/>
      <c r="G52" s="37"/>
      <c r="H52" s="37"/>
      <c r="I52" s="104"/>
      <c r="J52" s="37"/>
      <c r="K52" s="40"/>
    </row>
    <row r="53" spans="2:11" s="1" customFormat="1" ht="18" customHeight="1">
      <c r="B53" s="36"/>
      <c r="C53" s="32" t="s">
        <v>24</v>
      </c>
      <c r="D53" s="37"/>
      <c r="E53" s="37"/>
      <c r="F53" s="30" t="str">
        <f>F14</f>
        <v>Štolmíř</v>
      </c>
      <c r="G53" s="37"/>
      <c r="H53" s="37"/>
      <c r="I53" s="105" t="s">
        <v>26</v>
      </c>
      <c r="J53" s="106" t="str">
        <f>IF(J14="","",J14)</f>
        <v>15. 1. 2016</v>
      </c>
      <c r="K53" s="40"/>
    </row>
    <row r="54" spans="2:11" s="1" customFormat="1" ht="6.75" customHeight="1">
      <c r="B54" s="36"/>
      <c r="C54" s="37"/>
      <c r="D54" s="37"/>
      <c r="E54" s="37"/>
      <c r="F54" s="37"/>
      <c r="G54" s="37"/>
      <c r="H54" s="37"/>
      <c r="I54" s="104"/>
      <c r="J54" s="37"/>
      <c r="K54" s="40"/>
    </row>
    <row r="55" spans="2:11" s="1" customFormat="1" ht="15">
      <c r="B55" s="36"/>
      <c r="C55" s="32" t="s">
        <v>30</v>
      </c>
      <c r="D55" s="37"/>
      <c r="E55" s="37"/>
      <c r="F55" s="30" t="str">
        <f>E17</f>
        <v>Krajská správa a údržba silnic Středočeského kraje</v>
      </c>
      <c r="G55" s="37"/>
      <c r="H55" s="37"/>
      <c r="I55" s="105" t="s">
        <v>38</v>
      </c>
      <c r="J55" s="30" t="str">
        <f>E23</f>
        <v>AF-CITYPLAN S.R.O.</v>
      </c>
      <c r="K55" s="40"/>
    </row>
    <row r="56" spans="2:11" s="1" customFormat="1" ht="14.25" customHeight="1">
      <c r="B56" s="36"/>
      <c r="C56" s="32" t="s">
        <v>36</v>
      </c>
      <c r="D56" s="37"/>
      <c r="E56" s="37"/>
      <c r="F56" s="30">
        <f>IF(E20="","",E20)</f>
      </c>
      <c r="G56" s="37"/>
      <c r="H56" s="37"/>
      <c r="I56" s="104"/>
      <c r="J56" s="37"/>
      <c r="K56" s="40"/>
    </row>
    <row r="57" spans="2:11" s="1" customFormat="1" ht="9.75" customHeight="1">
      <c r="B57" s="36"/>
      <c r="C57" s="37"/>
      <c r="D57" s="37"/>
      <c r="E57" s="37"/>
      <c r="F57" s="37"/>
      <c r="G57" s="37"/>
      <c r="H57" s="37"/>
      <c r="I57" s="104"/>
      <c r="J57" s="37"/>
      <c r="K57" s="40"/>
    </row>
    <row r="58" spans="2:11" s="1" customFormat="1" ht="29.25" customHeight="1">
      <c r="B58" s="36"/>
      <c r="C58" s="128" t="s">
        <v>112</v>
      </c>
      <c r="D58" s="118"/>
      <c r="E58" s="118"/>
      <c r="F58" s="118"/>
      <c r="G58" s="118"/>
      <c r="H58" s="118"/>
      <c r="I58" s="129"/>
      <c r="J58" s="130" t="s">
        <v>113</v>
      </c>
      <c r="K58" s="131"/>
    </row>
    <row r="59" spans="2:11" s="1" customFormat="1" ht="9.75" customHeight="1">
      <c r="B59" s="36"/>
      <c r="C59" s="37"/>
      <c r="D59" s="37"/>
      <c r="E59" s="37"/>
      <c r="F59" s="37"/>
      <c r="G59" s="37"/>
      <c r="H59" s="37"/>
      <c r="I59" s="104"/>
      <c r="J59" s="37"/>
      <c r="K59" s="40"/>
    </row>
    <row r="60" spans="2:47" s="1" customFormat="1" ht="29.25" customHeight="1">
      <c r="B60" s="36"/>
      <c r="C60" s="132" t="s">
        <v>114</v>
      </c>
      <c r="D60" s="37"/>
      <c r="E60" s="37"/>
      <c r="F60" s="37"/>
      <c r="G60" s="37"/>
      <c r="H60" s="37"/>
      <c r="I60" s="104"/>
      <c r="J60" s="114">
        <f>J84</f>
        <v>0</v>
      </c>
      <c r="K60" s="40"/>
      <c r="AU60" s="19" t="s">
        <v>115</v>
      </c>
    </row>
    <row r="61" spans="2:11" s="8" customFormat="1" ht="24.75" customHeight="1">
      <c r="B61" s="133"/>
      <c r="C61" s="134"/>
      <c r="D61" s="135" t="s">
        <v>116</v>
      </c>
      <c r="E61" s="136"/>
      <c r="F61" s="136"/>
      <c r="G61" s="136"/>
      <c r="H61" s="136"/>
      <c r="I61" s="137"/>
      <c r="J61" s="138">
        <f>J85</f>
        <v>0</v>
      </c>
      <c r="K61" s="139"/>
    </row>
    <row r="62" spans="2:11" s="9" customFormat="1" ht="19.5" customHeight="1">
      <c r="B62" s="140"/>
      <c r="C62" s="141"/>
      <c r="D62" s="142" t="s">
        <v>763</v>
      </c>
      <c r="E62" s="143"/>
      <c r="F62" s="143"/>
      <c r="G62" s="143"/>
      <c r="H62" s="143"/>
      <c r="I62" s="144"/>
      <c r="J62" s="145">
        <f>J86</f>
        <v>0</v>
      </c>
      <c r="K62" s="146"/>
    </row>
    <row r="63" spans="2:11" s="1" customFormat="1" ht="21.75" customHeight="1">
      <c r="B63" s="36"/>
      <c r="C63" s="37"/>
      <c r="D63" s="37"/>
      <c r="E63" s="37"/>
      <c r="F63" s="37"/>
      <c r="G63" s="37"/>
      <c r="H63" s="37"/>
      <c r="I63" s="104"/>
      <c r="J63" s="37"/>
      <c r="K63" s="40"/>
    </row>
    <row r="64" spans="2:11" s="1" customFormat="1" ht="6.75" customHeight="1">
      <c r="B64" s="51"/>
      <c r="C64" s="52"/>
      <c r="D64" s="52"/>
      <c r="E64" s="52"/>
      <c r="F64" s="52"/>
      <c r="G64" s="52"/>
      <c r="H64" s="52"/>
      <c r="I64" s="125"/>
      <c r="J64" s="52"/>
      <c r="K64" s="53"/>
    </row>
    <row r="68" spans="2:12" s="1" customFormat="1" ht="6.75" customHeight="1">
      <c r="B68" s="54"/>
      <c r="C68" s="55"/>
      <c r="D68" s="55"/>
      <c r="E68" s="55"/>
      <c r="F68" s="55"/>
      <c r="G68" s="55"/>
      <c r="H68" s="55"/>
      <c r="I68" s="126"/>
      <c r="J68" s="55"/>
      <c r="K68" s="55"/>
      <c r="L68" s="36"/>
    </row>
    <row r="69" spans="2:12" s="1" customFormat="1" ht="36.75" customHeight="1">
      <c r="B69" s="36"/>
      <c r="C69" s="56" t="s">
        <v>119</v>
      </c>
      <c r="I69" s="147"/>
      <c r="L69" s="36"/>
    </row>
    <row r="70" spans="2:12" s="1" customFormat="1" ht="6.75" customHeight="1">
      <c r="B70" s="36"/>
      <c r="I70" s="147"/>
      <c r="L70" s="36"/>
    </row>
    <row r="71" spans="2:12" s="1" customFormat="1" ht="14.25" customHeight="1">
      <c r="B71" s="36"/>
      <c r="C71" s="58" t="s">
        <v>16</v>
      </c>
      <c r="I71" s="147"/>
      <c r="L71" s="36"/>
    </row>
    <row r="72" spans="2:12" s="1" customFormat="1" ht="22.5" customHeight="1">
      <c r="B72" s="36"/>
      <c r="E72" s="293" t="str">
        <f>E7</f>
        <v>III/245 Štolmíř</v>
      </c>
      <c r="F72" s="252"/>
      <c r="G72" s="252"/>
      <c r="H72" s="252"/>
      <c r="I72" s="147"/>
      <c r="L72" s="36"/>
    </row>
    <row r="73" spans="2:12" ht="15">
      <c r="B73" s="23"/>
      <c r="C73" s="58" t="s">
        <v>107</v>
      </c>
      <c r="L73" s="23"/>
    </row>
    <row r="74" spans="2:12" s="1" customFormat="1" ht="22.5" customHeight="1">
      <c r="B74" s="36"/>
      <c r="E74" s="293" t="s">
        <v>761</v>
      </c>
      <c r="F74" s="252"/>
      <c r="G74" s="252"/>
      <c r="H74" s="252"/>
      <c r="I74" s="147"/>
      <c r="L74" s="36"/>
    </row>
    <row r="75" spans="2:12" s="1" customFormat="1" ht="14.25" customHeight="1">
      <c r="B75" s="36"/>
      <c r="C75" s="58" t="s">
        <v>109</v>
      </c>
      <c r="I75" s="147"/>
      <c r="L75" s="36"/>
    </row>
    <row r="76" spans="2:12" s="1" customFormat="1" ht="23.25" customHeight="1">
      <c r="B76" s="36"/>
      <c r="E76" s="270" t="str">
        <f>E11</f>
        <v>901 - Dopravně inženýrské opatření</v>
      </c>
      <c r="F76" s="252"/>
      <c r="G76" s="252"/>
      <c r="H76" s="252"/>
      <c r="I76" s="147"/>
      <c r="L76" s="36"/>
    </row>
    <row r="77" spans="2:12" s="1" customFormat="1" ht="6.75" customHeight="1">
      <c r="B77" s="36"/>
      <c r="I77" s="147"/>
      <c r="L77" s="36"/>
    </row>
    <row r="78" spans="2:12" s="1" customFormat="1" ht="18" customHeight="1">
      <c r="B78" s="36"/>
      <c r="C78" s="58" t="s">
        <v>24</v>
      </c>
      <c r="F78" s="148" t="str">
        <f>F14</f>
        <v>Štolmíř</v>
      </c>
      <c r="I78" s="149" t="s">
        <v>26</v>
      </c>
      <c r="J78" s="62" t="str">
        <f>IF(J14="","",J14)</f>
        <v>15. 1. 2016</v>
      </c>
      <c r="L78" s="36"/>
    </row>
    <row r="79" spans="2:12" s="1" customFormat="1" ht="6.75" customHeight="1">
      <c r="B79" s="36"/>
      <c r="I79" s="147"/>
      <c r="L79" s="36"/>
    </row>
    <row r="80" spans="2:12" s="1" customFormat="1" ht="15">
      <c r="B80" s="36"/>
      <c r="C80" s="58" t="s">
        <v>30</v>
      </c>
      <c r="F80" s="148" t="str">
        <f>E17</f>
        <v>Krajská správa a údržba silnic Středočeského kraje</v>
      </c>
      <c r="I80" s="149" t="s">
        <v>38</v>
      </c>
      <c r="J80" s="148" t="str">
        <f>E23</f>
        <v>AF-CITYPLAN S.R.O.</v>
      </c>
      <c r="L80" s="36"/>
    </row>
    <row r="81" spans="2:12" s="1" customFormat="1" ht="14.25" customHeight="1">
      <c r="B81" s="36"/>
      <c r="C81" s="58" t="s">
        <v>36</v>
      </c>
      <c r="F81" s="148">
        <f>IF(E20="","",E20)</f>
      </c>
      <c r="I81" s="147"/>
      <c r="L81" s="36"/>
    </row>
    <row r="82" spans="2:12" s="1" customFormat="1" ht="9.75" customHeight="1">
      <c r="B82" s="36"/>
      <c r="I82" s="147"/>
      <c r="L82" s="36"/>
    </row>
    <row r="83" spans="2:20" s="10" customFormat="1" ht="29.25" customHeight="1">
      <c r="B83" s="150"/>
      <c r="C83" s="151" t="s">
        <v>120</v>
      </c>
      <c r="D83" s="152" t="s">
        <v>63</v>
      </c>
      <c r="E83" s="152" t="s">
        <v>59</v>
      </c>
      <c r="F83" s="152" t="s">
        <v>121</v>
      </c>
      <c r="G83" s="152" t="s">
        <v>122</v>
      </c>
      <c r="H83" s="152" t="s">
        <v>123</v>
      </c>
      <c r="I83" s="153" t="s">
        <v>124</v>
      </c>
      <c r="J83" s="152" t="s">
        <v>113</v>
      </c>
      <c r="K83" s="154" t="s">
        <v>125</v>
      </c>
      <c r="L83" s="150"/>
      <c r="M83" s="69" t="s">
        <v>126</v>
      </c>
      <c r="N83" s="70" t="s">
        <v>48</v>
      </c>
      <c r="O83" s="70" t="s">
        <v>127</v>
      </c>
      <c r="P83" s="70" t="s">
        <v>128</v>
      </c>
      <c r="Q83" s="70" t="s">
        <v>129</v>
      </c>
      <c r="R83" s="70" t="s">
        <v>130</v>
      </c>
      <c r="S83" s="70" t="s">
        <v>131</v>
      </c>
      <c r="T83" s="71" t="s">
        <v>132</v>
      </c>
    </row>
    <row r="84" spans="2:63" s="1" customFormat="1" ht="29.25" customHeight="1">
      <c r="B84" s="36"/>
      <c r="C84" s="73" t="s">
        <v>114</v>
      </c>
      <c r="I84" s="147"/>
      <c r="J84" s="155">
        <f>BK84</f>
        <v>0</v>
      </c>
      <c r="L84" s="36"/>
      <c r="M84" s="72"/>
      <c r="N84" s="63"/>
      <c r="O84" s="63"/>
      <c r="P84" s="156">
        <f>P85</f>
        <v>0</v>
      </c>
      <c r="Q84" s="63"/>
      <c r="R84" s="156">
        <f>R85</f>
        <v>0</v>
      </c>
      <c r="S84" s="63"/>
      <c r="T84" s="157">
        <f>T85</f>
        <v>0</v>
      </c>
      <c r="AT84" s="19" t="s">
        <v>77</v>
      </c>
      <c r="AU84" s="19" t="s">
        <v>115</v>
      </c>
      <c r="BK84" s="158">
        <f>BK85</f>
        <v>0</v>
      </c>
    </row>
    <row r="85" spans="2:63" s="11" customFormat="1" ht="36.75" customHeight="1">
      <c r="B85" s="159"/>
      <c r="D85" s="160" t="s">
        <v>77</v>
      </c>
      <c r="E85" s="161" t="s">
        <v>133</v>
      </c>
      <c r="F85" s="161" t="s">
        <v>134</v>
      </c>
      <c r="I85" s="162"/>
      <c r="J85" s="163">
        <f>BK85</f>
        <v>0</v>
      </c>
      <c r="L85" s="159"/>
      <c r="M85" s="164"/>
      <c r="N85" s="165"/>
      <c r="O85" s="165"/>
      <c r="P85" s="166">
        <f>P86</f>
        <v>0</v>
      </c>
      <c r="Q85" s="165"/>
      <c r="R85" s="166">
        <f>R86</f>
        <v>0</v>
      </c>
      <c r="S85" s="165"/>
      <c r="T85" s="167">
        <f>T86</f>
        <v>0</v>
      </c>
      <c r="AR85" s="160" t="s">
        <v>135</v>
      </c>
      <c r="AT85" s="168" t="s">
        <v>77</v>
      </c>
      <c r="AU85" s="168" t="s">
        <v>78</v>
      </c>
      <c r="AY85" s="160" t="s">
        <v>136</v>
      </c>
      <c r="BK85" s="169">
        <f>BK86</f>
        <v>0</v>
      </c>
    </row>
    <row r="86" spans="2:63" s="11" customFormat="1" ht="19.5" customHeight="1">
      <c r="B86" s="159"/>
      <c r="D86" s="170" t="s">
        <v>77</v>
      </c>
      <c r="E86" s="171" t="s">
        <v>78</v>
      </c>
      <c r="F86" s="171" t="s">
        <v>134</v>
      </c>
      <c r="I86" s="162"/>
      <c r="J86" s="172">
        <f>BK86</f>
        <v>0</v>
      </c>
      <c r="L86" s="159"/>
      <c r="M86" s="164"/>
      <c r="N86" s="165"/>
      <c r="O86" s="165"/>
      <c r="P86" s="166">
        <f>SUM(P87:P89)</f>
        <v>0</v>
      </c>
      <c r="Q86" s="165"/>
      <c r="R86" s="166">
        <f>SUM(R87:R89)</f>
        <v>0</v>
      </c>
      <c r="S86" s="165"/>
      <c r="T86" s="167">
        <f>SUM(T87:T89)</f>
        <v>0</v>
      </c>
      <c r="AR86" s="160" t="s">
        <v>135</v>
      </c>
      <c r="AT86" s="168" t="s">
        <v>77</v>
      </c>
      <c r="AU86" s="168" t="s">
        <v>23</v>
      </c>
      <c r="AY86" s="160" t="s">
        <v>136</v>
      </c>
      <c r="BK86" s="169">
        <f>SUM(BK87:BK89)</f>
        <v>0</v>
      </c>
    </row>
    <row r="87" spans="2:65" s="1" customFormat="1" ht="22.5" customHeight="1">
      <c r="B87" s="173"/>
      <c r="C87" s="174" t="s">
        <v>23</v>
      </c>
      <c r="D87" s="174" t="s">
        <v>139</v>
      </c>
      <c r="E87" s="175" t="s">
        <v>764</v>
      </c>
      <c r="F87" s="176" t="s">
        <v>765</v>
      </c>
      <c r="G87" s="177" t="s">
        <v>159</v>
      </c>
      <c r="H87" s="178">
        <v>1</v>
      </c>
      <c r="I87" s="179"/>
      <c r="J87" s="180">
        <f>ROUND(I87*H87,2)</f>
        <v>0</v>
      </c>
      <c r="K87" s="176" t="s">
        <v>153</v>
      </c>
      <c r="L87" s="36"/>
      <c r="M87" s="181" t="s">
        <v>22</v>
      </c>
      <c r="N87" s="182" t="s">
        <v>49</v>
      </c>
      <c r="O87" s="37"/>
      <c r="P87" s="183">
        <f>O87*H87</f>
        <v>0</v>
      </c>
      <c r="Q87" s="183">
        <v>0</v>
      </c>
      <c r="R87" s="183">
        <f>Q87*H87</f>
        <v>0</v>
      </c>
      <c r="S87" s="183">
        <v>0</v>
      </c>
      <c r="T87" s="184">
        <f>S87*H87</f>
        <v>0</v>
      </c>
      <c r="AR87" s="19" t="s">
        <v>144</v>
      </c>
      <c r="AT87" s="19" t="s">
        <v>139</v>
      </c>
      <c r="AU87" s="19" t="s">
        <v>86</v>
      </c>
      <c r="AY87" s="19" t="s">
        <v>136</v>
      </c>
      <c r="BE87" s="185">
        <f>IF(N87="základní",J87,0)</f>
        <v>0</v>
      </c>
      <c r="BF87" s="185">
        <f>IF(N87="snížená",J87,0)</f>
        <v>0</v>
      </c>
      <c r="BG87" s="185">
        <f>IF(N87="zákl. přenesená",J87,0)</f>
        <v>0</v>
      </c>
      <c r="BH87" s="185">
        <f>IF(N87="sníž. přenesená",J87,0)</f>
        <v>0</v>
      </c>
      <c r="BI87" s="185">
        <f>IF(N87="nulová",J87,0)</f>
        <v>0</v>
      </c>
      <c r="BJ87" s="19" t="s">
        <v>23</v>
      </c>
      <c r="BK87" s="185">
        <f>ROUND(I87*H87,2)</f>
        <v>0</v>
      </c>
      <c r="BL87" s="19" t="s">
        <v>144</v>
      </c>
      <c r="BM87" s="19" t="s">
        <v>766</v>
      </c>
    </row>
    <row r="88" spans="2:47" s="1" customFormat="1" ht="78" customHeight="1">
      <c r="B88" s="36"/>
      <c r="D88" s="186" t="s">
        <v>146</v>
      </c>
      <c r="F88" s="187" t="s">
        <v>767</v>
      </c>
      <c r="I88" s="147"/>
      <c r="L88" s="36"/>
      <c r="M88" s="65"/>
      <c r="N88" s="37"/>
      <c r="O88" s="37"/>
      <c r="P88" s="37"/>
      <c r="Q88" s="37"/>
      <c r="R88" s="37"/>
      <c r="S88" s="37"/>
      <c r="T88" s="66"/>
      <c r="AT88" s="19" t="s">
        <v>146</v>
      </c>
      <c r="AU88" s="19" t="s">
        <v>86</v>
      </c>
    </row>
    <row r="89" spans="2:47" s="1" customFormat="1" ht="42" customHeight="1">
      <c r="B89" s="36"/>
      <c r="D89" s="186" t="s">
        <v>148</v>
      </c>
      <c r="F89" s="188" t="s">
        <v>768</v>
      </c>
      <c r="I89" s="147"/>
      <c r="L89" s="36"/>
      <c r="M89" s="200"/>
      <c r="N89" s="201"/>
      <c r="O89" s="201"/>
      <c r="P89" s="201"/>
      <c r="Q89" s="201"/>
      <c r="R89" s="201"/>
      <c r="S89" s="201"/>
      <c r="T89" s="202"/>
      <c r="AT89" s="19" t="s">
        <v>148</v>
      </c>
      <c r="AU89" s="19" t="s">
        <v>86</v>
      </c>
    </row>
    <row r="90" spans="2:12" s="1" customFormat="1" ht="6.75" customHeight="1">
      <c r="B90" s="51"/>
      <c r="C90" s="52"/>
      <c r="D90" s="52"/>
      <c r="E90" s="52"/>
      <c r="F90" s="52"/>
      <c r="G90" s="52"/>
      <c r="H90" s="52"/>
      <c r="I90" s="125"/>
      <c r="J90" s="52"/>
      <c r="K90" s="52"/>
      <c r="L90" s="36"/>
    </row>
    <row r="388" ht="13.5">
      <c r="AT388" s="203"/>
    </row>
  </sheetData>
  <sheetProtection password="CC35" sheet="1" objects="1" scenarios="1" formatColumns="0" formatRows="0" sort="0" autoFilter="0"/>
  <autoFilter ref="C83:K83"/>
  <mergeCells count="12">
    <mergeCell ref="E51:H51"/>
    <mergeCell ref="E72:H72"/>
    <mergeCell ref="E74:H74"/>
    <mergeCell ref="E76:H76"/>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305" customWidth="1"/>
    <col min="2" max="2" width="1.421875" style="305" customWidth="1"/>
    <col min="3" max="4" width="4.28125" style="305" customWidth="1"/>
    <col min="5" max="5" width="10.00390625" style="305" customWidth="1"/>
    <col min="6" max="6" width="7.8515625" style="305" customWidth="1"/>
    <col min="7" max="7" width="4.28125" style="305" customWidth="1"/>
    <col min="8" max="8" width="66.7109375" style="305" customWidth="1"/>
    <col min="9" max="10" width="17.140625" style="305" customWidth="1"/>
    <col min="11" max="11" width="1.421875" style="305" customWidth="1"/>
    <col min="12" max="16384" width="9.140625" style="305" customWidth="1"/>
  </cols>
  <sheetData>
    <row r="1" ht="37.5" customHeight="1"/>
    <row r="2" spans="2:11" ht="7.5" customHeight="1">
      <c r="B2" s="306"/>
      <c r="C2" s="307"/>
      <c r="D2" s="307"/>
      <c r="E2" s="307"/>
      <c r="F2" s="307"/>
      <c r="G2" s="307"/>
      <c r="H2" s="307"/>
      <c r="I2" s="307"/>
      <c r="J2" s="307"/>
      <c r="K2" s="308"/>
    </row>
    <row r="3" spans="2:11" s="312" customFormat="1" ht="45" customHeight="1">
      <c r="B3" s="309"/>
      <c r="C3" s="310" t="s">
        <v>776</v>
      </c>
      <c r="D3" s="310"/>
      <c r="E3" s="310"/>
      <c r="F3" s="310"/>
      <c r="G3" s="310"/>
      <c r="H3" s="310"/>
      <c r="I3" s="310"/>
      <c r="J3" s="310"/>
      <c r="K3" s="311"/>
    </row>
    <row r="4" spans="2:11" ht="25.5" customHeight="1">
      <c r="B4" s="313"/>
      <c r="C4" s="314" t="s">
        <v>777</v>
      </c>
      <c r="D4" s="314"/>
      <c r="E4" s="314"/>
      <c r="F4" s="314"/>
      <c r="G4" s="314"/>
      <c r="H4" s="314"/>
      <c r="I4" s="314"/>
      <c r="J4" s="314"/>
      <c r="K4" s="315"/>
    </row>
    <row r="5" spans="2:11" ht="5.25" customHeight="1">
      <c r="B5" s="313"/>
      <c r="C5" s="316"/>
      <c r="D5" s="316"/>
      <c r="E5" s="316"/>
      <c r="F5" s="316"/>
      <c r="G5" s="316"/>
      <c r="H5" s="316"/>
      <c r="I5" s="316"/>
      <c r="J5" s="316"/>
      <c r="K5" s="315"/>
    </row>
    <row r="6" spans="2:11" ht="15" customHeight="1">
      <c r="B6" s="313"/>
      <c r="C6" s="317" t="s">
        <v>778</v>
      </c>
      <c r="D6" s="317"/>
      <c r="E6" s="317"/>
      <c r="F6" s="317"/>
      <c r="G6" s="317"/>
      <c r="H6" s="317"/>
      <c r="I6" s="317"/>
      <c r="J6" s="317"/>
      <c r="K6" s="315"/>
    </row>
    <row r="7" spans="2:11" ht="15" customHeight="1">
      <c r="B7" s="318"/>
      <c r="C7" s="317" t="s">
        <v>779</v>
      </c>
      <c r="D7" s="317"/>
      <c r="E7" s="317"/>
      <c r="F7" s="317"/>
      <c r="G7" s="317"/>
      <c r="H7" s="317"/>
      <c r="I7" s="317"/>
      <c r="J7" s="317"/>
      <c r="K7" s="315"/>
    </row>
    <row r="8" spans="2:11" ht="12.75" customHeight="1">
      <c r="B8" s="318"/>
      <c r="C8" s="319"/>
      <c r="D8" s="319"/>
      <c r="E8" s="319"/>
      <c r="F8" s="319"/>
      <c r="G8" s="319"/>
      <c r="H8" s="319"/>
      <c r="I8" s="319"/>
      <c r="J8" s="319"/>
      <c r="K8" s="315"/>
    </row>
    <row r="9" spans="2:11" ht="15" customHeight="1">
      <c r="B9" s="318"/>
      <c r="C9" s="317" t="s">
        <v>780</v>
      </c>
      <c r="D9" s="317"/>
      <c r="E9" s="317"/>
      <c r="F9" s="317"/>
      <c r="G9" s="317"/>
      <c r="H9" s="317"/>
      <c r="I9" s="317"/>
      <c r="J9" s="317"/>
      <c r="K9" s="315"/>
    </row>
    <row r="10" spans="2:11" ht="15" customHeight="1">
      <c r="B10" s="318"/>
      <c r="C10" s="319"/>
      <c r="D10" s="317" t="s">
        <v>781</v>
      </c>
      <c r="E10" s="317"/>
      <c r="F10" s="317"/>
      <c r="G10" s="317"/>
      <c r="H10" s="317"/>
      <c r="I10" s="317"/>
      <c r="J10" s="317"/>
      <c r="K10" s="315"/>
    </row>
    <row r="11" spans="2:11" ht="15" customHeight="1">
      <c r="B11" s="318"/>
      <c r="C11" s="320"/>
      <c r="D11" s="317" t="s">
        <v>782</v>
      </c>
      <c r="E11" s="317"/>
      <c r="F11" s="317"/>
      <c r="G11" s="317"/>
      <c r="H11" s="317"/>
      <c r="I11" s="317"/>
      <c r="J11" s="317"/>
      <c r="K11" s="315"/>
    </row>
    <row r="12" spans="2:11" ht="12.75" customHeight="1">
      <c r="B12" s="318"/>
      <c r="C12" s="320"/>
      <c r="D12" s="320"/>
      <c r="E12" s="320"/>
      <c r="F12" s="320"/>
      <c r="G12" s="320"/>
      <c r="H12" s="320"/>
      <c r="I12" s="320"/>
      <c r="J12" s="320"/>
      <c r="K12" s="315"/>
    </row>
    <row r="13" spans="2:11" ht="15" customHeight="1">
      <c r="B13" s="318"/>
      <c r="C13" s="320"/>
      <c r="D13" s="317" t="s">
        <v>783</v>
      </c>
      <c r="E13" s="317"/>
      <c r="F13" s="317"/>
      <c r="G13" s="317"/>
      <c r="H13" s="317"/>
      <c r="I13" s="317"/>
      <c r="J13" s="317"/>
      <c r="K13" s="315"/>
    </row>
    <row r="14" spans="2:11" ht="15" customHeight="1">
      <c r="B14" s="318"/>
      <c r="C14" s="320"/>
      <c r="D14" s="317" t="s">
        <v>784</v>
      </c>
      <c r="E14" s="317"/>
      <c r="F14" s="317"/>
      <c r="G14" s="317"/>
      <c r="H14" s="317"/>
      <c r="I14" s="317"/>
      <c r="J14" s="317"/>
      <c r="K14" s="315"/>
    </row>
    <row r="15" spans="2:11" ht="15" customHeight="1">
      <c r="B15" s="318"/>
      <c r="C15" s="320"/>
      <c r="D15" s="317" t="s">
        <v>785</v>
      </c>
      <c r="E15" s="317"/>
      <c r="F15" s="317"/>
      <c r="G15" s="317"/>
      <c r="H15" s="317"/>
      <c r="I15" s="317"/>
      <c r="J15" s="317"/>
      <c r="K15" s="315"/>
    </row>
    <row r="16" spans="2:11" ht="15" customHeight="1">
      <c r="B16" s="318"/>
      <c r="C16" s="320"/>
      <c r="D16" s="320"/>
      <c r="E16" s="321" t="s">
        <v>84</v>
      </c>
      <c r="F16" s="317" t="s">
        <v>786</v>
      </c>
      <c r="G16" s="317"/>
      <c r="H16" s="317"/>
      <c r="I16" s="317"/>
      <c r="J16" s="317"/>
      <c r="K16" s="315"/>
    </row>
    <row r="17" spans="2:11" ht="15" customHeight="1">
      <c r="B17" s="318"/>
      <c r="C17" s="320"/>
      <c r="D17" s="320"/>
      <c r="E17" s="321" t="s">
        <v>787</v>
      </c>
      <c r="F17" s="317" t="s">
        <v>788</v>
      </c>
      <c r="G17" s="317"/>
      <c r="H17" s="317"/>
      <c r="I17" s="317"/>
      <c r="J17" s="317"/>
      <c r="K17" s="315"/>
    </row>
    <row r="18" spans="2:11" ht="15" customHeight="1">
      <c r="B18" s="318"/>
      <c r="C18" s="320"/>
      <c r="D18" s="320"/>
      <c r="E18" s="321" t="s">
        <v>789</v>
      </c>
      <c r="F18" s="317" t="s">
        <v>790</v>
      </c>
      <c r="G18" s="317"/>
      <c r="H18" s="317"/>
      <c r="I18" s="317"/>
      <c r="J18" s="317"/>
      <c r="K18" s="315"/>
    </row>
    <row r="19" spans="2:11" ht="15" customHeight="1">
      <c r="B19" s="318"/>
      <c r="C19" s="320"/>
      <c r="D19" s="320"/>
      <c r="E19" s="321" t="s">
        <v>791</v>
      </c>
      <c r="F19" s="317" t="s">
        <v>792</v>
      </c>
      <c r="G19" s="317"/>
      <c r="H19" s="317"/>
      <c r="I19" s="317"/>
      <c r="J19" s="317"/>
      <c r="K19" s="315"/>
    </row>
    <row r="20" spans="2:11" ht="15" customHeight="1">
      <c r="B20" s="318"/>
      <c r="C20" s="320"/>
      <c r="D20" s="320"/>
      <c r="E20" s="321" t="s">
        <v>793</v>
      </c>
      <c r="F20" s="317" t="s">
        <v>794</v>
      </c>
      <c r="G20" s="317"/>
      <c r="H20" s="317"/>
      <c r="I20" s="317"/>
      <c r="J20" s="317"/>
      <c r="K20" s="315"/>
    </row>
    <row r="21" spans="2:11" ht="15" customHeight="1">
      <c r="B21" s="318"/>
      <c r="C21" s="320"/>
      <c r="D21" s="320"/>
      <c r="E21" s="321" t="s">
        <v>89</v>
      </c>
      <c r="F21" s="317" t="s">
        <v>795</v>
      </c>
      <c r="G21" s="317"/>
      <c r="H21" s="317"/>
      <c r="I21" s="317"/>
      <c r="J21" s="317"/>
      <c r="K21" s="315"/>
    </row>
    <row r="22" spans="2:11" ht="12.75" customHeight="1">
      <c r="B22" s="318"/>
      <c r="C22" s="320"/>
      <c r="D22" s="320"/>
      <c r="E22" s="320"/>
      <c r="F22" s="320"/>
      <c r="G22" s="320"/>
      <c r="H22" s="320"/>
      <c r="I22" s="320"/>
      <c r="J22" s="320"/>
      <c r="K22" s="315"/>
    </row>
    <row r="23" spans="2:11" ht="15" customHeight="1">
      <c r="B23" s="318"/>
      <c r="C23" s="317" t="s">
        <v>796</v>
      </c>
      <c r="D23" s="317"/>
      <c r="E23" s="317"/>
      <c r="F23" s="317"/>
      <c r="G23" s="317"/>
      <c r="H23" s="317"/>
      <c r="I23" s="317"/>
      <c r="J23" s="317"/>
      <c r="K23" s="315"/>
    </row>
    <row r="24" spans="2:11" ht="15" customHeight="1">
      <c r="B24" s="318"/>
      <c r="C24" s="317" t="s">
        <v>797</v>
      </c>
      <c r="D24" s="317"/>
      <c r="E24" s="317"/>
      <c r="F24" s="317"/>
      <c r="G24" s="317"/>
      <c r="H24" s="317"/>
      <c r="I24" s="317"/>
      <c r="J24" s="317"/>
      <c r="K24" s="315"/>
    </row>
    <row r="25" spans="2:11" ht="15" customHeight="1">
      <c r="B25" s="318"/>
      <c r="C25" s="319"/>
      <c r="D25" s="317" t="s">
        <v>798</v>
      </c>
      <c r="E25" s="317"/>
      <c r="F25" s="317"/>
      <c r="G25" s="317"/>
      <c r="H25" s="317"/>
      <c r="I25" s="317"/>
      <c r="J25" s="317"/>
      <c r="K25" s="315"/>
    </row>
    <row r="26" spans="2:11" ht="15" customHeight="1">
      <c r="B26" s="318"/>
      <c r="C26" s="320"/>
      <c r="D26" s="317" t="s">
        <v>799</v>
      </c>
      <c r="E26" s="317"/>
      <c r="F26" s="317"/>
      <c r="G26" s="317"/>
      <c r="H26" s="317"/>
      <c r="I26" s="317"/>
      <c r="J26" s="317"/>
      <c r="K26" s="315"/>
    </row>
    <row r="27" spans="2:11" ht="12.75" customHeight="1">
      <c r="B27" s="318"/>
      <c r="C27" s="320"/>
      <c r="D27" s="320"/>
      <c r="E27" s="320"/>
      <c r="F27" s="320"/>
      <c r="G27" s="320"/>
      <c r="H27" s="320"/>
      <c r="I27" s="320"/>
      <c r="J27" s="320"/>
      <c r="K27" s="315"/>
    </row>
    <row r="28" spans="2:11" ht="15" customHeight="1">
      <c r="B28" s="318"/>
      <c r="C28" s="320"/>
      <c r="D28" s="317" t="s">
        <v>800</v>
      </c>
      <c r="E28" s="317"/>
      <c r="F28" s="317"/>
      <c r="G28" s="317"/>
      <c r="H28" s="317"/>
      <c r="I28" s="317"/>
      <c r="J28" s="317"/>
      <c r="K28" s="315"/>
    </row>
    <row r="29" spans="2:11" ht="15" customHeight="1">
      <c r="B29" s="318"/>
      <c r="C29" s="320"/>
      <c r="D29" s="317" t="s">
        <v>801</v>
      </c>
      <c r="E29" s="317"/>
      <c r="F29" s="317"/>
      <c r="G29" s="317"/>
      <c r="H29" s="317"/>
      <c r="I29" s="317"/>
      <c r="J29" s="317"/>
      <c r="K29" s="315"/>
    </row>
    <row r="30" spans="2:11" ht="12.75" customHeight="1">
      <c r="B30" s="318"/>
      <c r="C30" s="320"/>
      <c r="D30" s="320"/>
      <c r="E30" s="320"/>
      <c r="F30" s="320"/>
      <c r="G30" s="320"/>
      <c r="H30" s="320"/>
      <c r="I30" s="320"/>
      <c r="J30" s="320"/>
      <c r="K30" s="315"/>
    </row>
    <row r="31" spans="2:11" ht="15" customHeight="1">
      <c r="B31" s="318"/>
      <c r="C31" s="320"/>
      <c r="D31" s="317" t="s">
        <v>802</v>
      </c>
      <c r="E31" s="317"/>
      <c r="F31" s="317"/>
      <c r="G31" s="317"/>
      <c r="H31" s="317"/>
      <c r="I31" s="317"/>
      <c r="J31" s="317"/>
      <c r="K31" s="315"/>
    </row>
    <row r="32" spans="2:11" ht="15" customHeight="1">
      <c r="B32" s="318"/>
      <c r="C32" s="320"/>
      <c r="D32" s="317" t="s">
        <v>803</v>
      </c>
      <c r="E32" s="317"/>
      <c r="F32" s="317"/>
      <c r="G32" s="317"/>
      <c r="H32" s="317"/>
      <c r="I32" s="317"/>
      <c r="J32" s="317"/>
      <c r="K32" s="315"/>
    </row>
    <row r="33" spans="2:11" ht="15" customHeight="1">
      <c r="B33" s="318"/>
      <c r="C33" s="320"/>
      <c r="D33" s="317" t="s">
        <v>804</v>
      </c>
      <c r="E33" s="317"/>
      <c r="F33" s="317"/>
      <c r="G33" s="317"/>
      <c r="H33" s="317"/>
      <c r="I33" s="317"/>
      <c r="J33" s="317"/>
      <c r="K33" s="315"/>
    </row>
    <row r="34" spans="2:11" ht="15" customHeight="1">
      <c r="B34" s="318"/>
      <c r="C34" s="320"/>
      <c r="D34" s="319"/>
      <c r="E34" s="322" t="s">
        <v>120</v>
      </c>
      <c r="F34" s="319"/>
      <c r="G34" s="317" t="s">
        <v>805</v>
      </c>
      <c r="H34" s="317"/>
      <c r="I34" s="317"/>
      <c r="J34" s="317"/>
      <c r="K34" s="315"/>
    </row>
    <row r="35" spans="2:11" ht="30.75" customHeight="1">
      <c r="B35" s="318"/>
      <c r="C35" s="320"/>
      <c r="D35" s="319"/>
      <c r="E35" s="322" t="s">
        <v>806</v>
      </c>
      <c r="F35" s="319"/>
      <c r="G35" s="317" t="s">
        <v>807</v>
      </c>
      <c r="H35" s="317"/>
      <c r="I35" s="317"/>
      <c r="J35" s="317"/>
      <c r="K35" s="315"/>
    </row>
    <row r="36" spans="2:11" ht="15" customHeight="1">
      <c r="B36" s="318"/>
      <c r="C36" s="320"/>
      <c r="D36" s="319"/>
      <c r="E36" s="322" t="s">
        <v>59</v>
      </c>
      <c r="F36" s="319"/>
      <c r="G36" s="317" t="s">
        <v>808</v>
      </c>
      <c r="H36" s="317"/>
      <c r="I36" s="317"/>
      <c r="J36" s="317"/>
      <c r="K36" s="315"/>
    </row>
    <row r="37" spans="2:11" ht="15" customHeight="1">
      <c r="B37" s="318"/>
      <c r="C37" s="320"/>
      <c r="D37" s="319"/>
      <c r="E37" s="322" t="s">
        <v>121</v>
      </c>
      <c r="F37" s="319"/>
      <c r="G37" s="317" t="s">
        <v>809</v>
      </c>
      <c r="H37" s="317"/>
      <c r="I37" s="317"/>
      <c r="J37" s="317"/>
      <c r="K37" s="315"/>
    </row>
    <row r="38" spans="2:11" ht="15" customHeight="1">
      <c r="B38" s="318"/>
      <c r="C38" s="320"/>
      <c r="D38" s="319"/>
      <c r="E38" s="322" t="s">
        <v>122</v>
      </c>
      <c r="F38" s="319"/>
      <c r="G38" s="317" t="s">
        <v>810</v>
      </c>
      <c r="H38" s="317"/>
      <c r="I38" s="317"/>
      <c r="J38" s="317"/>
      <c r="K38" s="315"/>
    </row>
    <row r="39" spans="2:11" ht="15" customHeight="1">
      <c r="B39" s="318"/>
      <c r="C39" s="320"/>
      <c r="D39" s="319"/>
      <c r="E39" s="322" t="s">
        <v>123</v>
      </c>
      <c r="F39" s="319"/>
      <c r="G39" s="317" t="s">
        <v>811</v>
      </c>
      <c r="H39" s="317"/>
      <c r="I39" s="317"/>
      <c r="J39" s="317"/>
      <c r="K39" s="315"/>
    </row>
    <row r="40" spans="2:11" ht="15" customHeight="1">
      <c r="B40" s="318"/>
      <c r="C40" s="320"/>
      <c r="D40" s="319"/>
      <c r="E40" s="322" t="s">
        <v>812</v>
      </c>
      <c r="F40" s="319"/>
      <c r="G40" s="317" t="s">
        <v>813</v>
      </c>
      <c r="H40" s="317"/>
      <c r="I40" s="317"/>
      <c r="J40" s="317"/>
      <c r="K40" s="315"/>
    </row>
    <row r="41" spans="2:11" ht="15" customHeight="1">
      <c r="B41" s="318"/>
      <c r="C41" s="320"/>
      <c r="D41" s="319"/>
      <c r="E41" s="322"/>
      <c r="F41" s="319"/>
      <c r="G41" s="317" t="s">
        <v>814</v>
      </c>
      <c r="H41" s="317"/>
      <c r="I41" s="317"/>
      <c r="J41" s="317"/>
      <c r="K41" s="315"/>
    </row>
    <row r="42" spans="2:11" ht="15" customHeight="1">
      <c r="B42" s="318"/>
      <c r="C42" s="320"/>
      <c r="D42" s="319"/>
      <c r="E42" s="322" t="s">
        <v>815</v>
      </c>
      <c r="F42" s="319"/>
      <c r="G42" s="317" t="s">
        <v>816</v>
      </c>
      <c r="H42" s="317"/>
      <c r="I42" s="317"/>
      <c r="J42" s="317"/>
      <c r="K42" s="315"/>
    </row>
    <row r="43" spans="2:11" ht="15" customHeight="1">
      <c r="B43" s="318"/>
      <c r="C43" s="320"/>
      <c r="D43" s="319"/>
      <c r="E43" s="322" t="s">
        <v>125</v>
      </c>
      <c r="F43" s="319"/>
      <c r="G43" s="317" t="s">
        <v>817</v>
      </c>
      <c r="H43" s="317"/>
      <c r="I43" s="317"/>
      <c r="J43" s="317"/>
      <c r="K43" s="315"/>
    </row>
    <row r="44" spans="2:11" ht="12.75" customHeight="1">
      <c r="B44" s="318"/>
      <c r="C44" s="320"/>
      <c r="D44" s="319"/>
      <c r="E44" s="319"/>
      <c r="F44" s="319"/>
      <c r="G44" s="319"/>
      <c r="H44" s="319"/>
      <c r="I44" s="319"/>
      <c r="J44" s="319"/>
      <c r="K44" s="315"/>
    </row>
    <row r="45" spans="2:11" ht="15" customHeight="1">
      <c r="B45" s="318"/>
      <c r="C45" s="320"/>
      <c r="D45" s="317" t="s">
        <v>818</v>
      </c>
      <c r="E45" s="317"/>
      <c r="F45" s="317"/>
      <c r="G45" s="317"/>
      <c r="H45" s="317"/>
      <c r="I45" s="317"/>
      <c r="J45" s="317"/>
      <c r="K45" s="315"/>
    </row>
    <row r="46" spans="2:11" ht="15" customHeight="1">
      <c r="B46" s="318"/>
      <c r="C46" s="320"/>
      <c r="D46" s="320"/>
      <c r="E46" s="317" t="s">
        <v>819</v>
      </c>
      <c r="F46" s="317"/>
      <c r="G46" s="317"/>
      <c r="H46" s="317"/>
      <c r="I46" s="317"/>
      <c r="J46" s="317"/>
      <c r="K46" s="315"/>
    </row>
    <row r="47" spans="2:11" ht="15" customHeight="1">
      <c r="B47" s="318"/>
      <c r="C47" s="320"/>
      <c r="D47" s="320"/>
      <c r="E47" s="317" t="s">
        <v>820</v>
      </c>
      <c r="F47" s="317"/>
      <c r="G47" s="317"/>
      <c r="H47" s="317"/>
      <c r="I47" s="317"/>
      <c r="J47" s="317"/>
      <c r="K47" s="315"/>
    </row>
    <row r="48" spans="2:11" ht="15" customHeight="1">
      <c r="B48" s="318"/>
      <c r="C48" s="320"/>
      <c r="D48" s="320"/>
      <c r="E48" s="317" t="s">
        <v>821</v>
      </c>
      <c r="F48" s="317"/>
      <c r="G48" s="317"/>
      <c r="H48" s="317"/>
      <c r="I48" s="317"/>
      <c r="J48" s="317"/>
      <c r="K48" s="315"/>
    </row>
    <row r="49" spans="2:11" ht="15" customHeight="1">
      <c r="B49" s="318"/>
      <c r="C49" s="320"/>
      <c r="D49" s="317" t="s">
        <v>822</v>
      </c>
      <c r="E49" s="317"/>
      <c r="F49" s="317"/>
      <c r="G49" s="317"/>
      <c r="H49" s="317"/>
      <c r="I49" s="317"/>
      <c r="J49" s="317"/>
      <c r="K49" s="315"/>
    </row>
    <row r="50" spans="2:11" ht="25.5" customHeight="1">
      <c r="B50" s="313"/>
      <c r="C50" s="314" t="s">
        <v>823</v>
      </c>
      <c r="D50" s="314"/>
      <c r="E50" s="314"/>
      <c r="F50" s="314"/>
      <c r="G50" s="314"/>
      <c r="H50" s="314"/>
      <c r="I50" s="314"/>
      <c r="J50" s="314"/>
      <c r="K50" s="315"/>
    </row>
    <row r="51" spans="2:11" ht="5.25" customHeight="1">
      <c r="B51" s="313"/>
      <c r="C51" s="316"/>
      <c r="D51" s="316"/>
      <c r="E51" s="316"/>
      <c r="F51" s="316"/>
      <c r="G51" s="316"/>
      <c r="H51" s="316"/>
      <c r="I51" s="316"/>
      <c r="J51" s="316"/>
      <c r="K51" s="315"/>
    </row>
    <row r="52" spans="2:11" ht="15" customHeight="1">
      <c r="B52" s="313"/>
      <c r="C52" s="317" t="s">
        <v>824</v>
      </c>
      <c r="D52" s="317"/>
      <c r="E52" s="317"/>
      <c r="F52" s="317"/>
      <c r="G52" s="317"/>
      <c r="H52" s="317"/>
      <c r="I52" s="317"/>
      <c r="J52" s="317"/>
      <c r="K52" s="315"/>
    </row>
    <row r="53" spans="2:11" ht="15" customHeight="1">
      <c r="B53" s="313"/>
      <c r="C53" s="317" t="s">
        <v>825</v>
      </c>
      <c r="D53" s="317"/>
      <c r="E53" s="317"/>
      <c r="F53" s="317"/>
      <c r="G53" s="317"/>
      <c r="H53" s="317"/>
      <c r="I53" s="317"/>
      <c r="J53" s="317"/>
      <c r="K53" s="315"/>
    </row>
    <row r="54" spans="2:11" ht="12.75" customHeight="1">
      <c r="B54" s="313"/>
      <c r="C54" s="319"/>
      <c r="D54" s="319"/>
      <c r="E54" s="319"/>
      <c r="F54" s="319"/>
      <c r="G54" s="319"/>
      <c r="H54" s="319"/>
      <c r="I54" s="319"/>
      <c r="J54" s="319"/>
      <c r="K54" s="315"/>
    </row>
    <row r="55" spans="2:11" ht="15" customHeight="1">
      <c r="B55" s="313"/>
      <c r="C55" s="317" t="s">
        <v>826</v>
      </c>
      <c r="D55" s="317"/>
      <c r="E55" s="317"/>
      <c r="F55" s="317"/>
      <c r="G55" s="317"/>
      <c r="H55" s="317"/>
      <c r="I55" s="317"/>
      <c r="J55" s="317"/>
      <c r="K55" s="315"/>
    </row>
    <row r="56" spans="2:11" ht="15" customHeight="1">
      <c r="B56" s="313"/>
      <c r="C56" s="320"/>
      <c r="D56" s="317" t="s">
        <v>827</v>
      </c>
      <c r="E56" s="317"/>
      <c r="F56" s="317"/>
      <c r="G56" s="317"/>
      <c r="H56" s="317"/>
      <c r="I56" s="317"/>
      <c r="J56" s="317"/>
      <c r="K56" s="315"/>
    </row>
    <row r="57" spans="2:11" ht="15" customHeight="1">
      <c r="B57" s="313"/>
      <c r="C57" s="320"/>
      <c r="D57" s="317" t="s">
        <v>828</v>
      </c>
      <c r="E57" s="317"/>
      <c r="F57" s="317"/>
      <c r="G57" s="317"/>
      <c r="H57" s="317"/>
      <c r="I57" s="317"/>
      <c r="J57" s="317"/>
      <c r="K57" s="315"/>
    </row>
    <row r="58" spans="2:11" ht="15" customHeight="1">
      <c r="B58" s="313"/>
      <c r="C58" s="320"/>
      <c r="D58" s="317" t="s">
        <v>829</v>
      </c>
      <c r="E58" s="317"/>
      <c r="F58" s="317"/>
      <c r="G58" s="317"/>
      <c r="H58" s="317"/>
      <c r="I58" s="317"/>
      <c r="J58" s="317"/>
      <c r="K58" s="315"/>
    </row>
    <row r="59" spans="2:11" ht="15" customHeight="1">
      <c r="B59" s="313"/>
      <c r="C59" s="320"/>
      <c r="D59" s="317" t="s">
        <v>830</v>
      </c>
      <c r="E59" s="317"/>
      <c r="F59" s="317"/>
      <c r="G59" s="317"/>
      <c r="H59" s="317"/>
      <c r="I59" s="317"/>
      <c r="J59" s="317"/>
      <c r="K59" s="315"/>
    </row>
    <row r="60" spans="2:11" ht="15" customHeight="1">
      <c r="B60" s="313"/>
      <c r="C60" s="320"/>
      <c r="D60" s="323" t="s">
        <v>831</v>
      </c>
      <c r="E60" s="323"/>
      <c r="F60" s="323"/>
      <c r="G60" s="323"/>
      <c r="H60" s="323"/>
      <c r="I60" s="323"/>
      <c r="J60" s="323"/>
      <c r="K60" s="315"/>
    </row>
    <row r="61" spans="2:11" ht="15" customHeight="1">
      <c r="B61" s="313"/>
      <c r="C61" s="320"/>
      <c r="D61" s="317" t="s">
        <v>832</v>
      </c>
      <c r="E61" s="317"/>
      <c r="F61" s="317"/>
      <c r="G61" s="317"/>
      <c r="H61" s="317"/>
      <c r="I61" s="317"/>
      <c r="J61" s="317"/>
      <c r="K61" s="315"/>
    </row>
    <row r="62" spans="2:11" ht="12.75" customHeight="1">
      <c r="B62" s="313"/>
      <c r="C62" s="320"/>
      <c r="D62" s="320"/>
      <c r="E62" s="324"/>
      <c r="F62" s="320"/>
      <c r="G62" s="320"/>
      <c r="H62" s="320"/>
      <c r="I62" s="320"/>
      <c r="J62" s="320"/>
      <c r="K62" s="315"/>
    </row>
    <row r="63" spans="2:11" ht="15" customHeight="1">
      <c r="B63" s="313"/>
      <c r="C63" s="320"/>
      <c r="D63" s="317" t="s">
        <v>833</v>
      </c>
      <c r="E63" s="317"/>
      <c r="F63" s="317"/>
      <c r="G63" s="317"/>
      <c r="H63" s="317"/>
      <c r="I63" s="317"/>
      <c r="J63" s="317"/>
      <c r="K63" s="315"/>
    </row>
    <row r="64" spans="2:11" ht="15" customHeight="1">
      <c r="B64" s="313"/>
      <c r="C64" s="320"/>
      <c r="D64" s="323" t="s">
        <v>834</v>
      </c>
      <c r="E64" s="323"/>
      <c r="F64" s="323"/>
      <c r="G64" s="323"/>
      <c r="H64" s="323"/>
      <c r="I64" s="323"/>
      <c r="J64" s="323"/>
      <c r="K64" s="315"/>
    </row>
    <row r="65" spans="2:11" ht="15" customHeight="1">
      <c r="B65" s="313"/>
      <c r="C65" s="320"/>
      <c r="D65" s="317" t="s">
        <v>835</v>
      </c>
      <c r="E65" s="317"/>
      <c r="F65" s="317"/>
      <c r="G65" s="317"/>
      <c r="H65" s="317"/>
      <c r="I65" s="317"/>
      <c r="J65" s="317"/>
      <c r="K65" s="315"/>
    </row>
    <row r="66" spans="2:11" ht="15" customHeight="1">
      <c r="B66" s="313"/>
      <c r="C66" s="320"/>
      <c r="D66" s="317" t="s">
        <v>836</v>
      </c>
      <c r="E66" s="317"/>
      <c r="F66" s="317"/>
      <c r="G66" s="317"/>
      <c r="H66" s="317"/>
      <c r="I66" s="317"/>
      <c r="J66" s="317"/>
      <c r="K66" s="315"/>
    </row>
    <row r="67" spans="2:11" ht="15" customHeight="1">
      <c r="B67" s="313"/>
      <c r="C67" s="320"/>
      <c r="D67" s="317" t="s">
        <v>837</v>
      </c>
      <c r="E67" s="317"/>
      <c r="F67" s="317"/>
      <c r="G67" s="317"/>
      <c r="H67" s="317"/>
      <c r="I67" s="317"/>
      <c r="J67" s="317"/>
      <c r="K67" s="315"/>
    </row>
    <row r="68" spans="2:11" ht="15" customHeight="1">
      <c r="B68" s="313"/>
      <c r="C68" s="320"/>
      <c r="D68" s="317" t="s">
        <v>838</v>
      </c>
      <c r="E68" s="317"/>
      <c r="F68" s="317"/>
      <c r="G68" s="317"/>
      <c r="H68" s="317"/>
      <c r="I68" s="317"/>
      <c r="J68" s="317"/>
      <c r="K68" s="315"/>
    </row>
    <row r="69" spans="2:11" ht="12.75" customHeight="1">
      <c r="B69" s="325"/>
      <c r="C69" s="326"/>
      <c r="D69" s="326"/>
      <c r="E69" s="326"/>
      <c r="F69" s="326"/>
      <c r="G69" s="326"/>
      <c r="H69" s="326"/>
      <c r="I69" s="326"/>
      <c r="J69" s="326"/>
      <c r="K69" s="327"/>
    </row>
    <row r="70" spans="2:11" ht="18.75" customHeight="1">
      <c r="B70" s="328"/>
      <c r="C70" s="328"/>
      <c r="D70" s="328"/>
      <c r="E70" s="328"/>
      <c r="F70" s="328"/>
      <c r="G70" s="328"/>
      <c r="H70" s="328"/>
      <c r="I70" s="328"/>
      <c r="J70" s="328"/>
      <c r="K70" s="329"/>
    </row>
    <row r="71" spans="2:11" ht="18.75" customHeight="1">
      <c r="B71" s="329"/>
      <c r="C71" s="329"/>
      <c r="D71" s="329"/>
      <c r="E71" s="329"/>
      <c r="F71" s="329"/>
      <c r="G71" s="329"/>
      <c r="H71" s="329"/>
      <c r="I71" s="329"/>
      <c r="J71" s="329"/>
      <c r="K71" s="329"/>
    </row>
    <row r="72" spans="2:11" ht="7.5" customHeight="1">
      <c r="B72" s="330"/>
      <c r="C72" s="331"/>
      <c r="D72" s="331"/>
      <c r="E72" s="331"/>
      <c r="F72" s="331"/>
      <c r="G72" s="331"/>
      <c r="H72" s="331"/>
      <c r="I72" s="331"/>
      <c r="J72" s="331"/>
      <c r="K72" s="332"/>
    </row>
    <row r="73" spans="2:11" ht="45" customHeight="1">
      <c r="B73" s="333"/>
      <c r="C73" s="334" t="s">
        <v>775</v>
      </c>
      <c r="D73" s="334"/>
      <c r="E73" s="334"/>
      <c r="F73" s="334"/>
      <c r="G73" s="334"/>
      <c r="H73" s="334"/>
      <c r="I73" s="334"/>
      <c r="J73" s="334"/>
      <c r="K73" s="335"/>
    </row>
    <row r="74" spans="2:11" ht="17.25" customHeight="1">
      <c r="B74" s="333"/>
      <c r="C74" s="336" t="s">
        <v>839</v>
      </c>
      <c r="D74" s="336"/>
      <c r="E74" s="336"/>
      <c r="F74" s="336" t="s">
        <v>840</v>
      </c>
      <c r="G74" s="337"/>
      <c r="H74" s="336" t="s">
        <v>121</v>
      </c>
      <c r="I74" s="336" t="s">
        <v>63</v>
      </c>
      <c r="J74" s="336" t="s">
        <v>841</v>
      </c>
      <c r="K74" s="335"/>
    </row>
    <row r="75" spans="2:11" ht="17.25" customHeight="1">
      <c r="B75" s="333"/>
      <c r="C75" s="338" t="s">
        <v>842</v>
      </c>
      <c r="D75" s="338"/>
      <c r="E75" s="338"/>
      <c r="F75" s="339" t="s">
        <v>843</v>
      </c>
      <c r="G75" s="340"/>
      <c r="H75" s="338"/>
      <c r="I75" s="338"/>
      <c r="J75" s="338" t="s">
        <v>844</v>
      </c>
      <c r="K75" s="335"/>
    </row>
    <row r="76" spans="2:11" ht="5.25" customHeight="1">
      <c r="B76" s="333"/>
      <c r="C76" s="341"/>
      <c r="D76" s="341"/>
      <c r="E76" s="341"/>
      <c r="F76" s="341"/>
      <c r="G76" s="342"/>
      <c r="H76" s="341"/>
      <c r="I76" s="341"/>
      <c r="J76" s="341"/>
      <c r="K76" s="335"/>
    </row>
    <row r="77" spans="2:11" ht="15" customHeight="1">
      <c r="B77" s="333"/>
      <c r="C77" s="322" t="s">
        <v>59</v>
      </c>
      <c r="D77" s="341"/>
      <c r="E77" s="341"/>
      <c r="F77" s="343" t="s">
        <v>845</v>
      </c>
      <c r="G77" s="342"/>
      <c r="H77" s="322" t="s">
        <v>846</v>
      </c>
      <c r="I77" s="322" t="s">
        <v>847</v>
      </c>
      <c r="J77" s="322">
        <v>20</v>
      </c>
      <c r="K77" s="335"/>
    </row>
    <row r="78" spans="2:11" ht="15" customHeight="1">
      <c r="B78" s="333"/>
      <c r="C78" s="322" t="s">
        <v>848</v>
      </c>
      <c r="D78" s="322"/>
      <c r="E78" s="322"/>
      <c r="F78" s="343" t="s">
        <v>845</v>
      </c>
      <c r="G78" s="342"/>
      <c r="H78" s="322" t="s">
        <v>849</v>
      </c>
      <c r="I78" s="322" t="s">
        <v>847</v>
      </c>
      <c r="J78" s="322">
        <v>120</v>
      </c>
      <c r="K78" s="335"/>
    </row>
    <row r="79" spans="2:11" ht="15" customHeight="1">
      <c r="B79" s="344"/>
      <c r="C79" s="322" t="s">
        <v>850</v>
      </c>
      <c r="D79" s="322"/>
      <c r="E79" s="322"/>
      <c r="F79" s="343" t="s">
        <v>851</v>
      </c>
      <c r="G79" s="342"/>
      <c r="H79" s="322" t="s">
        <v>852</v>
      </c>
      <c r="I79" s="322" t="s">
        <v>847</v>
      </c>
      <c r="J79" s="322">
        <v>50</v>
      </c>
      <c r="K79" s="335"/>
    </row>
    <row r="80" spans="2:11" ht="15" customHeight="1">
      <c r="B80" s="344"/>
      <c r="C80" s="322" t="s">
        <v>853</v>
      </c>
      <c r="D80" s="322"/>
      <c r="E80" s="322"/>
      <c r="F80" s="343" t="s">
        <v>845</v>
      </c>
      <c r="G80" s="342"/>
      <c r="H80" s="322" t="s">
        <v>854</v>
      </c>
      <c r="I80" s="322" t="s">
        <v>855</v>
      </c>
      <c r="J80" s="322"/>
      <c r="K80" s="335"/>
    </row>
    <row r="81" spans="2:11" ht="15" customHeight="1">
      <c r="B81" s="344"/>
      <c r="C81" s="345" t="s">
        <v>856</v>
      </c>
      <c r="D81" s="345"/>
      <c r="E81" s="345"/>
      <c r="F81" s="346" t="s">
        <v>851</v>
      </c>
      <c r="G81" s="345"/>
      <c r="H81" s="345" t="s">
        <v>857</v>
      </c>
      <c r="I81" s="345" t="s">
        <v>847</v>
      </c>
      <c r="J81" s="345">
        <v>15</v>
      </c>
      <c r="K81" s="335"/>
    </row>
    <row r="82" spans="2:11" ht="15" customHeight="1">
      <c r="B82" s="344"/>
      <c r="C82" s="345" t="s">
        <v>858</v>
      </c>
      <c r="D82" s="345"/>
      <c r="E82" s="345"/>
      <c r="F82" s="346" t="s">
        <v>851</v>
      </c>
      <c r="G82" s="345"/>
      <c r="H82" s="345" t="s">
        <v>859</v>
      </c>
      <c r="I82" s="345" t="s">
        <v>847</v>
      </c>
      <c r="J82" s="345">
        <v>15</v>
      </c>
      <c r="K82" s="335"/>
    </row>
    <row r="83" spans="2:11" ht="15" customHeight="1">
      <c r="B83" s="344"/>
      <c r="C83" s="345" t="s">
        <v>860</v>
      </c>
      <c r="D83" s="345"/>
      <c r="E83" s="345"/>
      <c r="F83" s="346" t="s">
        <v>851</v>
      </c>
      <c r="G83" s="345"/>
      <c r="H83" s="345" t="s">
        <v>861</v>
      </c>
      <c r="I83" s="345" t="s">
        <v>847</v>
      </c>
      <c r="J83" s="345">
        <v>20</v>
      </c>
      <c r="K83" s="335"/>
    </row>
    <row r="84" spans="2:11" ht="15" customHeight="1">
      <c r="B84" s="344"/>
      <c r="C84" s="345" t="s">
        <v>862</v>
      </c>
      <c r="D84" s="345"/>
      <c r="E84" s="345"/>
      <c r="F84" s="346" t="s">
        <v>851</v>
      </c>
      <c r="G84" s="345"/>
      <c r="H84" s="345" t="s">
        <v>863</v>
      </c>
      <c r="I84" s="345" t="s">
        <v>847</v>
      </c>
      <c r="J84" s="345">
        <v>20</v>
      </c>
      <c r="K84" s="335"/>
    </row>
    <row r="85" spans="2:11" ht="15" customHeight="1">
      <c r="B85" s="344"/>
      <c r="C85" s="322" t="s">
        <v>864</v>
      </c>
      <c r="D85" s="322"/>
      <c r="E85" s="322"/>
      <c r="F85" s="343" t="s">
        <v>851</v>
      </c>
      <c r="G85" s="342"/>
      <c r="H85" s="322" t="s">
        <v>865</v>
      </c>
      <c r="I85" s="322" t="s">
        <v>847</v>
      </c>
      <c r="J85" s="322">
        <v>50</v>
      </c>
      <c r="K85" s="335"/>
    </row>
    <row r="86" spans="2:11" ht="15" customHeight="1">
      <c r="B86" s="344"/>
      <c r="C86" s="322" t="s">
        <v>866</v>
      </c>
      <c r="D86" s="322"/>
      <c r="E86" s="322"/>
      <c r="F86" s="343" t="s">
        <v>851</v>
      </c>
      <c r="G86" s="342"/>
      <c r="H86" s="322" t="s">
        <v>867</v>
      </c>
      <c r="I86" s="322" t="s">
        <v>847</v>
      </c>
      <c r="J86" s="322">
        <v>20</v>
      </c>
      <c r="K86" s="335"/>
    </row>
    <row r="87" spans="2:11" ht="15" customHeight="1">
      <c r="B87" s="344"/>
      <c r="C87" s="322" t="s">
        <v>868</v>
      </c>
      <c r="D87" s="322"/>
      <c r="E87" s="322"/>
      <c r="F87" s="343" t="s">
        <v>851</v>
      </c>
      <c r="G87" s="342"/>
      <c r="H87" s="322" t="s">
        <v>869</v>
      </c>
      <c r="I87" s="322" t="s">
        <v>847</v>
      </c>
      <c r="J87" s="322">
        <v>20</v>
      </c>
      <c r="K87" s="335"/>
    </row>
    <row r="88" spans="2:11" ht="15" customHeight="1">
      <c r="B88" s="344"/>
      <c r="C88" s="322" t="s">
        <v>870</v>
      </c>
      <c r="D88" s="322"/>
      <c r="E88" s="322"/>
      <c r="F88" s="343" t="s">
        <v>851</v>
      </c>
      <c r="G88" s="342"/>
      <c r="H88" s="322" t="s">
        <v>871</v>
      </c>
      <c r="I88" s="322" t="s">
        <v>847</v>
      </c>
      <c r="J88" s="322">
        <v>50</v>
      </c>
      <c r="K88" s="335"/>
    </row>
    <row r="89" spans="2:11" ht="15" customHeight="1">
      <c r="B89" s="344"/>
      <c r="C89" s="322" t="s">
        <v>872</v>
      </c>
      <c r="D89" s="322"/>
      <c r="E89" s="322"/>
      <c r="F89" s="343" t="s">
        <v>851</v>
      </c>
      <c r="G89" s="342"/>
      <c r="H89" s="322" t="s">
        <v>872</v>
      </c>
      <c r="I89" s="322" t="s">
        <v>847</v>
      </c>
      <c r="J89" s="322">
        <v>50</v>
      </c>
      <c r="K89" s="335"/>
    </row>
    <row r="90" spans="2:11" ht="15" customHeight="1">
      <c r="B90" s="344"/>
      <c r="C90" s="322" t="s">
        <v>126</v>
      </c>
      <c r="D90" s="322"/>
      <c r="E90" s="322"/>
      <c r="F90" s="343" t="s">
        <v>851</v>
      </c>
      <c r="G90" s="342"/>
      <c r="H90" s="322" t="s">
        <v>873</v>
      </c>
      <c r="I90" s="322" t="s">
        <v>847</v>
      </c>
      <c r="J90" s="322">
        <v>255</v>
      </c>
      <c r="K90" s="335"/>
    </row>
    <row r="91" spans="2:11" ht="15" customHeight="1">
      <c r="B91" s="344"/>
      <c r="C91" s="322" t="s">
        <v>874</v>
      </c>
      <c r="D91" s="322"/>
      <c r="E91" s="322"/>
      <c r="F91" s="343" t="s">
        <v>845</v>
      </c>
      <c r="G91" s="342"/>
      <c r="H91" s="322" t="s">
        <v>875</v>
      </c>
      <c r="I91" s="322" t="s">
        <v>876</v>
      </c>
      <c r="J91" s="322"/>
      <c r="K91" s="335"/>
    </row>
    <row r="92" spans="2:11" ht="15" customHeight="1">
      <c r="B92" s="344"/>
      <c r="C92" s="322" t="s">
        <v>877</v>
      </c>
      <c r="D92" s="322"/>
      <c r="E92" s="322"/>
      <c r="F92" s="343" t="s">
        <v>845</v>
      </c>
      <c r="G92" s="342"/>
      <c r="H92" s="322" t="s">
        <v>878</v>
      </c>
      <c r="I92" s="322" t="s">
        <v>879</v>
      </c>
      <c r="J92" s="322"/>
      <c r="K92" s="335"/>
    </row>
    <row r="93" spans="2:11" ht="15" customHeight="1">
      <c r="B93" s="344"/>
      <c r="C93" s="322" t="s">
        <v>880</v>
      </c>
      <c r="D93" s="322"/>
      <c r="E93" s="322"/>
      <c r="F93" s="343" t="s">
        <v>845</v>
      </c>
      <c r="G93" s="342"/>
      <c r="H93" s="322" t="s">
        <v>880</v>
      </c>
      <c r="I93" s="322" t="s">
        <v>879</v>
      </c>
      <c r="J93" s="322"/>
      <c r="K93" s="335"/>
    </row>
    <row r="94" spans="2:11" ht="15" customHeight="1">
      <c r="B94" s="344"/>
      <c r="C94" s="322" t="s">
        <v>44</v>
      </c>
      <c r="D94" s="322"/>
      <c r="E94" s="322"/>
      <c r="F94" s="343" t="s">
        <v>845</v>
      </c>
      <c r="G94" s="342"/>
      <c r="H94" s="322" t="s">
        <v>881</v>
      </c>
      <c r="I94" s="322" t="s">
        <v>879</v>
      </c>
      <c r="J94" s="322"/>
      <c r="K94" s="335"/>
    </row>
    <row r="95" spans="2:11" ht="15" customHeight="1">
      <c r="B95" s="344"/>
      <c r="C95" s="322" t="s">
        <v>54</v>
      </c>
      <c r="D95" s="322"/>
      <c r="E95" s="322"/>
      <c r="F95" s="343" t="s">
        <v>845</v>
      </c>
      <c r="G95" s="342"/>
      <c r="H95" s="322" t="s">
        <v>882</v>
      </c>
      <c r="I95" s="322" t="s">
        <v>879</v>
      </c>
      <c r="J95" s="322"/>
      <c r="K95" s="335"/>
    </row>
    <row r="96" spans="2:11" ht="15" customHeight="1">
      <c r="B96" s="347"/>
      <c r="C96" s="348"/>
      <c r="D96" s="348"/>
      <c r="E96" s="348"/>
      <c r="F96" s="348"/>
      <c r="G96" s="348"/>
      <c r="H96" s="348"/>
      <c r="I96" s="348"/>
      <c r="J96" s="348"/>
      <c r="K96" s="349"/>
    </row>
    <row r="97" spans="2:11" ht="18.75" customHeight="1">
      <c r="B97" s="350"/>
      <c r="C97" s="351"/>
      <c r="D97" s="351"/>
      <c r="E97" s="351"/>
      <c r="F97" s="351"/>
      <c r="G97" s="351"/>
      <c r="H97" s="351"/>
      <c r="I97" s="351"/>
      <c r="J97" s="351"/>
      <c r="K97" s="350"/>
    </row>
    <row r="98" spans="2:11" ht="18.75" customHeight="1">
      <c r="B98" s="329"/>
      <c r="C98" s="329"/>
      <c r="D98" s="329"/>
      <c r="E98" s="329"/>
      <c r="F98" s="329"/>
      <c r="G98" s="329"/>
      <c r="H98" s="329"/>
      <c r="I98" s="329"/>
      <c r="J98" s="329"/>
      <c r="K98" s="329"/>
    </row>
    <row r="99" spans="2:11" ht="7.5" customHeight="1">
      <c r="B99" s="330"/>
      <c r="C99" s="331"/>
      <c r="D99" s="331"/>
      <c r="E99" s="331"/>
      <c r="F99" s="331"/>
      <c r="G99" s="331"/>
      <c r="H99" s="331"/>
      <c r="I99" s="331"/>
      <c r="J99" s="331"/>
      <c r="K99" s="332"/>
    </row>
    <row r="100" spans="2:11" ht="45" customHeight="1">
      <c r="B100" s="333"/>
      <c r="C100" s="334" t="s">
        <v>883</v>
      </c>
      <c r="D100" s="334"/>
      <c r="E100" s="334"/>
      <c r="F100" s="334"/>
      <c r="G100" s="334"/>
      <c r="H100" s="334"/>
      <c r="I100" s="334"/>
      <c r="J100" s="334"/>
      <c r="K100" s="335"/>
    </row>
    <row r="101" spans="2:11" ht="17.25" customHeight="1">
      <c r="B101" s="333"/>
      <c r="C101" s="336" t="s">
        <v>839</v>
      </c>
      <c r="D101" s="336"/>
      <c r="E101" s="336"/>
      <c r="F101" s="336" t="s">
        <v>840</v>
      </c>
      <c r="G101" s="337"/>
      <c r="H101" s="336" t="s">
        <v>121</v>
      </c>
      <c r="I101" s="336" t="s">
        <v>63</v>
      </c>
      <c r="J101" s="336" t="s">
        <v>841</v>
      </c>
      <c r="K101" s="335"/>
    </row>
    <row r="102" spans="2:11" ht="17.25" customHeight="1">
      <c r="B102" s="333"/>
      <c r="C102" s="338" t="s">
        <v>842</v>
      </c>
      <c r="D102" s="338"/>
      <c r="E102" s="338"/>
      <c r="F102" s="339" t="s">
        <v>843</v>
      </c>
      <c r="G102" s="340"/>
      <c r="H102" s="338"/>
      <c r="I102" s="338"/>
      <c r="J102" s="338" t="s">
        <v>844</v>
      </c>
      <c r="K102" s="335"/>
    </row>
    <row r="103" spans="2:11" ht="5.25" customHeight="1">
      <c r="B103" s="333"/>
      <c r="C103" s="336"/>
      <c r="D103" s="336"/>
      <c r="E103" s="336"/>
      <c r="F103" s="336"/>
      <c r="G103" s="352"/>
      <c r="H103" s="336"/>
      <c r="I103" s="336"/>
      <c r="J103" s="336"/>
      <c r="K103" s="335"/>
    </row>
    <row r="104" spans="2:11" ht="15" customHeight="1">
      <c r="B104" s="333"/>
      <c r="C104" s="322" t="s">
        <v>59</v>
      </c>
      <c r="D104" s="341"/>
      <c r="E104" s="341"/>
      <c r="F104" s="343" t="s">
        <v>845</v>
      </c>
      <c r="G104" s="352"/>
      <c r="H104" s="322" t="s">
        <v>884</v>
      </c>
      <c r="I104" s="322" t="s">
        <v>847</v>
      </c>
      <c r="J104" s="322">
        <v>20</v>
      </c>
      <c r="K104" s="335"/>
    </row>
    <row r="105" spans="2:11" ht="15" customHeight="1">
      <c r="B105" s="333"/>
      <c r="C105" s="322" t="s">
        <v>848</v>
      </c>
      <c r="D105" s="322"/>
      <c r="E105" s="322"/>
      <c r="F105" s="343" t="s">
        <v>845</v>
      </c>
      <c r="G105" s="322"/>
      <c r="H105" s="322" t="s">
        <v>884</v>
      </c>
      <c r="I105" s="322" t="s">
        <v>847</v>
      </c>
      <c r="J105" s="322">
        <v>120</v>
      </c>
      <c r="K105" s="335"/>
    </row>
    <row r="106" spans="2:11" ht="15" customHeight="1">
      <c r="B106" s="344"/>
      <c r="C106" s="322" t="s">
        <v>850</v>
      </c>
      <c r="D106" s="322"/>
      <c r="E106" s="322"/>
      <c r="F106" s="343" t="s">
        <v>851</v>
      </c>
      <c r="G106" s="322"/>
      <c r="H106" s="322" t="s">
        <v>884</v>
      </c>
      <c r="I106" s="322" t="s">
        <v>847</v>
      </c>
      <c r="J106" s="322">
        <v>50</v>
      </c>
      <c r="K106" s="335"/>
    </row>
    <row r="107" spans="2:11" ht="15" customHeight="1">
      <c r="B107" s="344"/>
      <c r="C107" s="322" t="s">
        <v>853</v>
      </c>
      <c r="D107" s="322"/>
      <c r="E107" s="322"/>
      <c r="F107" s="343" t="s">
        <v>845</v>
      </c>
      <c r="G107" s="322"/>
      <c r="H107" s="322" t="s">
        <v>884</v>
      </c>
      <c r="I107" s="322" t="s">
        <v>855</v>
      </c>
      <c r="J107" s="322"/>
      <c r="K107" s="335"/>
    </row>
    <row r="108" spans="2:11" ht="15" customHeight="1">
      <c r="B108" s="344"/>
      <c r="C108" s="322" t="s">
        <v>864</v>
      </c>
      <c r="D108" s="322"/>
      <c r="E108" s="322"/>
      <c r="F108" s="343" t="s">
        <v>851</v>
      </c>
      <c r="G108" s="322"/>
      <c r="H108" s="322" t="s">
        <v>884</v>
      </c>
      <c r="I108" s="322" t="s">
        <v>847</v>
      </c>
      <c r="J108" s="322">
        <v>50</v>
      </c>
      <c r="K108" s="335"/>
    </row>
    <row r="109" spans="2:11" ht="15" customHeight="1">
      <c r="B109" s="344"/>
      <c r="C109" s="322" t="s">
        <v>872</v>
      </c>
      <c r="D109" s="322"/>
      <c r="E109" s="322"/>
      <c r="F109" s="343" t="s">
        <v>851</v>
      </c>
      <c r="G109" s="322"/>
      <c r="H109" s="322" t="s">
        <v>884</v>
      </c>
      <c r="I109" s="322" t="s">
        <v>847</v>
      </c>
      <c r="J109" s="322">
        <v>50</v>
      </c>
      <c r="K109" s="335"/>
    </row>
    <row r="110" spans="2:11" ht="15" customHeight="1">
      <c r="B110" s="344"/>
      <c r="C110" s="322" t="s">
        <v>870</v>
      </c>
      <c r="D110" s="322"/>
      <c r="E110" s="322"/>
      <c r="F110" s="343" t="s">
        <v>851</v>
      </c>
      <c r="G110" s="322"/>
      <c r="H110" s="322" t="s">
        <v>884</v>
      </c>
      <c r="I110" s="322" t="s">
        <v>847</v>
      </c>
      <c r="J110" s="322">
        <v>50</v>
      </c>
      <c r="K110" s="335"/>
    </row>
    <row r="111" spans="2:11" ht="15" customHeight="1">
      <c r="B111" s="344"/>
      <c r="C111" s="322" t="s">
        <v>59</v>
      </c>
      <c r="D111" s="322"/>
      <c r="E111" s="322"/>
      <c r="F111" s="343" t="s">
        <v>845</v>
      </c>
      <c r="G111" s="322"/>
      <c r="H111" s="322" t="s">
        <v>885</v>
      </c>
      <c r="I111" s="322" t="s">
        <v>847</v>
      </c>
      <c r="J111" s="322">
        <v>20</v>
      </c>
      <c r="K111" s="335"/>
    </row>
    <row r="112" spans="2:11" ht="15" customHeight="1">
      <c r="B112" s="344"/>
      <c r="C112" s="322" t="s">
        <v>886</v>
      </c>
      <c r="D112" s="322"/>
      <c r="E112" s="322"/>
      <c r="F112" s="343" t="s">
        <v>845</v>
      </c>
      <c r="G112" s="322"/>
      <c r="H112" s="322" t="s">
        <v>887</v>
      </c>
      <c r="I112" s="322" t="s">
        <v>847</v>
      </c>
      <c r="J112" s="322">
        <v>120</v>
      </c>
      <c r="K112" s="335"/>
    </row>
    <row r="113" spans="2:11" ht="15" customHeight="1">
      <c r="B113" s="344"/>
      <c r="C113" s="322" t="s">
        <v>44</v>
      </c>
      <c r="D113" s="322"/>
      <c r="E113" s="322"/>
      <c r="F113" s="343" t="s">
        <v>845</v>
      </c>
      <c r="G113" s="322"/>
      <c r="H113" s="322" t="s">
        <v>888</v>
      </c>
      <c r="I113" s="322" t="s">
        <v>879</v>
      </c>
      <c r="J113" s="322"/>
      <c r="K113" s="335"/>
    </row>
    <row r="114" spans="2:11" ht="15" customHeight="1">
      <c r="B114" s="344"/>
      <c r="C114" s="322" t="s">
        <v>54</v>
      </c>
      <c r="D114" s="322"/>
      <c r="E114" s="322"/>
      <c r="F114" s="343" t="s">
        <v>845</v>
      </c>
      <c r="G114" s="322"/>
      <c r="H114" s="322" t="s">
        <v>889</v>
      </c>
      <c r="I114" s="322" t="s">
        <v>879</v>
      </c>
      <c r="J114" s="322"/>
      <c r="K114" s="335"/>
    </row>
    <row r="115" spans="2:11" ht="15" customHeight="1">
      <c r="B115" s="344"/>
      <c r="C115" s="322" t="s">
        <v>63</v>
      </c>
      <c r="D115" s="322"/>
      <c r="E115" s="322"/>
      <c r="F115" s="343" t="s">
        <v>845</v>
      </c>
      <c r="G115" s="322"/>
      <c r="H115" s="322" t="s">
        <v>890</v>
      </c>
      <c r="I115" s="322" t="s">
        <v>891</v>
      </c>
      <c r="J115" s="322"/>
      <c r="K115" s="335"/>
    </row>
    <row r="116" spans="2:11" ht="15" customHeight="1">
      <c r="B116" s="347"/>
      <c r="C116" s="353"/>
      <c r="D116" s="353"/>
      <c r="E116" s="353"/>
      <c r="F116" s="353"/>
      <c r="G116" s="353"/>
      <c r="H116" s="353"/>
      <c r="I116" s="353"/>
      <c r="J116" s="353"/>
      <c r="K116" s="349"/>
    </row>
    <row r="117" spans="2:11" ht="18.75" customHeight="1">
      <c r="B117" s="354"/>
      <c r="C117" s="319"/>
      <c r="D117" s="319"/>
      <c r="E117" s="319"/>
      <c r="F117" s="355"/>
      <c r="G117" s="319"/>
      <c r="H117" s="319"/>
      <c r="I117" s="319"/>
      <c r="J117" s="319"/>
      <c r="K117" s="354"/>
    </row>
    <row r="118" spans="2:11" ht="18.75" customHeight="1">
      <c r="B118" s="329"/>
      <c r="C118" s="329"/>
      <c r="D118" s="329"/>
      <c r="E118" s="329"/>
      <c r="F118" s="329"/>
      <c r="G118" s="329"/>
      <c r="H118" s="329"/>
      <c r="I118" s="329"/>
      <c r="J118" s="329"/>
      <c r="K118" s="329"/>
    </row>
    <row r="119" spans="2:11" ht="7.5" customHeight="1">
      <c r="B119" s="356"/>
      <c r="C119" s="357"/>
      <c r="D119" s="357"/>
      <c r="E119" s="357"/>
      <c r="F119" s="357"/>
      <c r="G119" s="357"/>
      <c r="H119" s="357"/>
      <c r="I119" s="357"/>
      <c r="J119" s="357"/>
      <c r="K119" s="358"/>
    </row>
    <row r="120" spans="2:11" ht="45" customHeight="1">
      <c r="B120" s="359"/>
      <c r="C120" s="310" t="s">
        <v>892</v>
      </c>
      <c r="D120" s="310"/>
      <c r="E120" s="310"/>
      <c r="F120" s="310"/>
      <c r="G120" s="310"/>
      <c r="H120" s="310"/>
      <c r="I120" s="310"/>
      <c r="J120" s="310"/>
      <c r="K120" s="360"/>
    </row>
    <row r="121" spans="2:11" ht="17.25" customHeight="1">
      <c r="B121" s="361"/>
      <c r="C121" s="336" t="s">
        <v>839</v>
      </c>
      <c r="D121" s="336"/>
      <c r="E121" s="336"/>
      <c r="F121" s="336" t="s">
        <v>840</v>
      </c>
      <c r="G121" s="337"/>
      <c r="H121" s="336" t="s">
        <v>121</v>
      </c>
      <c r="I121" s="336" t="s">
        <v>63</v>
      </c>
      <c r="J121" s="336" t="s">
        <v>841</v>
      </c>
      <c r="K121" s="362"/>
    </row>
    <row r="122" spans="2:11" ht="17.25" customHeight="1">
      <c r="B122" s="361"/>
      <c r="C122" s="338" t="s">
        <v>842</v>
      </c>
      <c r="D122" s="338"/>
      <c r="E122" s="338"/>
      <c r="F122" s="339" t="s">
        <v>843</v>
      </c>
      <c r="G122" s="340"/>
      <c r="H122" s="338"/>
      <c r="I122" s="338"/>
      <c r="J122" s="338" t="s">
        <v>844</v>
      </c>
      <c r="K122" s="362"/>
    </row>
    <row r="123" spans="2:11" ht="5.25" customHeight="1">
      <c r="B123" s="363"/>
      <c r="C123" s="341"/>
      <c r="D123" s="341"/>
      <c r="E123" s="341"/>
      <c r="F123" s="341"/>
      <c r="G123" s="322"/>
      <c r="H123" s="341"/>
      <c r="I123" s="341"/>
      <c r="J123" s="341"/>
      <c r="K123" s="364"/>
    </row>
    <row r="124" spans="2:11" ht="15" customHeight="1">
      <c r="B124" s="363"/>
      <c r="C124" s="322" t="s">
        <v>848</v>
      </c>
      <c r="D124" s="341"/>
      <c r="E124" s="341"/>
      <c r="F124" s="343" t="s">
        <v>845</v>
      </c>
      <c r="G124" s="322"/>
      <c r="H124" s="322" t="s">
        <v>884</v>
      </c>
      <c r="I124" s="322" t="s">
        <v>847</v>
      </c>
      <c r="J124" s="322">
        <v>120</v>
      </c>
      <c r="K124" s="365"/>
    </row>
    <row r="125" spans="2:11" ht="15" customHeight="1">
      <c r="B125" s="363"/>
      <c r="C125" s="322" t="s">
        <v>893</v>
      </c>
      <c r="D125" s="322"/>
      <c r="E125" s="322"/>
      <c r="F125" s="343" t="s">
        <v>845</v>
      </c>
      <c r="G125" s="322"/>
      <c r="H125" s="322" t="s">
        <v>894</v>
      </c>
      <c r="I125" s="322" t="s">
        <v>847</v>
      </c>
      <c r="J125" s="322" t="s">
        <v>895</v>
      </c>
      <c r="K125" s="365"/>
    </row>
    <row r="126" spans="2:11" ht="15" customHeight="1">
      <c r="B126" s="363"/>
      <c r="C126" s="322" t="s">
        <v>89</v>
      </c>
      <c r="D126" s="322"/>
      <c r="E126" s="322"/>
      <c r="F126" s="343" t="s">
        <v>845</v>
      </c>
      <c r="G126" s="322"/>
      <c r="H126" s="322" t="s">
        <v>896</v>
      </c>
      <c r="I126" s="322" t="s">
        <v>847</v>
      </c>
      <c r="J126" s="322" t="s">
        <v>895</v>
      </c>
      <c r="K126" s="365"/>
    </row>
    <row r="127" spans="2:11" ht="15" customHeight="1">
      <c r="B127" s="363"/>
      <c r="C127" s="322" t="s">
        <v>856</v>
      </c>
      <c r="D127" s="322"/>
      <c r="E127" s="322"/>
      <c r="F127" s="343" t="s">
        <v>851</v>
      </c>
      <c r="G127" s="322"/>
      <c r="H127" s="322" t="s">
        <v>857</v>
      </c>
      <c r="I127" s="322" t="s">
        <v>847</v>
      </c>
      <c r="J127" s="322">
        <v>15</v>
      </c>
      <c r="K127" s="365"/>
    </row>
    <row r="128" spans="2:11" ht="15" customHeight="1">
      <c r="B128" s="363"/>
      <c r="C128" s="345" t="s">
        <v>858</v>
      </c>
      <c r="D128" s="345"/>
      <c r="E128" s="345"/>
      <c r="F128" s="346" t="s">
        <v>851</v>
      </c>
      <c r="G128" s="345"/>
      <c r="H128" s="345" t="s">
        <v>859</v>
      </c>
      <c r="I128" s="345" t="s">
        <v>847</v>
      </c>
      <c r="J128" s="345">
        <v>15</v>
      </c>
      <c r="K128" s="365"/>
    </row>
    <row r="129" spans="2:11" ht="15" customHeight="1">
      <c r="B129" s="363"/>
      <c r="C129" s="345" t="s">
        <v>860</v>
      </c>
      <c r="D129" s="345"/>
      <c r="E129" s="345"/>
      <c r="F129" s="346" t="s">
        <v>851</v>
      </c>
      <c r="G129" s="345"/>
      <c r="H129" s="345" t="s">
        <v>861</v>
      </c>
      <c r="I129" s="345" t="s">
        <v>847</v>
      </c>
      <c r="J129" s="345">
        <v>20</v>
      </c>
      <c r="K129" s="365"/>
    </row>
    <row r="130" spans="2:11" ht="15" customHeight="1">
      <c r="B130" s="363"/>
      <c r="C130" s="345" t="s">
        <v>862</v>
      </c>
      <c r="D130" s="345"/>
      <c r="E130" s="345"/>
      <c r="F130" s="346" t="s">
        <v>851</v>
      </c>
      <c r="G130" s="345"/>
      <c r="H130" s="345" t="s">
        <v>863</v>
      </c>
      <c r="I130" s="345" t="s">
        <v>847</v>
      </c>
      <c r="J130" s="345">
        <v>20</v>
      </c>
      <c r="K130" s="365"/>
    </row>
    <row r="131" spans="2:11" ht="15" customHeight="1">
      <c r="B131" s="363"/>
      <c r="C131" s="322" t="s">
        <v>850</v>
      </c>
      <c r="D131" s="322"/>
      <c r="E131" s="322"/>
      <c r="F131" s="343" t="s">
        <v>851</v>
      </c>
      <c r="G131" s="322"/>
      <c r="H131" s="322" t="s">
        <v>884</v>
      </c>
      <c r="I131" s="322" t="s">
        <v>847</v>
      </c>
      <c r="J131" s="322">
        <v>50</v>
      </c>
      <c r="K131" s="365"/>
    </row>
    <row r="132" spans="2:11" ht="15" customHeight="1">
      <c r="B132" s="363"/>
      <c r="C132" s="322" t="s">
        <v>864</v>
      </c>
      <c r="D132" s="322"/>
      <c r="E132" s="322"/>
      <c r="F132" s="343" t="s">
        <v>851</v>
      </c>
      <c r="G132" s="322"/>
      <c r="H132" s="322" t="s">
        <v>884</v>
      </c>
      <c r="I132" s="322" t="s">
        <v>847</v>
      </c>
      <c r="J132" s="322">
        <v>50</v>
      </c>
      <c r="K132" s="365"/>
    </row>
    <row r="133" spans="2:11" ht="15" customHeight="1">
      <c r="B133" s="363"/>
      <c r="C133" s="322" t="s">
        <v>870</v>
      </c>
      <c r="D133" s="322"/>
      <c r="E133" s="322"/>
      <c r="F133" s="343" t="s">
        <v>851</v>
      </c>
      <c r="G133" s="322"/>
      <c r="H133" s="322" t="s">
        <v>884</v>
      </c>
      <c r="I133" s="322" t="s">
        <v>847</v>
      </c>
      <c r="J133" s="322">
        <v>50</v>
      </c>
      <c r="K133" s="365"/>
    </row>
    <row r="134" spans="2:11" ht="15" customHeight="1">
      <c r="B134" s="363"/>
      <c r="C134" s="322" t="s">
        <v>872</v>
      </c>
      <c r="D134" s="322"/>
      <c r="E134" s="322"/>
      <c r="F134" s="343" t="s">
        <v>851</v>
      </c>
      <c r="G134" s="322"/>
      <c r="H134" s="322" t="s">
        <v>884</v>
      </c>
      <c r="I134" s="322" t="s">
        <v>847</v>
      </c>
      <c r="J134" s="322">
        <v>50</v>
      </c>
      <c r="K134" s="365"/>
    </row>
    <row r="135" spans="2:11" ht="15" customHeight="1">
      <c r="B135" s="363"/>
      <c r="C135" s="322" t="s">
        <v>126</v>
      </c>
      <c r="D135" s="322"/>
      <c r="E135" s="322"/>
      <c r="F135" s="343" t="s">
        <v>851</v>
      </c>
      <c r="G135" s="322"/>
      <c r="H135" s="322" t="s">
        <v>897</v>
      </c>
      <c r="I135" s="322" t="s">
        <v>847</v>
      </c>
      <c r="J135" s="322">
        <v>255</v>
      </c>
      <c r="K135" s="365"/>
    </row>
    <row r="136" spans="2:11" ht="15" customHeight="1">
      <c r="B136" s="363"/>
      <c r="C136" s="322" t="s">
        <v>874</v>
      </c>
      <c r="D136" s="322"/>
      <c r="E136" s="322"/>
      <c r="F136" s="343" t="s">
        <v>845</v>
      </c>
      <c r="G136" s="322"/>
      <c r="H136" s="322" t="s">
        <v>898</v>
      </c>
      <c r="I136" s="322" t="s">
        <v>876</v>
      </c>
      <c r="J136" s="322"/>
      <c r="K136" s="365"/>
    </row>
    <row r="137" spans="2:11" ht="15" customHeight="1">
      <c r="B137" s="363"/>
      <c r="C137" s="322" t="s">
        <v>877</v>
      </c>
      <c r="D137" s="322"/>
      <c r="E137" s="322"/>
      <c r="F137" s="343" t="s">
        <v>845</v>
      </c>
      <c r="G137" s="322"/>
      <c r="H137" s="322" t="s">
        <v>899</v>
      </c>
      <c r="I137" s="322" t="s">
        <v>879</v>
      </c>
      <c r="J137" s="322"/>
      <c r="K137" s="365"/>
    </row>
    <row r="138" spans="2:11" ht="15" customHeight="1">
      <c r="B138" s="363"/>
      <c r="C138" s="322" t="s">
        <v>880</v>
      </c>
      <c r="D138" s="322"/>
      <c r="E138" s="322"/>
      <c r="F138" s="343" t="s">
        <v>845</v>
      </c>
      <c r="G138" s="322"/>
      <c r="H138" s="322" t="s">
        <v>880</v>
      </c>
      <c r="I138" s="322" t="s">
        <v>879</v>
      </c>
      <c r="J138" s="322"/>
      <c r="K138" s="365"/>
    </row>
    <row r="139" spans="2:11" ht="15" customHeight="1">
      <c r="B139" s="363"/>
      <c r="C139" s="322" t="s">
        <v>44</v>
      </c>
      <c r="D139" s="322"/>
      <c r="E139" s="322"/>
      <c r="F139" s="343" t="s">
        <v>845</v>
      </c>
      <c r="G139" s="322"/>
      <c r="H139" s="322" t="s">
        <v>900</v>
      </c>
      <c r="I139" s="322" t="s">
        <v>879</v>
      </c>
      <c r="J139" s="322"/>
      <c r="K139" s="365"/>
    </row>
    <row r="140" spans="2:11" ht="15" customHeight="1">
      <c r="B140" s="363"/>
      <c r="C140" s="322" t="s">
        <v>901</v>
      </c>
      <c r="D140" s="322"/>
      <c r="E140" s="322"/>
      <c r="F140" s="343" t="s">
        <v>845</v>
      </c>
      <c r="G140" s="322"/>
      <c r="H140" s="322" t="s">
        <v>902</v>
      </c>
      <c r="I140" s="322" t="s">
        <v>879</v>
      </c>
      <c r="J140" s="322"/>
      <c r="K140" s="365"/>
    </row>
    <row r="141" spans="2:11" ht="15" customHeight="1">
      <c r="B141" s="366"/>
      <c r="C141" s="367"/>
      <c r="D141" s="367"/>
      <c r="E141" s="367"/>
      <c r="F141" s="367"/>
      <c r="G141" s="367"/>
      <c r="H141" s="367"/>
      <c r="I141" s="367"/>
      <c r="J141" s="367"/>
      <c r="K141" s="368"/>
    </row>
    <row r="142" spans="2:11" ht="18.75" customHeight="1">
      <c r="B142" s="319"/>
      <c r="C142" s="319"/>
      <c r="D142" s="319"/>
      <c r="E142" s="319"/>
      <c r="F142" s="355"/>
      <c r="G142" s="319"/>
      <c r="H142" s="319"/>
      <c r="I142" s="319"/>
      <c r="J142" s="319"/>
      <c r="K142" s="319"/>
    </row>
    <row r="143" spans="2:11" ht="18.75" customHeight="1">
      <c r="B143" s="329"/>
      <c r="C143" s="329"/>
      <c r="D143" s="329"/>
      <c r="E143" s="329"/>
      <c r="F143" s="329"/>
      <c r="G143" s="329"/>
      <c r="H143" s="329"/>
      <c r="I143" s="329"/>
      <c r="J143" s="329"/>
      <c r="K143" s="329"/>
    </row>
    <row r="144" spans="2:11" ht="7.5" customHeight="1">
      <c r="B144" s="330"/>
      <c r="C144" s="331"/>
      <c r="D144" s="331"/>
      <c r="E144" s="331"/>
      <c r="F144" s="331"/>
      <c r="G144" s="331"/>
      <c r="H144" s="331"/>
      <c r="I144" s="331"/>
      <c r="J144" s="331"/>
      <c r="K144" s="332"/>
    </row>
    <row r="145" spans="2:11" ht="45" customHeight="1">
      <c r="B145" s="333"/>
      <c r="C145" s="334" t="s">
        <v>903</v>
      </c>
      <c r="D145" s="334"/>
      <c r="E145" s="334"/>
      <c r="F145" s="334"/>
      <c r="G145" s="334"/>
      <c r="H145" s="334"/>
      <c r="I145" s="334"/>
      <c r="J145" s="334"/>
      <c r="K145" s="335"/>
    </row>
    <row r="146" spans="2:11" ht="17.25" customHeight="1">
      <c r="B146" s="333"/>
      <c r="C146" s="336" t="s">
        <v>839</v>
      </c>
      <c r="D146" s="336"/>
      <c r="E146" s="336"/>
      <c r="F146" s="336" t="s">
        <v>840</v>
      </c>
      <c r="G146" s="337"/>
      <c r="H146" s="336" t="s">
        <v>121</v>
      </c>
      <c r="I146" s="336" t="s">
        <v>63</v>
      </c>
      <c r="J146" s="336" t="s">
        <v>841</v>
      </c>
      <c r="K146" s="335"/>
    </row>
    <row r="147" spans="2:11" ht="17.25" customHeight="1">
      <c r="B147" s="333"/>
      <c r="C147" s="338" t="s">
        <v>842</v>
      </c>
      <c r="D147" s="338"/>
      <c r="E147" s="338"/>
      <c r="F147" s="339" t="s">
        <v>843</v>
      </c>
      <c r="G147" s="340"/>
      <c r="H147" s="338"/>
      <c r="I147" s="338"/>
      <c r="J147" s="338" t="s">
        <v>844</v>
      </c>
      <c r="K147" s="335"/>
    </row>
    <row r="148" spans="2:11" ht="5.25" customHeight="1">
      <c r="B148" s="344"/>
      <c r="C148" s="341"/>
      <c r="D148" s="341"/>
      <c r="E148" s="341"/>
      <c r="F148" s="341"/>
      <c r="G148" s="342"/>
      <c r="H148" s="341"/>
      <c r="I148" s="341"/>
      <c r="J148" s="341"/>
      <c r="K148" s="365"/>
    </row>
    <row r="149" spans="2:11" ht="15" customHeight="1">
      <c r="B149" s="344"/>
      <c r="C149" s="369" t="s">
        <v>848</v>
      </c>
      <c r="D149" s="322"/>
      <c r="E149" s="322"/>
      <c r="F149" s="370" t="s">
        <v>845</v>
      </c>
      <c r="G149" s="322"/>
      <c r="H149" s="369" t="s">
        <v>884</v>
      </c>
      <c r="I149" s="369" t="s">
        <v>847</v>
      </c>
      <c r="J149" s="369">
        <v>120</v>
      </c>
      <c r="K149" s="365"/>
    </row>
    <row r="150" spans="2:11" ht="15" customHeight="1">
      <c r="B150" s="344"/>
      <c r="C150" s="369" t="s">
        <v>893</v>
      </c>
      <c r="D150" s="322"/>
      <c r="E150" s="322"/>
      <c r="F150" s="370" t="s">
        <v>845</v>
      </c>
      <c r="G150" s="322"/>
      <c r="H150" s="369" t="s">
        <v>904</v>
      </c>
      <c r="I150" s="369" t="s">
        <v>847</v>
      </c>
      <c r="J150" s="369" t="s">
        <v>895</v>
      </c>
      <c r="K150" s="365"/>
    </row>
    <row r="151" spans="2:11" ht="15" customHeight="1">
      <c r="B151" s="344"/>
      <c r="C151" s="369" t="s">
        <v>89</v>
      </c>
      <c r="D151" s="322"/>
      <c r="E151" s="322"/>
      <c r="F151" s="370" t="s">
        <v>845</v>
      </c>
      <c r="G151" s="322"/>
      <c r="H151" s="369" t="s">
        <v>905</v>
      </c>
      <c r="I151" s="369" t="s">
        <v>847</v>
      </c>
      <c r="J151" s="369" t="s">
        <v>895</v>
      </c>
      <c r="K151" s="365"/>
    </row>
    <row r="152" spans="2:11" ht="15" customHeight="1">
      <c r="B152" s="344"/>
      <c r="C152" s="369" t="s">
        <v>850</v>
      </c>
      <c r="D152" s="322"/>
      <c r="E152" s="322"/>
      <c r="F152" s="370" t="s">
        <v>851</v>
      </c>
      <c r="G152" s="322"/>
      <c r="H152" s="369" t="s">
        <v>884</v>
      </c>
      <c r="I152" s="369" t="s">
        <v>847</v>
      </c>
      <c r="J152" s="369">
        <v>50</v>
      </c>
      <c r="K152" s="365"/>
    </row>
    <row r="153" spans="2:11" ht="15" customHeight="1">
      <c r="B153" s="344"/>
      <c r="C153" s="369" t="s">
        <v>853</v>
      </c>
      <c r="D153" s="322"/>
      <c r="E153" s="322"/>
      <c r="F153" s="370" t="s">
        <v>845</v>
      </c>
      <c r="G153" s="322"/>
      <c r="H153" s="369" t="s">
        <v>884</v>
      </c>
      <c r="I153" s="369" t="s">
        <v>855</v>
      </c>
      <c r="J153" s="369"/>
      <c r="K153" s="365"/>
    </row>
    <row r="154" spans="2:11" ht="15" customHeight="1">
      <c r="B154" s="344"/>
      <c r="C154" s="369" t="s">
        <v>864</v>
      </c>
      <c r="D154" s="322"/>
      <c r="E154" s="322"/>
      <c r="F154" s="370" t="s">
        <v>851</v>
      </c>
      <c r="G154" s="322"/>
      <c r="H154" s="369" t="s">
        <v>884</v>
      </c>
      <c r="I154" s="369" t="s">
        <v>847</v>
      </c>
      <c r="J154" s="369">
        <v>50</v>
      </c>
      <c r="K154" s="365"/>
    </row>
    <row r="155" spans="2:11" ht="15" customHeight="1">
      <c r="B155" s="344"/>
      <c r="C155" s="369" t="s">
        <v>872</v>
      </c>
      <c r="D155" s="322"/>
      <c r="E155" s="322"/>
      <c r="F155" s="370" t="s">
        <v>851</v>
      </c>
      <c r="G155" s="322"/>
      <c r="H155" s="369" t="s">
        <v>884</v>
      </c>
      <c r="I155" s="369" t="s">
        <v>847</v>
      </c>
      <c r="J155" s="369">
        <v>50</v>
      </c>
      <c r="K155" s="365"/>
    </row>
    <row r="156" spans="2:11" ht="15" customHeight="1">
      <c r="B156" s="344"/>
      <c r="C156" s="369" t="s">
        <v>870</v>
      </c>
      <c r="D156" s="322"/>
      <c r="E156" s="322"/>
      <c r="F156" s="370" t="s">
        <v>851</v>
      </c>
      <c r="G156" s="322"/>
      <c r="H156" s="369" t="s">
        <v>884</v>
      </c>
      <c r="I156" s="369" t="s">
        <v>847</v>
      </c>
      <c r="J156" s="369">
        <v>50</v>
      </c>
      <c r="K156" s="365"/>
    </row>
    <row r="157" spans="2:11" ht="15" customHeight="1">
      <c r="B157" s="344"/>
      <c r="C157" s="369" t="s">
        <v>112</v>
      </c>
      <c r="D157" s="322"/>
      <c r="E157" s="322"/>
      <c r="F157" s="370" t="s">
        <v>845</v>
      </c>
      <c r="G157" s="322"/>
      <c r="H157" s="369" t="s">
        <v>906</v>
      </c>
      <c r="I157" s="369" t="s">
        <v>847</v>
      </c>
      <c r="J157" s="369" t="s">
        <v>907</v>
      </c>
      <c r="K157" s="365"/>
    </row>
    <row r="158" spans="2:11" ht="15" customHeight="1">
      <c r="B158" s="344"/>
      <c r="C158" s="369" t="s">
        <v>908</v>
      </c>
      <c r="D158" s="322"/>
      <c r="E158" s="322"/>
      <c r="F158" s="370" t="s">
        <v>845</v>
      </c>
      <c r="G158" s="322"/>
      <c r="H158" s="369" t="s">
        <v>909</v>
      </c>
      <c r="I158" s="369" t="s">
        <v>879</v>
      </c>
      <c r="J158" s="369"/>
      <c r="K158" s="365"/>
    </row>
    <row r="159" spans="2:11" ht="15" customHeight="1">
      <c r="B159" s="371"/>
      <c r="C159" s="353"/>
      <c r="D159" s="353"/>
      <c r="E159" s="353"/>
      <c r="F159" s="353"/>
      <c r="G159" s="353"/>
      <c r="H159" s="353"/>
      <c r="I159" s="353"/>
      <c r="J159" s="353"/>
      <c r="K159" s="372"/>
    </row>
    <row r="160" spans="2:11" ht="18.75" customHeight="1">
      <c r="B160" s="319"/>
      <c r="C160" s="322"/>
      <c r="D160" s="322"/>
      <c r="E160" s="322"/>
      <c r="F160" s="343"/>
      <c r="G160" s="322"/>
      <c r="H160" s="322"/>
      <c r="I160" s="322"/>
      <c r="J160" s="322"/>
      <c r="K160" s="319"/>
    </row>
    <row r="161" spans="2:11" ht="18.75" customHeight="1">
      <c r="B161" s="329"/>
      <c r="C161" s="329"/>
      <c r="D161" s="329"/>
      <c r="E161" s="329"/>
      <c r="F161" s="329"/>
      <c r="G161" s="329"/>
      <c r="H161" s="329"/>
      <c r="I161" s="329"/>
      <c r="J161" s="329"/>
      <c r="K161" s="329"/>
    </row>
    <row r="162" spans="2:11" ht="7.5" customHeight="1">
      <c r="B162" s="306"/>
      <c r="C162" s="307"/>
      <c r="D162" s="307"/>
      <c r="E162" s="307"/>
      <c r="F162" s="307"/>
      <c r="G162" s="307"/>
      <c r="H162" s="307"/>
      <c r="I162" s="307"/>
      <c r="J162" s="307"/>
      <c r="K162" s="308"/>
    </row>
    <row r="163" spans="2:11" ht="45" customHeight="1">
      <c r="B163" s="309"/>
      <c r="C163" s="310" t="s">
        <v>910</v>
      </c>
      <c r="D163" s="310"/>
      <c r="E163" s="310"/>
      <c r="F163" s="310"/>
      <c r="G163" s="310"/>
      <c r="H163" s="310"/>
      <c r="I163" s="310"/>
      <c r="J163" s="310"/>
      <c r="K163" s="311"/>
    </row>
    <row r="164" spans="2:11" ht="17.25" customHeight="1">
      <c r="B164" s="309"/>
      <c r="C164" s="336" t="s">
        <v>839</v>
      </c>
      <c r="D164" s="336"/>
      <c r="E164" s="336"/>
      <c r="F164" s="336" t="s">
        <v>840</v>
      </c>
      <c r="G164" s="373"/>
      <c r="H164" s="374" t="s">
        <v>121</v>
      </c>
      <c r="I164" s="374" t="s">
        <v>63</v>
      </c>
      <c r="J164" s="336" t="s">
        <v>841</v>
      </c>
      <c r="K164" s="311"/>
    </row>
    <row r="165" spans="2:11" ht="17.25" customHeight="1">
      <c r="B165" s="313"/>
      <c r="C165" s="338" t="s">
        <v>842</v>
      </c>
      <c r="D165" s="338"/>
      <c r="E165" s="338"/>
      <c r="F165" s="339" t="s">
        <v>843</v>
      </c>
      <c r="G165" s="375"/>
      <c r="H165" s="376"/>
      <c r="I165" s="376"/>
      <c r="J165" s="338" t="s">
        <v>844</v>
      </c>
      <c r="K165" s="315"/>
    </row>
    <row r="166" spans="2:11" ht="5.25" customHeight="1">
      <c r="B166" s="344"/>
      <c r="C166" s="341"/>
      <c r="D166" s="341"/>
      <c r="E166" s="341"/>
      <c r="F166" s="341"/>
      <c r="G166" s="342"/>
      <c r="H166" s="341"/>
      <c r="I166" s="341"/>
      <c r="J166" s="341"/>
      <c r="K166" s="365"/>
    </row>
    <row r="167" spans="2:11" ht="15" customHeight="1">
      <c r="B167" s="344"/>
      <c r="C167" s="322" t="s">
        <v>848</v>
      </c>
      <c r="D167" s="322"/>
      <c r="E167" s="322"/>
      <c r="F167" s="343" t="s">
        <v>845</v>
      </c>
      <c r="G167" s="322"/>
      <c r="H167" s="322" t="s">
        <v>884</v>
      </c>
      <c r="I167" s="322" t="s">
        <v>847</v>
      </c>
      <c r="J167" s="322">
        <v>120</v>
      </c>
      <c r="K167" s="365"/>
    </row>
    <row r="168" spans="2:11" ht="15" customHeight="1">
      <c r="B168" s="344"/>
      <c r="C168" s="322" t="s">
        <v>893</v>
      </c>
      <c r="D168" s="322"/>
      <c r="E168" s="322"/>
      <c r="F168" s="343" t="s">
        <v>845</v>
      </c>
      <c r="G168" s="322"/>
      <c r="H168" s="322" t="s">
        <v>894</v>
      </c>
      <c r="I168" s="322" t="s">
        <v>847</v>
      </c>
      <c r="J168" s="322" t="s">
        <v>895</v>
      </c>
      <c r="K168" s="365"/>
    </row>
    <row r="169" spans="2:11" ht="15" customHeight="1">
      <c r="B169" s="344"/>
      <c r="C169" s="322" t="s">
        <v>89</v>
      </c>
      <c r="D169" s="322"/>
      <c r="E169" s="322"/>
      <c r="F169" s="343" t="s">
        <v>845</v>
      </c>
      <c r="G169" s="322"/>
      <c r="H169" s="322" t="s">
        <v>911</v>
      </c>
      <c r="I169" s="322" t="s">
        <v>847</v>
      </c>
      <c r="J169" s="322" t="s">
        <v>895</v>
      </c>
      <c r="K169" s="365"/>
    </row>
    <row r="170" spans="2:11" ht="15" customHeight="1">
      <c r="B170" s="344"/>
      <c r="C170" s="322" t="s">
        <v>850</v>
      </c>
      <c r="D170" s="322"/>
      <c r="E170" s="322"/>
      <c r="F170" s="343" t="s">
        <v>851</v>
      </c>
      <c r="G170" s="322"/>
      <c r="H170" s="322" t="s">
        <v>911</v>
      </c>
      <c r="I170" s="322" t="s">
        <v>847</v>
      </c>
      <c r="J170" s="322">
        <v>50</v>
      </c>
      <c r="K170" s="365"/>
    </row>
    <row r="171" spans="2:11" ht="15" customHeight="1">
      <c r="B171" s="344"/>
      <c r="C171" s="322" t="s">
        <v>853</v>
      </c>
      <c r="D171" s="322"/>
      <c r="E171" s="322"/>
      <c r="F171" s="343" t="s">
        <v>845</v>
      </c>
      <c r="G171" s="322"/>
      <c r="H171" s="322" t="s">
        <v>911</v>
      </c>
      <c r="I171" s="322" t="s">
        <v>855</v>
      </c>
      <c r="J171" s="322"/>
      <c r="K171" s="365"/>
    </row>
    <row r="172" spans="2:11" ht="15" customHeight="1">
      <c r="B172" s="344"/>
      <c r="C172" s="322" t="s">
        <v>864</v>
      </c>
      <c r="D172" s="322"/>
      <c r="E172" s="322"/>
      <c r="F172" s="343" t="s">
        <v>851</v>
      </c>
      <c r="G172" s="322"/>
      <c r="H172" s="322" t="s">
        <v>911</v>
      </c>
      <c r="I172" s="322" t="s">
        <v>847</v>
      </c>
      <c r="J172" s="322">
        <v>50</v>
      </c>
      <c r="K172" s="365"/>
    </row>
    <row r="173" spans="2:11" ht="15" customHeight="1">
      <c r="B173" s="344"/>
      <c r="C173" s="322" t="s">
        <v>872</v>
      </c>
      <c r="D173" s="322"/>
      <c r="E173" s="322"/>
      <c r="F173" s="343" t="s">
        <v>851</v>
      </c>
      <c r="G173" s="322"/>
      <c r="H173" s="322" t="s">
        <v>911</v>
      </c>
      <c r="I173" s="322" t="s">
        <v>847</v>
      </c>
      <c r="J173" s="322">
        <v>50</v>
      </c>
      <c r="K173" s="365"/>
    </row>
    <row r="174" spans="2:11" ht="15" customHeight="1">
      <c r="B174" s="344"/>
      <c r="C174" s="322" t="s">
        <v>870</v>
      </c>
      <c r="D174" s="322"/>
      <c r="E174" s="322"/>
      <c r="F174" s="343" t="s">
        <v>851</v>
      </c>
      <c r="G174" s="322"/>
      <c r="H174" s="322" t="s">
        <v>911</v>
      </c>
      <c r="I174" s="322" t="s">
        <v>847</v>
      </c>
      <c r="J174" s="322">
        <v>50</v>
      </c>
      <c r="K174" s="365"/>
    </row>
    <row r="175" spans="2:11" ht="15" customHeight="1">
      <c r="B175" s="344"/>
      <c r="C175" s="322" t="s">
        <v>120</v>
      </c>
      <c r="D175" s="322"/>
      <c r="E175" s="322"/>
      <c r="F175" s="343" t="s">
        <v>845</v>
      </c>
      <c r="G175" s="322"/>
      <c r="H175" s="322" t="s">
        <v>912</v>
      </c>
      <c r="I175" s="322" t="s">
        <v>913</v>
      </c>
      <c r="J175" s="322"/>
      <c r="K175" s="365"/>
    </row>
    <row r="176" spans="2:11" ht="15" customHeight="1">
      <c r="B176" s="344"/>
      <c r="C176" s="322" t="s">
        <v>63</v>
      </c>
      <c r="D176" s="322"/>
      <c r="E176" s="322"/>
      <c r="F176" s="343" t="s">
        <v>845</v>
      </c>
      <c r="G176" s="322"/>
      <c r="H176" s="322" t="s">
        <v>914</v>
      </c>
      <c r="I176" s="322" t="s">
        <v>915</v>
      </c>
      <c r="J176" s="322">
        <v>1</v>
      </c>
      <c r="K176" s="365"/>
    </row>
    <row r="177" spans="2:11" ht="15" customHeight="1">
      <c r="B177" s="344"/>
      <c r="C177" s="322" t="s">
        <v>59</v>
      </c>
      <c r="D177" s="322"/>
      <c r="E177" s="322"/>
      <c r="F177" s="343" t="s">
        <v>845</v>
      </c>
      <c r="G177" s="322"/>
      <c r="H177" s="322" t="s">
        <v>916</v>
      </c>
      <c r="I177" s="322" t="s">
        <v>847</v>
      </c>
      <c r="J177" s="322">
        <v>20</v>
      </c>
      <c r="K177" s="365"/>
    </row>
    <row r="178" spans="2:11" ht="15" customHeight="1">
      <c r="B178" s="344"/>
      <c r="C178" s="322" t="s">
        <v>121</v>
      </c>
      <c r="D178" s="322"/>
      <c r="E178" s="322"/>
      <c r="F178" s="343" t="s">
        <v>845</v>
      </c>
      <c r="G178" s="322"/>
      <c r="H178" s="322" t="s">
        <v>917</v>
      </c>
      <c r="I178" s="322" t="s">
        <v>847</v>
      </c>
      <c r="J178" s="322">
        <v>255</v>
      </c>
      <c r="K178" s="365"/>
    </row>
    <row r="179" spans="2:11" ht="15" customHeight="1">
      <c r="B179" s="344"/>
      <c r="C179" s="322" t="s">
        <v>122</v>
      </c>
      <c r="D179" s="322"/>
      <c r="E179" s="322"/>
      <c r="F179" s="343" t="s">
        <v>845</v>
      </c>
      <c r="G179" s="322"/>
      <c r="H179" s="322" t="s">
        <v>810</v>
      </c>
      <c r="I179" s="322" t="s">
        <v>847</v>
      </c>
      <c r="J179" s="322">
        <v>10</v>
      </c>
      <c r="K179" s="365"/>
    </row>
    <row r="180" spans="2:11" ht="15" customHeight="1">
      <c r="B180" s="344"/>
      <c r="C180" s="322" t="s">
        <v>123</v>
      </c>
      <c r="D180" s="322"/>
      <c r="E180" s="322"/>
      <c r="F180" s="343" t="s">
        <v>845</v>
      </c>
      <c r="G180" s="322"/>
      <c r="H180" s="322" t="s">
        <v>918</v>
      </c>
      <c r="I180" s="322" t="s">
        <v>879</v>
      </c>
      <c r="J180" s="322"/>
      <c r="K180" s="365"/>
    </row>
    <row r="181" spans="2:11" ht="15" customHeight="1">
      <c r="B181" s="344"/>
      <c r="C181" s="322" t="s">
        <v>919</v>
      </c>
      <c r="D181" s="322"/>
      <c r="E181" s="322"/>
      <c r="F181" s="343" t="s">
        <v>845</v>
      </c>
      <c r="G181" s="322"/>
      <c r="H181" s="322" t="s">
        <v>920</v>
      </c>
      <c r="I181" s="322" t="s">
        <v>879</v>
      </c>
      <c r="J181" s="322"/>
      <c r="K181" s="365"/>
    </row>
    <row r="182" spans="2:11" ht="15" customHeight="1">
      <c r="B182" s="344"/>
      <c r="C182" s="322" t="s">
        <v>908</v>
      </c>
      <c r="D182" s="322"/>
      <c r="E182" s="322"/>
      <c r="F182" s="343" t="s">
        <v>845</v>
      </c>
      <c r="G182" s="322"/>
      <c r="H182" s="322" t="s">
        <v>921</v>
      </c>
      <c r="I182" s="322" t="s">
        <v>879</v>
      </c>
      <c r="J182" s="322"/>
      <c r="K182" s="365"/>
    </row>
    <row r="183" spans="2:11" ht="15" customHeight="1">
      <c r="B183" s="344"/>
      <c r="C183" s="322" t="s">
        <v>125</v>
      </c>
      <c r="D183" s="322"/>
      <c r="E183" s="322"/>
      <c r="F183" s="343" t="s">
        <v>851</v>
      </c>
      <c r="G183" s="322"/>
      <c r="H183" s="322" t="s">
        <v>922</v>
      </c>
      <c r="I183" s="322" t="s">
        <v>847</v>
      </c>
      <c r="J183" s="322">
        <v>50</v>
      </c>
      <c r="K183" s="365"/>
    </row>
    <row r="184" spans="2:11" ht="15" customHeight="1">
      <c r="B184" s="344"/>
      <c r="C184" s="322" t="s">
        <v>923</v>
      </c>
      <c r="D184" s="322"/>
      <c r="E184" s="322"/>
      <c r="F184" s="343" t="s">
        <v>851</v>
      </c>
      <c r="G184" s="322"/>
      <c r="H184" s="322" t="s">
        <v>924</v>
      </c>
      <c r="I184" s="322" t="s">
        <v>925</v>
      </c>
      <c r="J184" s="322"/>
      <c r="K184" s="365"/>
    </row>
    <row r="185" spans="2:11" ht="15" customHeight="1">
      <c r="B185" s="344"/>
      <c r="C185" s="322" t="s">
        <v>926</v>
      </c>
      <c r="D185" s="322"/>
      <c r="E185" s="322"/>
      <c r="F185" s="343" t="s">
        <v>851</v>
      </c>
      <c r="G185" s="322"/>
      <c r="H185" s="322" t="s">
        <v>927</v>
      </c>
      <c r="I185" s="322" t="s">
        <v>925</v>
      </c>
      <c r="J185" s="322"/>
      <c r="K185" s="365"/>
    </row>
    <row r="186" spans="2:11" ht="15" customHeight="1">
      <c r="B186" s="344"/>
      <c r="C186" s="322" t="s">
        <v>928</v>
      </c>
      <c r="D186" s="322"/>
      <c r="E186" s="322"/>
      <c r="F186" s="343" t="s">
        <v>851</v>
      </c>
      <c r="G186" s="322"/>
      <c r="H186" s="322" t="s">
        <v>929</v>
      </c>
      <c r="I186" s="322" t="s">
        <v>925</v>
      </c>
      <c r="J186" s="322"/>
      <c r="K186" s="365"/>
    </row>
    <row r="187" spans="2:11" ht="15" customHeight="1">
      <c r="B187" s="344"/>
      <c r="C187" s="377" t="s">
        <v>930</v>
      </c>
      <c r="D187" s="322"/>
      <c r="E187" s="322"/>
      <c r="F187" s="343" t="s">
        <v>851</v>
      </c>
      <c r="G187" s="322"/>
      <c r="H187" s="322" t="s">
        <v>931</v>
      </c>
      <c r="I187" s="322" t="s">
        <v>932</v>
      </c>
      <c r="J187" s="378" t="s">
        <v>933</v>
      </c>
      <c r="K187" s="365"/>
    </row>
    <row r="188" spans="2:11" ht="15" customHeight="1">
      <c r="B188" s="371"/>
      <c r="C188" s="379"/>
      <c r="D188" s="353"/>
      <c r="E188" s="353"/>
      <c r="F188" s="353"/>
      <c r="G188" s="353"/>
      <c r="H188" s="353"/>
      <c r="I188" s="353"/>
      <c r="J188" s="353"/>
      <c r="K188" s="372"/>
    </row>
    <row r="189" spans="2:11" ht="18.75" customHeight="1">
      <c r="B189" s="380"/>
      <c r="C189" s="381"/>
      <c r="D189" s="381"/>
      <c r="E189" s="381"/>
      <c r="F189" s="382"/>
      <c r="G189" s="322"/>
      <c r="H189" s="322"/>
      <c r="I189" s="322"/>
      <c r="J189" s="322"/>
      <c r="K189" s="319"/>
    </row>
    <row r="190" spans="2:11" ht="18.75" customHeight="1">
      <c r="B190" s="319"/>
      <c r="C190" s="322"/>
      <c r="D190" s="322"/>
      <c r="E190" s="322"/>
      <c r="F190" s="343"/>
      <c r="G190" s="322"/>
      <c r="H190" s="322"/>
      <c r="I190" s="322"/>
      <c r="J190" s="322"/>
      <c r="K190" s="319"/>
    </row>
    <row r="191" spans="2:11" ht="18.75" customHeight="1">
      <c r="B191" s="329"/>
      <c r="C191" s="329"/>
      <c r="D191" s="329"/>
      <c r="E191" s="329"/>
      <c r="F191" s="329"/>
      <c r="G191" s="329"/>
      <c r="H191" s="329"/>
      <c r="I191" s="329"/>
      <c r="J191" s="329"/>
      <c r="K191" s="329"/>
    </row>
    <row r="192" spans="2:11" ht="13.5">
      <c r="B192" s="306"/>
      <c r="C192" s="307"/>
      <c r="D192" s="307"/>
      <c r="E192" s="307"/>
      <c r="F192" s="307"/>
      <c r="G192" s="307"/>
      <c r="H192" s="307"/>
      <c r="I192" s="307"/>
      <c r="J192" s="307"/>
      <c r="K192" s="308"/>
    </row>
    <row r="193" spans="2:11" ht="21">
      <c r="B193" s="309"/>
      <c r="C193" s="310" t="s">
        <v>934</v>
      </c>
      <c r="D193" s="310"/>
      <c r="E193" s="310"/>
      <c r="F193" s="310"/>
      <c r="G193" s="310"/>
      <c r="H193" s="310"/>
      <c r="I193" s="310"/>
      <c r="J193" s="310"/>
      <c r="K193" s="311"/>
    </row>
    <row r="194" spans="2:11" ht="25.5" customHeight="1">
      <c r="B194" s="309"/>
      <c r="C194" s="383" t="s">
        <v>935</v>
      </c>
      <c r="D194" s="383"/>
      <c r="E194" s="383"/>
      <c r="F194" s="383" t="s">
        <v>936</v>
      </c>
      <c r="G194" s="384"/>
      <c r="H194" s="385" t="s">
        <v>937</v>
      </c>
      <c r="I194" s="385"/>
      <c r="J194" s="385"/>
      <c r="K194" s="311"/>
    </row>
    <row r="195" spans="2:11" ht="5.25" customHeight="1">
      <c r="B195" s="344"/>
      <c r="C195" s="341"/>
      <c r="D195" s="341"/>
      <c r="E195" s="341"/>
      <c r="F195" s="341"/>
      <c r="G195" s="322"/>
      <c r="H195" s="341"/>
      <c r="I195" s="341"/>
      <c r="J195" s="341"/>
      <c r="K195" s="365"/>
    </row>
    <row r="196" spans="2:11" ht="15" customHeight="1">
      <c r="B196" s="344"/>
      <c r="C196" s="322" t="s">
        <v>938</v>
      </c>
      <c r="D196" s="322"/>
      <c r="E196" s="322"/>
      <c r="F196" s="343" t="s">
        <v>49</v>
      </c>
      <c r="G196" s="322"/>
      <c r="H196" s="386" t="s">
        <v>939</v>
      </c>
      <c r="I196" s="386"/>
      <c r="J196" s="386"/>
      <c r="K196" s="365"/>
    </row>
    <row r="197" spans="2:11" ht="15" customHeight="1">
      <c r="B197" s="344"/>
      <c r="C197" s="350"/>
      <c r="D197" s="322"/>
      <c r="E197" s="322"/>
      <c r="F197" s="343" t="s">
        <v>50</v>
      </c>
      <c r="G197" s="322"/>
      <c r="H197" s="386" t="s">
        <v>940</v>
      </c>
      <c r="I197" s="386"/>
      <c r="J197" s="386"/>
      <c r="K197" s="365"/>
    </row>
    <row r="198" spans="2:11" ht="15" customHeight="1">
      <c r="B198" s="344"/>
      <c r="C198" s="350"/>
      <c r="D198" s="322"/>
      <c r="E198" s="322"/>
      <c r="F198" s="343" t="s">
        <v>53</v>
      </c>
      <c r="G198" s="322"/>
      <c r="H198" s="386" t="s">
        <v>941</v>
      </c>
      <c r="I198" s="386"/>
      <c r="J198" s="386"/>
      <c r="K198" s="365"/>
    </row>
    <row r="199" spans="2:11" ht="15" customHeight="1">
      <c r="B199" s="344"/>
      <c r="C199" s="322"/>
      <c r="D199" s="322"/>
      <c r="E199" s="322"/>
      <c r="F199" s="343" t="s">
        <v>51</v>
      </c>
      <c r="G199" s="322"/>
      <c r="H199" s="386" t="s">
        <v>942</v>
      </c>
      <c r="I199" s="386"/>
      <c r="J199" s="386"/>
      <c r="K199" s="365"/>
    </row>
    <row r="200" spans="2:11" ht="15" customHeight="1">
      <c r="B200" s="344"/>
      <c r="C200" s="322"/>
      <c r="D200" s="322"/>
      <c r="E200" s="322"/>
      <c r="F200" s="343" t="s">
        <v>52</v>
      </c>
      <c r="G200" s="322"/>
      <c r="H200" s="386" t="s">
        <v>943</v>
      </c>
      <c r="I200" s="386"/>
      <c r="J200" s="386"/>
      <c r="K200" s="365"/>
    </row>
    <row r="201" spans="2:11" ht="15" customHeight="1">
      <c r="B201" s="344"/>
      <c r="C201" s="322"/>
      <c r="D201" s="322"/>
      <c r="E201" s="322"/>
      <c r="F201" s="343"/>
      <c r="G201" s="322"/>
      <c r="H201" s="322"/>
      <c r="I201" s="322"/>
      <c r="J201" s="322"/>
      <c r="K201" s="365"/>
    </row>
    <row r="202" spans="2:11" ht="15" customHeight="1">
      <c r="B202" s="344"/>
      <c r="C202" s="322" t="s">
        <v>891</v>
      </c>
      <c r="D202" s="322"/>
      <c r="E202" s="322"/>
      <c r="F202" s="343" t="s">
        <v>84</v>
      </c>
      <c r="G202" s="322"/>
      <c r="H202" s="386" t="s">
        <v>944</v>
      </c>
      <c r="I202" s="386"/>
      <c r="J202" s="386"/>
      <c r="K202" s="365"/>
    </row>
    <row r="203" spans="2:11" ht="15" customHeight="1">
      <c r="B203" s="344"/>
      <c r="C203" s="350"/>
      <c r="D203" s="322"/>
      <c r="E203" s="322"/>
      <c r="F203" s="343" t="s">
        <v>789</v>
      </c>
      <c r="G203" s="322"/>
      <c r="H203" s="386" t="s">
        <v>790</v>
      </c>
      <c r="I203" s="386"/>
      <c r="J203" s="386"/>
      <c r="K203" s="365"/>
    </row>
    <row r="204" spans="2:11" ht="15" customHeight="1">
      <c r="B204" s="344"/>
      <c r="C204" s="322"/>
      <c r="D204" s="322"/>
      <c r="E204" s="322"/>
      <c r="F204" s="343" t="s">
        <v>787</v>
      </c>
      <c r="G204" s="322"/>
      <c r="H204" s="386" t="s">
        <v>945</v>
      </c>
      <c r="I204" s="386"/>
      <c r="J204" s="386"/>
      <c r="K204" s="365"/>
    </row>
    <row r="205" spans="2:11" ht="15" customHeight="1">
      <c r="B205" s="387"/>
      <c r="C205" s="350"/>
      <c r="D205" s="350"/>
      <c r="E205" s="350"/>
      <c r="F205" s="343" t="s">
        <v>791</v>
      </c>
      <c r="G205" s="328"/>
      <c r="H205" s="388" t="s">
        <v>792</v>
      </c>
      <c r="I205" s="388"/>
      <c r="J205" s="388"/>
      <c r="K205" s="389"/>
    </row>
    <row r="206" spans="2:11" ht="15" customHeight="1">
      <c r="B206" s="387"/>
      <c r="C206" s="350"/>
      <c r="D206" s="350"/>
      <c r="E206" s="350"/>
      <c r="F206" s="343" t="s">
        <v>793</v>
      </c>
      <c r="G206" s="328"/>
      <c r="H206" s="388" t="s">
        <v>946</v>
      </c>
      <c r="I206" s="388"/>
      <c r="J206" s="388"/>
      <c r="K206" s="389"/>
    </row>
    <row r="207" spans="2:11" ht="15" customHeight="1">
      <c r="B207" s="387"/>
      <c r="C207" s="350"/>
      <c r="D207" s="350"/>
      <c r="E207" s="350"/>
      <c r="F207" s="390"/>
      <c r="G207" s="328"/>
      <c r="H207" s="391"/>
      <c r="I207" s="391"/>
      <c r="J207" s="391"/>
      <c r="K207" s="389"/>
    </row>
    <row r="208" spans="2:11" ht="15" customHeight="1">
      <c r="B208" s="387"/>
      <c r="C208" s="322" t="s">
        <v>915</v>
      </c>
      <c r="D208" s="350"/>
      <c r="E208" s="350"/>
      <c r="F208" s="343">
        <v>1</v>
      </c>
      <c r="G208" s="328"/>
      <c r="H208" s="388" t="s">
        <v>947</v>
      </c>
      <c r="I208" s="388"/>
      <c r="J208" s="388"/>
      <c r="K208" s="389"/>
    </row>
    <row r="209" spans="2:11" ht="15" customHeight="1">
      <c r="B209" s="387"/>
      <c r="C209" s="350"/>
      <c r="D209" s="350"/>
      <c r="E209" s="350"/>
      <c r="F209" s="343">
        <v>2</v>
      </c>
      <c r="G209" s="328"/>
      <c r="H209" s="388" t="s">
        <v>948</v>
      </c>
      <c r="I209" s="388"/>
      <c r="J209" s="388"/>
      <c r="K209" s="389"/>
    </row>
    <row r="210" spans="2:11" ht="15" customHeight="1">
      <c r="B210" s="387"/>
      <c r="C210" s="350"/>
      <c r="D210" s="350"/>
      <c r="E210" s="350"/>
      <c r="F210" s="343">
        <v>3</v>
      </c>
      <c r="G210" s="328"/>
      <c r="H210" s="388" t="s">
        <v>949</v>
      </c>
      <c r="I210" s="388"/>
      <c r="J210" s="388"/>
      <c r="K210" s="389"/>
    </row>
    <row r="211" spans="2:11" ht="15" customHeight="1">
      <c r="B211" s="387"/>
      <c r="C211" s="350"/>
      <c r="D211" s="350"/>
      <c r="E211" s="350"/>
      <c r="F211" s="343">
        <v>4</v>
      </c>
      <c r="G211" s="328"/>
      <c r="H211" s="388" t="s">
        <v>950</v>
      </c>
      <c r="I211" s="388"/>
      <c r="J211" s="388"/>
      <c r="K211" s="389"/>
    </row>
    <row r="212" spans="2:11" ht="12.75" customHeight="1">
      <c r="B212" s="392"/>
      <c r="C212" s="393"/>
      <c r="D212" s="393"/>
      <c r="E212" s="393"/>
      <c r="F212" s="393"/>
      <c r="G212" s="393"/>
      <c r="H212" s="393"/>
      <c r="I212" s="393"/>
      <c r="J212" s="393"/>
      <c r="K212" s="394"/>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Paulus David</dc:creator>
  <cp:keywords/>
  <dc:description/>
  <cp:lastModifiedBy>Paulus David</cp:lastModifiedBy>
  <dcterms:created xsi:type="dcterms:W3CDTF">2016-04-16T09:00:09Z</dcterms:created>
  <dcterms:modified xsi:type="dcterms:W3CDTF">2016-04-16T09:00:46Z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