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bookViews>
    <workbookView xWindow="65416" yWindow="65416" windowWidth="29040" windowHeight="17640" activeTab="0"/>
  </bookViews>
  <sheets>
    <sheet name="Rekapitulace stavby" sheetId="1" r:id="rId1"/>
    <sheet name="SO 101 - Komunikace II-116" sheetId="2" r:id="rId2"/>
    <sheet name="SO 101.1 - Oprava objízdn..." sheetId="3" r:id="rId3"/>
    <sheet name="SO 101.2 (101) - Komunika..." sheetId="4" r:id="rId4"/>
    <sheet name="SO 101.2 (103) - Propustk..." sheetId="5" r:id="rId5"/>
    <sheet name="SO 101.2 (105) - Dopravní..." sheetId="6" r:id="rId6"/>
    <sheet name="SO 105 - Dopravní značení..." sheetId="7" r:id="rId7"/>
    <sheet name="SO 201 - Most na II-116 v..." sheetId="8" r:id="rId8"/>
    <sheet name="E.1-DIO - Dopravně inžený..." sheetId="9" r:id="rId9"/>
    <sheet name="VON - Vedlejší a ostatní ..." sheetId="10" r:id="rId10"/>
    <sheet name="VON.1 - Oprava odvodnění ..." sheetId="11" r:id="rId11"/>
    <sheet name="Seznam figur" sheetId="12" r:id="rId12"/>
  </sheets>
  <definedNames>
    <definedName name="_xlnm._FilterDatabase" localSheetId="8" hidden="1">'E.1-DIO - Dopravně inžený...'!$C$80:$K$175</definedName>
    <definedName name="_xlnm._FilterDatabase" localSheetId="1" hidden="1">'SO 101 - Komunikace II-116'!$C$85:$K$304</definedName>
    <definedName name="_xlnm._FilterDatabase" localSheetId="2" hidden="1">'SO 101.1 - Oprava objízdn...'!$C$84:$K$182</definedName>
    <definedName name="_xlnm._FilterDatabase" localSheetId="3" hidden="1">'SO 101.2 (101) - Komunika...'!$C$90:$K$269</definedName>
    <definedName name="_xlnm._FilterDatabase" localSheetId="4" hidden="1">'SO 101.2 (103) - Propustk...'!$C$94:$K$213</definedName>
    <definedName name="_xlnm._FilterDatabase" localSheetId="5" hidden="1">'SO 101.2 (105) - Dopravní...'!$C$87:$K$124</definedName>
    <definedName name="_xlnm._FilterDatabase" localSheetId="6" hidden="1">'SO 105 - Dopravní značení...'!$C$81:$K$144</definedName>
    <definedName name="_xlnm._FilterDatabase" localSheetId="7" hidden="1">'SO 201 - Most na II-116 v...'!$C$87:$K$224</definedName>
    <definedName name="_xlnm._FilterDatabase" localSheetId="9" hidden="1">'VON - Vedlejší a ostatní ...'!$C$85:$K$116</definedName>
    <definedName name="_xlnm._FilterDatabase" localSheetId="10" hidden="1">'VON.1 - Oprava odvodnění ...'!$C$91:$K$159</definedName>
    <definedName name="_xlnm.Print_Area" localSheetId="8">'E.1-DIO - Dopravně inžený...'!$C$4:$J$39,'E.1-DIO - Dopravně inžený...'!$C$45:$J$62,'E.1-DIO - Dopravně inžený...'!$C$68:$K$175</definedName>
    <definedName name="_xlnm.Print_Area" localSheetId="0">'Rekapitulace stavby'!$D$4:$AO$36,'Rekapitulace stavby'!$C$42:$AQ$67</definedName>
    <definedName name="_xlnm.Print_Area" localSheetId="11">'Seznam figur'!$C$4:$G$74</definedName>
    <definedName name="_xlnm.Print_Area" localSheetId="1">'SO 101 - Komunikace II-116'!$C$4:$J$39,'SO 101 - Komunikace II-116'!$C$45:$J$67,'SO 101 - Komunikace II-116'!$C$73:$K$304</definedName>
    <definedName name="_xlnm.Print_Area" localSheetId="2">'SO 101.1 - Oprava objízdn...'!$C$4:$J$39,'SO 101.1 - Oprava objízdn...'!$C$45:$J$66,'SO 101.1 - Oprava objízdn...'!$C$72:$K$182</definedName>
    <definedName name="_xlnm.Print_Area" localSheetId="3">'SO 101.2 (101) - Komunika...'!$C$4:$J$41,'SO 101.2 (101) - Komunika...'!$C$47:$J$70,'SO 101.2 (101) - Komunika...'!$C$76:$K$269</definedName>
    <definedName name="_xlnm.Print_Area" localSheetId="4">'SO 101.2 (103) - Propustk...'!$C$4:$J$41,'SO 101.2 (103) - Propustk...'!$C$47:$J$74,'SO 101.2 (103) - Propustk...'!$C$80:$K$213</definedName>
    <definedName name="_xlnm.Print_Area" localSheetId="5">'SO 101.2 (105) - Dopravní...'!$C$4:$J$41,'SO 101.2 (105) - Dopravní...'!$C$47:$J$67,'SO 101.2 (105) - Dopravní...'!$C$73:$K$124</definedName>
    <definedName name="_xlnm.Print_Area" localSheetId="6">'SO 105 - Dopravní značení...'!$C$4:$J$39,'SO 105 - Dopravní značení...'!$C$45:$J$63,'SO 105 - Dopravní značení...'!$C$69:$K$144</definedName>
    <definedName name="_xlnm.Print_Area" localSheetId="7">'SO 201 - Most na II-116 v...'!$C$4:$J$39,'SO 201 - Most na II-116 v...'!$C$45:$J$69,'SO 201 - Most na II-116 v...'!$C$75:$K$224</definedName>
    <definedName name="_xlnm.Print_Area" localSheetId="9">'VON - Vedlejší a ostatní ...'!$C$4:$J$39,'VON - Vedlejší a ostatní ...'!$C$45:$J$67,'VON - Vedlejší a ostatní ...'!$C$73:$K$116</definedName>
    <definedName name="_xlnm.Print_Area" localSheetId="10">'VON.1 - Oprava odvodnění ...'!$C$4:$J$41,'VON.1 - Oprava odvodnění ...'!$C$47:$J$71,'VON.1 - Oprava odvodnění ...'!$C$77:$K$159</definedName>
    <definedName name="_xlnm.Print_Titles" localSheetId="0">'Rekapitulace stavby'!$52:$52</definedName>
    <definedName name="_xlnm.Print_Titles" localSheetId="1">'SO 101 - Komunikace II-116'!$85:$85</definedName>
    <definedName name="_xlnm.Print_Titles" localSheetId="2">'SO 101.1 - Oprava objízdn...'!$84:$84</definedName>
    <definedName name="_xlnm.Print_Titles" localSheetId="3">'SO 101.2 (101) - Komunika...'!$90:$90</definedName>
    <definedName name="_xlnm.Print_Titles" localSheetId="4">'SO 101.2 (103) - Propustk...'!$94:$94</definedName>
    <definedName name="_xlnm.Print_Titles" localSheetId="5">'SO 101.2 (105) - Dopravní...'!$87:$87</definedName>
    <definedName name="_xlnm.Print_Titles" localSheetId="6">'SO 105 - Dopravní značení...'!$81:$81</definedName>
    <definedName name="_xlnm.Print_Titles" localSheetId="7">'SO 201 - Most na II-116 v...'!$87:$87</definedName>
    <definedName name="_xlnm.Print_Titles" localSheetId="8">'E.1-DIO - Dopravně inžený...'!$80:$80</definedName>
    <definedName name="_xlnm.Print_Titles" localSheetId="9">'VON - Vedlejší a ostatní ...'!$85:$85</definedName>
    <definedName name="_xlnm.Print_Titles" localSheetId="10">'VON.1 - Oprava odvodnění ...'!$91:$91</definedName>
    <definedName name="_xlnm.Print_Titles" localSheetId="11">'Seznam figur'!$9:$9</definedName>
  </definedNames>
  <calcPr calcId="191029"/>
  <extLst/>
</workbook>
</file>

<file path=xl/sharedStrings.xml><?xml version="1.0" encoding="utf-8"?>
<sst xmlns="http://schemas.openxmlformats.org/spreadsheetml/2006/main" count="10213" uniqueCount="1298">
  <si>
    <t>Export Komplet</t>
  </si>
  <si>
    <t>VZ</t>
  </si>
  <si>
    <t>2.0</t>
  </si>
  <si>
    <t>ZAMOK</t>
  </si>
  <si>
    <t>False</t>
  </si>
  <si>
    <t>{fc00de7b-412d-49e0-a409-704c7d701509}</t>
  </si>
  <si>
    <t>0,01</t>
  </si>
  <si>
    <t>21</t>
  </si>
  <si>
    <t>15</t>
  </si>
  <si>
    <t>REKAPITULACE STAVBY</t>
  </si>
  <si>
    <t>v ---  níže se nacházejí doplnkové a pomocné údaje k sestavám  --- v</t>
  </si>
  <si>
    <t>Návod na vyplnění</t>
  </si>
  <si>
    <t>0,001</t>
  </si>
  <si>
    <t>Kód:</t>
  </si>
  <si>
    <t>7484-1</t>
  </si>
  <si>
    <t>Měnit lze pouze buňky se žlutým podbarvením!
1) v Rekapitulaci stavby vyplňte údaje o Uchazeči (přenesou se do ostatních sestav i v jiných listech)
2) na vybraných listech vyplňte v sestavě Soupis prací ceny u položek</t>
  </si>
  <si>
    <t>Stavba:</t>
  </si>
  <si>
    <t>II/116 Nová Ves pod Pleší, PD</t>
  </si>
  <si>
    <t>KSO:</t>
  </si>
  <si>
    <t>822 23 73</t>
  </si>
  <si>
    <t>CC-CZ:</t>
  </si>
  <si>
    <t>21121</t>
  </si>
  <si>
    <t>Místo:</t>
  </si>
  <si>
    <t>Nová Ves pod Pleší</t>
  </si>
  <si>
    <t>Datum:</t>
  </si>
  <si>
    <t>3. 10. 2022</t>
  </si>
  <si>
    <t>CZ-CPV:</t>
  </si>
  <si>
    <t>45233142-6</t>
  </si>
  <si>
    <t>CZ-CPA:</t>
  </si>
  <si>
    <t>42.11.10</t>
  </si>
  <si>
    <t>Zadavatel:</t>
  </si>
  <si>
    <t>IČ:</t>
  </si>
  <si>
    <t>00066001</t>
  </si>
  <si>
    <t>Krajská správa a údržba silnic Středočeského kraje</t>
  </si>
  <si>
    <t>DIČ:</t>
  </si>
  <si>
    <t>CZ 00066001</t>
  </si>
  <si>
    <t>Uchazeč:</t>
  </si>
  <si>
    <t>Vyplň údaj</t>
  </si>
  <si>
    <t>Projektant:</t>
  </si>
  <si>
    <t>45271895</t>
  </si>
  <si>
    <t>METROPROJEKT Praha a.s.</t>
  </si>
  <si>
    <t>CZ 45271895</t>
  </si>
  <si>
    <t>True</t>
  </si>
  <si>
    <t>Zpracovatel:</t>
  </si>
  <si>
    <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</si>
  <si>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</si>
  <si>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</si>
  <si>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</si>
  <si>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</si>
  <si>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</si>
  <si>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</si>
  <si>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</si>
  <si>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</si>
  <si>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</si>
  <si>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</si>
  <si>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</si>
  <si>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</si>
  <si>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</si>
  <si>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</si>
  <si>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</si>
  <si>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</si>
  <si>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</si>
  <si>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</si>
  <si>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</si>
  <si>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</si>
  <si>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</si>
  <si>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</si>
  <si>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</si>
  <si>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</si>
  <si>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</si>
  <si>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</si>
  <si>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</si>
  <si>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</si>
  <si>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</si>
  <si>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</si>
  <si>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</si>
  <si>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</si>
  <si>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</si>
  <si>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</si>
  <si>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</si>
  <si>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</si>
  <si>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</si>
  <si>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</si>
  <si>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</si>
  <si>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</si>
  <si>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</si>
  <si>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</si>
  <si>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</si>
  <si>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Komunikace II/116</t>
  </si>
  <si>
    <t>STA</t>
  </si>
  <si>
    <t>1</t>
  </si>
  <si>
    <t>{af4bd612-4365-4dc4-984f-26fbe6c7e5c7}</t>
  </si>
  <si>
    <t>2</t>
  </si>
  <si>
    <t>SO 101.1</t>
  </si>
  <si>
    <t>Oprava objízdných tras</t>
  </si>
  <si>
    <t>{879bbf3a-2576-45be-98aa-f0107f938317}</t>
  </si>
  <si>
    <t>SO 101.2</t>
  </si>
  <si>
    <t>Komunikace II/116 (úsek 1,375-1,927 km)</t>
  </si>
  <si>
    <t>{94efbc25-9616-41d7-bd94-335832d04cf0}</t>
  </si>
  <si>
    <t>SO 101.2 (101)</t>
  </si>
  <si>
    <t>Soupis</t>
  </si>
  <si>
    <t>{9360a680-1e4d-4b20-97dc-6ab620060c76}</t>
  </si>
  <si>
    <t>SO 101.2 (103)</t>
  </si>
  <si>
    <t>Propustky na II/116 (úsek 1,375-1,927 km)</t>
  </si>
  <si>
    <t>{57798847-907f-49c4-bb42-eeb562d2db1a}</t>
  </si>
  <si>
    <t>SO 101.2 (105)</t>
  </si>
  <si>
    <t>Dopravní značení na II/116 (úsek 1,375-1,927 km)</t>
  </si>
  <si>
    <t>{bb407ada-c5ad-4878-9f7b-48a6ef439e3c}</t>
  </si>
  <si>
    <t>SO 105</t>
  </si>
  <si>
    <t>Dopravní značení na II/116</t>
  </si>
  <si>
    <t>{33e6d626-e571-4a54-a37d-49e58787d9f2}</t>
  </si>
  <si>
    <t>SO 201</t>
  </si>
  <si>
    <t>Most na II/116 v km 2,011</t>
  </si>
  <si>
    <t>{1ea0cb61-e816-44b2-b2ee-a495e7ee0a48}</t>
  </si>
  <si>
    <t>E.1-DIO</t>
  </si>
  <si>
    <t>Dopravně inženýrská opatření pro II/116</t>
  </si>
  <si>
    <t>{a1bd1399-d84c-4b2e-9ba6-7cd863b0237f}</t>
  </si>
  <si>
    <t>VON</t>
  </si>
  <si>
    <t>Vedlejší a ostatní náklady</t>
  </si>
  <si>
    <t>{bbd13188-b3e7-486f-a384-682ee3390fb7}</t>
  </si>
  <si>
    <t>###NOINSERT###</t>
  </si>
  <si>
    <t>VON.1</t>
  </si>
  <si>
    <t>Oprava odvodnění u č.p. 88</t>
  </si>
  <si>
    <t>{9b713dad-fa1b-4479-a87f-90cc17491713}</t>
  </si>
  <si>
    <t>přesun_ZAS</t>
  </si>
  <si>
    <t>přesouvaná znovuzískaná asfaltová směs mezi úseky</t>
  </si>
  <si>
    <t>t</t>
  </si>
  <si>
    <t>4035,072</t>
  </si>
  <si>
    <t>skládka</t>
  </si>
  <si>
    <t>odpad s odvozem na skládku do vzdálenosti 25 km</t>
  </si>
  <si>
    <t>5775,735</t>
  </si>
  <si>
    <t>KRYCÍ LIST SOUPISU PRACÍ</t>
  </si>
  <si>
    <t>Objekt:</t>
  </si>
  <si>
    <t>SO 101 - Komunikace II/116</t>
  </si>
  <si>
    <t>REKAPITULACE ČLENĚNÍ SOUPISU PRACÍ</t>
  </si>
  <si>
    <t>Kód dílu - Popis</t>
  </si>
  <si>
    <t>Cena celkem [CZK]</t>
  </si>
  <si>
    <t>-1</t>
  </si>
  <si>
    <t>HSV - Práce a dodávky HSV</t>
  </si>
  <si>
    <t xml:space="preserve">    1 - Zemní práce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</si>
  <si>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</si>
  <si>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</si>
  <si>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</si>
  <si>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</si>
  <si>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</si>
  <si>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</si>
  <si>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</si>
  <si>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</si>
  <si>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</si>
  <si>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</si>
  <si>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</si>
  <si>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</si>
  <si>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</si>
  <si>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</si>
  <si>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</si>
  <si>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</si>
  <si>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</si>
  <si>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</si>
  <si>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</si>
  <si>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</si>
  <si>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</si>
  <si>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</si>
  <si>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</si>
  <si>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113107222</t>
  </si>
  <si>
    <t>Odstranění podkladů nebo krytů strojně plochy jednotlivě přes 200 m2 s přemístěním hmot na skládku na vzdálenost do 20 m nebo s naložením na dopravní prostředek z kameniva hrubého drceného, o tl. vrstvy přes 100 do 200 mm</t>
  </si>
  <si>
    <t>m2</t>
  </si>
  <si>
    <t>CS ÚRS 2022 02</t>
  </si>
  <si>
    <t>4</t>
  </si>
  <si>
    <t>-553849271</t>
  </si>
  <si>
    <t>Online PSC</t>
  </si>
  <si>
    <t>https://podminky.urs.cz/item/CS_URS_2022_02/113107222</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</si>
  <si>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</si>
  <si>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</si>
  <si>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</si>
  <si>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"úsek I - extravilán, tl. 130 mm" 4400,0</t>
  </si>
  <si>
    <t>"úsek II - extravilán, tl. 200 mm" 4090,0</t>
  </si>
  <si>
    <t>Součet</t>
  </si>
  <si>
    <t>113154463</t>
  </si>
  <si>
    <t>Frézování živičného podkladu nebo krytu s naložením na dopravní prostředek plochy přes 10 000 m2 s překážkami v trase pruhu šířky do 2 m, tloušťky vrstvy 50 mm</t>
  </si>
  <si>
    <t>972220047</t>
  </si>
  <si>
    <t>https://podminky.urs.cz/item/CS_URS_2022_02/113154463</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</si>
  <si>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</si>
  <si>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"úsek II - extravilán - ZAS T3" 4090,0</t>
  </si>
  <si>
    <t>"úsek II - intravilán - ZAS T3" 5156,0</t>
  </si>
  <si>
    <t>"úsek II - intravilán - ZAS T4" 5156,0</t>
  </si>
  <si>
    <t>3</t>
  </si>
  <si>
    <t>113154464</t>
  </si>
  <si>
    <t>Frézování živičného podkladu nebo krytu s naložením na dopravní prostředek plochy přes 10 000 m2 s překážkami v trase pruhu šířky do 2 m, tloušťky vrstvy 100 mm</t>
  </si>
  <si>
    <t>1122523973</t>
  </si>
  <si>
    <t>https://podminky.urs.cz/item/CS_URS_2022_02/113154464</t>
  </si>
  <si>
    <t>"úsek I - extravilán - ZAS T1" 4400,0</t>
  </si>
  <si>
    <t>"úsek II - extravilán - ZAS T2" 4090,0</t>
  </si>
  <si>
    <t>113154465</t>
  </si>
  <si>
    <t>Frézování živičného podkladu nebo krytu s naložením na dopravní prostředek plochy přes 10 000 m2 s překážkami v trase pruhu šířky do 2 m, tloušťky vrstvy 200 mm</t>
  </si>
  <si>
    <t>304651886</t>
  </si>
  <si>
    <t>https://podminky.urs.cz/item/CS_URS_2022_02/113154465</t>
  </si>
  <si>
    <t>"úsek I - extravilán - ZAS T4, tl. 150 mm" 4400,0</t>
  </si>
  <si>
    <t>5</t>
  </si>
  <si>
    <t>113202111</t>
  </si>
  <si>
    <t>Vytrhání obrub s vybouráním lože, s přemístěním hmot na skládku na vzdálenost do 3 m nebo s naložením na dopravní prostředek z krajníků nebo obrubníků stojatých</t>
  </si>
  <si>
    <t>m</t>
  </si>
  <si>
    <t>215416856</t>
  </si>
  <si>
    <t>https://podminky.urs.cz/item/CS_URS_2022_02/113202111</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</si>
  <si>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</si>
  <si>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"vyrovnání stávajících obrub" 739,0</t>
  </si>
  <si>
    <t>6</t>
  </si>
  <si>
    <t>122252205</t>
  </si>
  <si>
    <t>Odkopávky a prokopávky nezapažené pro silnice a dálnice strojně v hornině třídy těžitelnosti I přes 500 do 1 000 m3</t>
  </si>
  <si>
    <t>m3</t>
  </si>
  <si>
    <t>2027013720</t>
  </si>
  <si>
    <t>https://podminky.urs.cz/item/CS_URS_2022_02/122252205</t>
  </si>
  <si>
    <t xml:space="preserve">Poznámka k souboru cen: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</si>
  <si>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"odměřeno ze situace a řezů - pro příkop a  v místě krajnice:"</t>
  </si>
  <si>
    <t>"úsek I - extravilán:" 733,0*0,345</t>
  </si>
  <si>
    <t>"úsek II - extravilán:" 2*642,0*0,345</t>
  </si>
  <si>
    <t>7</t>
  </si>
  <si>
    <t>162751117</t>
  </si>
  <si>
    <t>Vodorovné přemístění výkopku nebo sypaniny po suchu na obvyklém dopravním prostředku, bez naložení výkopku, avšak se složením bez rozhrnutí z horniny třídy těžitelnosti I skupiny 1 až 3 na vzdálenost přes 9 000 do 10 000 m</t>
  </si>
  <si>
    <t>609103799</t>
  </si>
  <si>
    <t>https://podminky.urs.cz/item/CS_URS_2022_02/162751117</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</si>
  <si>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</si>
  <si>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"dle položky odkopávek" 695,865</t>
  </si>
  <si>
    <t>8</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</si>
  <si>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</si>
  <si>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</si>
  <si>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-61335835</t>
  </si>
  <si>
    <t>https://podminky.urs.cz/item/CS_URS_2022_02/162751119</t>
  </si>
  <si>
    <t>P</t>
  </si>
  <si>
    <t>Poznámka k položce:
Celkem 25 km.</t>
  </si>
  <si>
    <t>695,865*15 'Přepočtené koeficientem množství</t>
  </si>
  <si>
    <t>9</t>
  </si>
  <si>
    <t>171201231</t>
  </si>
  <si>
    <t>Poplatek za uložení stavebního odpadu na recyklační skládce (skládkovné) zeminy a kamení zatříděného do Katalogu odpadů pod kódem 17 05 04</t>
  </si>
  <si>
    <t>1348178022</t>
  </si>
  <si>
    <t>https://podminky.urs.cz/item/CS_URS_2022_02/171201231</t>
  </si>
  <si>
    <t>"dle pol. 162751117" 695,865</t>
  </si>
  <si>
    <t>695,865*1,8 'Přepočtené koeficientem množství</t>
  </si>
  <si>
    <t>10</t>
  </si>
  <si>
    <t>181451121</t>
  </si>
  <si>
    <t>Založení trávníku na půdě předem připravené plochy přes 1000 m2 výsevem včetně utažení lučního v rovině nebo na svahu do 1:5</t>
  </si>
  <si>
    <t>2046160695</t>
  </si>
  <si>
    <t>https://podminky.urs.cz/item/CS_URS_2022_02/181451121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</si>
  <si>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</si>
  <si>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"úsek I - extravilán" 2*733,0*1,3</t>
  </si>
  <si>
    <t>"úsek II - extravilán" 2*642,0*1,3</t>
  </si>
  <si>
    <t>11</t>
  </si>
  <si>
    <t>M</t>
  </si>
  <si>
    <t>00572472</t>
  </si>
  <si>
    <t>osivo směs travní krajinná-rovinná</t>
  </si>
  <si>
    <t>kg</t>
  </si>
  <si>
    <t>1380700669</t>
  </si>
  <si>
    <t>3575*0,015 'Přepočtené koeficientem množství</t>
  </si>
  <si>
    <t>12</t>
  </si>
  <si>
    <t>181951111</t>
  </si>
  <si>
    <t>Úprava pláně vyrovnáním výškových rozdílů strojně v hornině třídy těžitelnosti I, skupiny 1 až 3 bez zhutnění</t>
  </si>
  <si>
    <t>606540756</t>
  </si>
  <si>
    <t>https://podminky.urs.cz/item/CS_URS_2022_02/181951111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</si>
  <si>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</si>
  <si>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"dle pol. zatravnění" 3575,0</t>
  </si>
  <si>
    <t>13</t>
  </si>
  <si>
    <t>181951112</t>
  </si>
  <si>
    <t>Úprava pláně vyrovnáním výškových rozdílů strojně v hornině třídy těžitelnosti I, skupiny 1 až 3 se zhutněním</t>
  </si>
  <si>
    <t>-1408367335</t>
  </si>
  <si>
    <t>https://podminky.urs.cz/item/CS_URS_2022_02/181951112</t>
  </si>
  <si>
    <t>"kompletní vozovky" 4400,0+4090,0</t>
  </si>
  <si>
    <t>"krajnice" 2062,5</t>
  </si>
  <si>
    <t>14</t>
  </si>
  <si>
    <t>182351133</t>
  </si>
  <si>
    <t>Rozprostření a urovnání ornice ve svahu sklonu přes 1:5 strojně při souvislé ploše přes 500 m2, tl. vrstvy do 200 mm</t>
  </si>
  <si>
    <t>1389202379</t>
  </si>
  <si>
    <t>https://podminky.urs.cz/item/CS_URS_2022_02/182351133</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</si>
  <si>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</si>
  <si>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10364101</t>
  </si>
  <si>
    <t>zemina pro terénní úpravy - ornice</t>
  </si>
  <si>
    <t>-1003591933</t>
  </si>
  <si>
    <t>3575*0,27 'Přepočtené koeficientem množství</t>
  </si>
  <si>
    <t>16</t>
  </si>
  <si>
    <t>183403161</t>
  </si>
  <si>
    <t>Obdělání půdy válením v rovině nebo na svahu do 1:5</t>
  </si>
  <si>
    <t>1918636765</t>
  </si>
  <si>
    <t>https://podminky.urs.cz/item/CS_URS_2022_02/183403161</t>
  </si>
  <si>
    <t xml:space="preserve">Poznámka k souboru cen:
1. Každé opakované obdělání půdy se oceňuje samostatně.
2. Ceny -3114 a -3115 lze použít i pro obdělání půdy aktivními branami.
</t>
  </si>
  <si>
    <t>17</t>
  </si>
  <si>
    <t>184853511</t>
  </si>
  <si>
    <t>Chemické odplevelení půdy před založením kultury, trávníku nebo zpevněných ploch strojně o výměře jednotlivě přes 20 m2 postřikem na široko v rovině nebo na svahu do 1:5</t>
  </si>
  <si>
    <t>-877373516</t>
  </si>
  <si>
    <t>https://podminky.urs.cz/item/CS_URS_2022_02/184853511</t>
  </si>
  <si>
    <t>Komunikace pozemní</t>
  </si>
  <si>
    <t>18</t>
  </si>
  <si>
    <t>564851111</t>
  </si>
  <si>
    <t>Podklad ze štěrkodrti ŠD s rozprostřením a zhutněním plochy přes 100 m2, po zhutnění tl. 150 mm</t>
  </si>
  <si>
    <t>-1395161429</t>
  </si>
  <si>
    <t>https://podminky.urs.cz/item/CS_URS_2022_02/564851111</t>
  </si>
  <si>
    <t>"úsek I - extravilán" 4400,0</t>
  </si>
  <si>
    <t>"úsek II - extravilán" 4090,0</t>
  </si>
  <si>
    <t>19</t>
  </si>
  <si>
    <t>567521131</t>
  </si>
  <si>
    <t>Recyklace podkladní vrstvy za studena na místě rozpojení a reprofilace podkladu s hutněním plochy přes 3 000 do 6 000 m2, tloušťky přes 150 do 200 mm</t>
  </si>
  <si>
    <t>1301993533</t>
  </si>
  <si>
    <t>https://podminky.urs.cz/item/CS_URS_2022_02/567521131</t>
  </si>
  <si>
    <t xml:space="preserve">Poznámka k souboru cen:
1. V cenách rozpojení a reprofilace 567 5.-1 jsou započteny i náklady na rozpojení původních vrstev konstrukce vozovky a úpravu povrchu grejdrem se zhutněním.
2. V cenách rozpojení a reprofilace 567 5.-1 nejsou započteny náklady na případné odebrání přebytečné suti, které se ocení cenou 997 22-1611 Nakládání na dopravní prostředky a cenami souboru cen 997 22-15 Vodorovná doprava suti.
3. V cenách promísení 567 5.-2 a 567 5.-3 jsou započteny i náklady na:
a) úpravu zrnitosti rozpojené směsi přidáním drobného drceného kameniva (materiál ve specifikaci),
b) dávkování pojiva, jeho promísení s recyklovanou směsí, její rovnoměrné rozhrnutí, zhutnění a vlhčení (materiál ve specifikaci). Jako pojivo lze použít:
- u cen 567 5.-2 kombinaci cementu a asfaltové emulze nebo cementu a zpěněného asfaltu, příp. pouze cement nebo pouze hydraulické pojivo,
- u cen 567 5.-3 cement a přísadu na bázi zeolitů a minerálů.
4. Doporučené množství přidaného kameniva je 10 až 20 % objemové hmotnosti vrstvy, tj. 230 – 460 kg/m3.
5. Doporučené množství pojiva v % objemové hmotnosti zhutněné vrstvy u cen 567 5.-2:
a) kombinace cementu a asfaltové emulze:
- cement (obor 585 2)…………… 2,0-5,0 %, obvykle 4,0 %
- asfaltová emulze (obor 111 6) … 2,5-4,0 %, obvykle 2,0 %
b) kombinace cementu a zpěněného asfaltu:
- cement (obor 585 2)…………… 2,0-5,0 %, obvykle 4,0 %
- asfalt (obor 111 6)………………1,5-3,0 %, obvykle 2,5 %
6. Doporučené množství pojiva v % objemové hmotnosti zhutněné vrstvy u cen 567 5.-3:
a) kombinace cementu a přísady na bázi zeolitů a minerálů:
- cement (obor 585 2)…………… 7 - 10 %,
- přísada (obor ) …....................0,07 -0,1 %,
7. Předpokládaná objemová hmotnost zhutněné vrstvy je 2 300 kg/m3 .
8. Přesné množství přidávaného kameniva a pojiva se stanoví silniční laboratoří na základě průkazní zkoušky - analýzy vzorků odebraných z původní konstrukce.
9. Orientační hmotnosti pojiva na 1 m3 zhutněné vrtsvy je uvedena v příloze č. 5, tabulce č. 2.
10. Hmotnost přidávaného kameniva a pojiva se nezapočítává do výpočtu přesunu hmot.
11. Na takto recyklovanou podkladní vrstvu a následně provedený spojovací postřik se pokládají nové asfaltové koberce (1 či více) nebo se její povrch opatří nátěrem, případně emulzní kalovou vrstvou pro využití vrstvy jako obrusné, vhodné jen pro lehkou dopravu.
</t>
  </si>
  <si>
    <t>Poznámka k položce:
Odfrézování asfaltových směsí je řešeno v oddílu 1 - "Zemní práce", přesuny znovuzískaných asfaltových směsí jsou řešeny v oddílu 997 - "Přesun sutě".</t>
  </si>
  <si>
    <t>20</t>
  </si>
  <si>
    <t>567531131</t>
  </si>
  <si>
    <t>Recyklace podkladní vrstvy za studena na místě rozpojení a reprofilace podkladu s hutněním plochy přes 3 000 do 6 000 m2, tloušťky přes 200 do 250 mm</t>
  </si>
  <si>
    <t>-144746845</t>
  </si>
  <si>
    <t>https://podminky.urs.cz/item/CS_URS_2022_02/567531131</t>
  </si>
  <si>
    <t>569841112</t>
  </si>
  <si>
    <t>Zpevnění krajnic nebo komunikací pro pěší s rozprostřením a zhutněním, po zhutnění štěrkodrtí tl. 130 mm</t>
  </si>
  <si>
    <t>1452294172</t>
  </si>
  <si>
    <t>https://podminky.urs.cz/item/CS_URS_2022_02/569841112</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</si>
  <si>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</si>
  <si>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"spodní vrstva z nenamrzavého materiálu:"</t>
  </si>
  <si>
    <t>"úsek I - extravilán" 2*733,0*0,75</t>
  </si>
  <si>
    <t>"úsek II - extravilán" 2*642,0*0,75</t>
  </si>
  <si>
    <t>22</t>
  </si>
  <si>
    <t>569811112</t>
  </si>
  <si>
    <t>Zpevnění krajnic nebo komunikací pro pěší s rozprostřením a zhutněním, po zhutnění štěrkodrtí tl. 60 mm</t>
  </si>
  <si>
    <t>-1532007559</t>
  </si>
  <si>
    <t>https://podminky.urs.cz/item/CS_URS_2022_02/569811112</t>
  </si>
  <si>
    <t>"délka * šířka:"</t>
  </si>
  <si>
    <t>23</t>
  </si>
  <si>
    <t>573191111</t>
  </si>
  <si>
    <t>Postřik infiltrační kationaktivní emulzí v množství 1,00 kg/m2</t>
  </si>
  <si>
    <t>1044591331</t>
  </si>
  <si>
    <t>https://podminky.urs.cz/item/CS_URS_2022_02/573191111</t>
  </si>
  <si>
    <t xml:space="preserve">Poznámka k souboru cen:
1. V ceně nejsou započteny náklady na popř. projektem předepsané očištění vozovky, které se oceňuje cenou 938 90-8411 Očištění povrchu saponátovým roztokem části C 01 tohoto katalogu.
</t>
  </si>
  <si>
    <t>24</t>
  </si>
  <si>
    <t>573231108</t>
  </si>
  <si>
    <t>Postřik spojovací PS bez posypu kamenivem ze silniční emulze, v množství 0,50 kg/m2</t>
  </si>
  <si>
    <t>-1048776045</t>
  </si>
  <si>
    <t>https://podminky.urs.cz/item/CS_URS_2022_02/573231108</t>
  </si>
  <si>
    <t>"úsek I - extravilán, 2 vrstvy" 2*4400,0</t>
  </si>
  <si>
    <t>"úsek II - extravilán, 2 vrstvy" 2*4090,0</t>
  </si>
  <si>
    <t>"úsek II - intravilán, 2 vrstvy" 2*5156,0</t>
  </si>
  <si>
    <t>25</t>
  </si>
  <si>
    <t>577134121</t>
  </si>
  <si>
    <t>Asfaltový beton vrstva obrusná ACO 11 (ABS) s rozprostřením a se zhutněním z nemodifikovaného asfaltu v pruhu šířky přes 3 m tř. I, po zhutnění tl. 40 mm</t>
  </si>
  <si>
    <t>1272863291</t>
  </si>
  <si>
    <t>https://podminky.urs.cz/item/CS_URS_2022_02/577134121</t>
  </si>
  <si>
    <t xml:space="preserve">Poznámka k souboru cen:
1. Cenami 577 1.-40 lze oceňovat např. chodníky, úzké cesty a vjezdy v pruhu šířky do 1,5 m jakékoliv délky a jednotlivé plochy velikosti do 10 m2.
2. ČSN EN 13108-1 připouští pro ACO 11 pouze tl. 35 až 50 mm.
</t>
  </si>
  <si>
    <t>"úsek II - intravilán" 5156,0</t>
  </si>
  <si>
    <t>26</t>
  </si>
  <si>
    <t>577155122</t>
  </si>
  <si>
    <t>Asfaltový beton vrstva ložní ACL 16 (ABH) s rozprostřením a zhutněním z nemodifikovaného asfaltu v pruhu šířky přes 3 m, po zhutnění tl. 60 mm</t>
  </si>
  <si>
    <t>338913864</t>
  </si>
  <si>
    <t>https://podminky.urs.cz/item/CS_URS_2022_02/577155122</t>
  </si>
  <si>
    <t xml:space="preserve">Poznámka k souboru cen:
1. Cenami 577 1.-50 lze oceňovat např. chodníky, úzké cesty a vjezdy v pruhu šířky do 1,5 m jakékoliv délky a jednotlivé plochy velikosti do 10 m2.
2. ČSN EN 13108-1 připouští pro ACL 16 pouze tl. 50 až 70 mm.
</t>
  </si>
  <si>
    <t>27</t>
  </si>
  <si>
    <t>577165122</t>
  </si>
  <si>
    <t>Asfaltový beton vrstva ložní ACL 16 (ABH) s rozprostřením a zhutněním z nemodifikovaného asfaltu v pruhu šířky přes 3 m, po zhutnění tl. 70 mm</t>
  </si>
  <si>
    <t>1941842212</t>
  </si>
  <si>
    <t>https://podminky.urs.cz/item/CS_URS_2022_02/577165122</t>
  </si>
  <si>
    <t>Trubní vedení</t>
  </si>
  <si>
    <t>28</t>
  </si>
  <si>
    <t>899331111S</t>
  </si>
  <si>
    <t>Výšková úprava uličního vstupu nebo vpusti do 200 mm zvýšením či snížením poklopu, mříže či krycího znaku</t>
  </si>
  <si>
    <t>kus</t>
  </si>
  <si>
    <t>-1788194079</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</si>
  <si>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</si>
  <si>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"odečteno ze situace (př.č. 003)" 20</t>
  </si>
  <si>
    <t>Ostatní konstrukce a práce, bourání</t>
  </si>
  <si>
    <t>29</t>
  </si>
  <si>
    <t>916131213</t>
  </si>
  <si>
    <t>Osazení silničního obrubníku betonového se zřízením lože, s vyplněním a zatřením spár cementovou maltou stojatého s boční opěrou z betonu prostého, do lože z betonu prostého</t>
  </si>
  <si>
    <t>1763790821</t>
  </si>
  <si>
    <t>https://podminky.urs.cz/item/CS_URS_2022_02/916131213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</si>
  <si>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</si>
  <si>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"vyrovnání stávajících" 739,0</t>
  </si>
  <si>
    <t>"osazení nových" 739,0</t>
  </si>
  <si>
    <t>30</t>
  </si>
  <si>
    <t>59217023</t>
  </si>
  <si>
    <t>obrubník betonový chodníkový 1000x150x250mm</t>
  </si>
  <si>
    <t>665623784</t>
  </si>
  <si>
    <t>1478*0,5 'Přepočtené koeficientem množství</t>
  </si>
  <si>
    <t>31</t>
  </si>
  <si>
    <t>919112233</t>
  </si>
  <si>
    <t>Řezání dilatačních spár v živičném krytu vytvoření komůrky pro těsnící zálivku šířky 20 mm, hloubky 40 mm</t>
  </si>
  <si>
    <t>-1475006536</t>
  </si>
  <si>
    <t>https://podminky.urs.cz/item/CS_URS_2022_02/919112233</t>
  </si>
  <si>
    <t xml:space="preserve">Poznámka k souboru cen:
1. V cenách jsou započteny i náklady na vyčištění spár po řezání.
</t>
  </si>
  <si>
    <t>"odměřeno elektronicky ze situace (př.č. 002+003)"</t>
  </si>
  <si>
    <t>"úsek 1" 6,0+5,7+28,8+5,4+6,0+8,3+9,5+12,8+11,6+8,0+25,2+17,1+22,8+8,1+5,4+27,3+30,2+18,4+15,1+37,1+52,6+12,6+7,2+32,4+14,6+6,7</t>
  </si>
  <si>
    <t>"úsek 2" 7,2+26,9+23,6+6,2</t>
  </si>
  <si>
    <t>32</t>
  </si>
  <si>
    <t>919121132</t>
  </si>
  <si>
    <t>Utěsnění dilatačních spár zálivkou za studena v cementobetonovém nebo živičném krytu včetně adhezního nátěru s těsnicím profilem pod zálivkou, pro komůrky šířky 20 mm, hloubky 40 mm</t>
  </si>
  <si>
    <t>962940957</t>
  </si>
  <si>
    <t>https://podminky.urs.cz/item/CS_URS_2022_02/919121132</t>
  </si>
  <si>
    <t xml:space="preserve">Poznámka k souboru cen:
1. V cenách jsou započteny i náklady na vyčištění spár před těsněním a zalitím a náklady na impregnaci, těsnění a zalití spár včetně dodání hmot.
</t>
  </si>
  <si>
    <t>33</t>
  </si>
  <si>
    <t>919735113</t>
  </si>
  <si>
    <t>Řezání stávajícího živičného krytu nebo podkladu hloubky přes 100 do 150 mm</t>
  </si>
  <si>
    <t>-511642810</t>
  </si>
  <si>
    <t>https://podminky.urs.cz/item/CS_URS_2022_02/919735113</t>
  </si>
  <si>
    <t xml:space="preserve">Poznámka k souboru cen:
1. V cenách jsou započteny i náklady na spotřebu vody.
</t>
  </si>
  <si>
    <t>34</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</si>
  <si>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</si>
  <si>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</si>
  <si>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1319079699</t>
  </si>
  <si>
    <t>https://podminky.urs.cz/item/CS_URS_2022_02/938902113</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</si>
  <si>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</si>
  <si>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2*642</t>
  </si>
  <si>
    <t>35</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</si>
  <si>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</si>
  <si>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</si>
  <si>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-1760350281</t>
  </si>
  <si>
    <t>https://podminky.urs.cz/item/CS_URS_2022_02/979024443</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</si>
  <si>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</si>
  <si>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"dle pol. vybourání" 739,0</t>
  </si>
  <si>
    <t>997</t>
  </si>
  <si>
    <t>Přesun sutě</t>
  </si>
  <si>
    <t>36</t>
  </si>
  <si>
    <t>997221551</t>
  </si>
  <si>
    <t>Vodorovná doprava suti bez naložení, ale se složením a s hrubým urovnáním ze sypkých materiálů, na vzdálenost do 1 km</t>
  </si>
  <si>
    <t>-43392988</t>
  </si>
  <si>
    <t>https://podminky.urs.cz/item/CS_URS_2022_02/997221551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</si>
  <si>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</si>
  <si>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"podklad" 3396,0</t>
  </si>
  <si>
    <t>"přebytečný odfrézovaný materiál" (652,9+55,0)*2,56</t>
  </si>
  <si>
    <t>"Přípočet 55,0 m3 jako náhrada za dovezených 55,0 m3 ZAS T3 z SO 101.2"</t>
  </si>
  <si>
    <t>"odpad z vyrovnání obrub" 151,495</t>
  </si>
  <si>
    <t>"odpad z čištění příkopů" 416,016</t>
  </si>
  <si>
    <t>Mezisoučet</t>
  </si>
  <si>
    <t xml:space="preserve">"přesun vyfrézovaného materiálu mezi úseky a pro recyklaci na místě" 1576,2*2,56 </t>
  </si>
  <si>
    <t>37</t>
  </si>
  <si>
    <t>997221559</t>
  </si>
  <si>
    <t>Vodorovná doprava suti bez naložení, ale se složením a s hrubým urovnáním Příplatek k ceně za každý další i započatý 1 km přes 1 km</t>
  </si>
  <si>
    <t>-1040324780</t>
  </si>
  <si>
    <t>https://podminky.urs.cz/item/CS_URS_2022_02/997221559</t>
  </si>
  <si>
    <t>"odpad na skládku, 25 km" skládka*24</t>
  </si>
  <si>
    <t>"přesun ZAS mezi úseky, na mezideponii a zpět" přesun_ZAS*(1+2)</t>
  </si>
  <si>
    <t>38</t>
  </si>
  <si>
    <t>997221611</t>
  </si>
  <si>
    <t>Nakládání na dopravní prostředky pro vodorovnou dopravu suti</t>
  </si>
  <si>
    <t>-1145185561</t>
  </si>
  <si>
    <t>https://podminky.urs.cz/item/CS_URS_2022_02/997221611</t>
  </si>
  <si>
    <t xml:space="preserve">Poznámka k souboru cen:
1. Ceny lze použít i pro překládání při lomené dopravě.
2. Ceny nelze použít při dopravě po železnici, po vodě nebo neobvyklými dopravními prostředky.
</t>
  </si>
  <si>
    <t>"naložení ZAS na mezideponii pro recyklaci" přesun_ZAS</t>
  </si>
  <si>
    <t>39</t>
  </si>
  <si>
    <t>997221861</t>
  </si>
  <si>
    <t>Poplatek za uložení stavebního odpadu na recyklační skládce (skládkovné) z prostého betonu zatříděného do Katalogu odpadů pod kódem 17 01 01</t>
  </si>
  <si>
    <t>-1232533264</t>
  </si>
  <si>
    <t>https://podminky.urs.cz/item/CS_URS_2022_02/997221861</t>
  </si>
  <si>
    <t>"z vytrhání obrub" 151,495</t>
  </si>
  <si>
    <t>40</t>
  </si>
  <si>
    <t>997221873</t>
  </si>
  <si>
    <t>366800669</t>
  </si>
  <si>
    <t>https://podminky.urs.cz/item/CS_URS_2022_02/997221873</t>
  </si>
  <si>
    <t>"podkladní vrstvy z kameniva" 3396,000</t>
  </si>
  <si>
    <t>"číštění příkopů" 416,016</t>
  </si>
  <si>
    <t>41</t>
  </si>
  <si>
    <t>997221875</t>
  </si>
  <si>
    <t>Poplatek za uložení stavebního odpadu na recyklační skládce (skládkovné) asfaltového bez obsahu dehtu zatříděného do Katalogu odpadů pod kódem 17 03 02</t>
  </si>
  <si>
    <t>1032383674</t>
  </si>
  <si>
    <t>https://podminky.urs.cz/item/CS_URS_2022_02/997221875</t>
  </si>
  <si>
    <t>"frézování: přebytečný materiál, ZAS T1+T2" (652,9+55,0)*2,56</t>
  </si>
  <si>
    <t>998</t>
  </si>
  <si>
    <t>Přesun hmot</t>
  </si>
  <si>
    <t>42</t>
  </si>
  <si>
    <t>998225111</t>
  </si>
  <si>
    <t>Přesun hmot pro komunikace s krytem z kameniva, monolitickým betonovým nebo živičným dopravní vzdálenost do 200 m jakékoliv délky objektu</t>
  </si>
  <si>
    <t>733924463</t>
  </si>
  <si>
    <t>https://podminky.urs.cz/item/CS_URS_2022_02/998225111</t>
  </si>
  <si>
    <t xml:space="preserve">Poznámka k souboru cen:
1. Ceny lze použít i pro plochy letišť s krytem monolitickým betonovým nebo živičným.
</t>
  </si>
  <si>
    <t>43</t>
  </si>
  <si>
    <t>998225193</t>
  </si>
  <si>
    <t>Přesun hmot pro komunikace s krytem z kameniva, monolitickým betonovým nebo živičným Příplatek k ceně za zvětšený přesun přes vymezenou největší dopravní vzdálenost do 3000 m</t>
  </si>
  <si>
    <t>-1212952755</t>
  </si>
  <si>
    <t>https://podminky.urs.cz/item/CS_URS_2022_02/998225193</t>
  </si>
  <si>
    <t>SO 101.1 - Oprava objízdných tras</t>
  </si>
  <si>
    <t>677968896</t>
  </si>
  <si>
    <t>"předpoklad provedení práce na 10% plochy objízdných tras"</t>
  </si>
  <si>
    <t>17990*0,1</t>
  </si>
  <si>
    <t>113107242</t>
  </si>
  <si>
    <t>Odstranění podkladů nebo krytů strojně plochy jednotlivě přes 200 m2 s přemístěním hmot na skládku na vzdálenost do 20 m nebo s naložením na dopravní prostředek živičných, o tl. vrstvy přes 50 do 100 mm</t>
  </si>
  <si>
    <t>164927613</t>
  </si>
  <si>
    <t>https://podminky.urs.cz/item/CS_URS_2022_02/113107242</t>
  </si>
  <si>
    <t>113154114</t>
  </si>
  <si>
    <t>Frézování živičného podkladu nebo krytu s naložením na dopravní prostředek plochy do 500 m2 bez překážek v trase pruhu šířky do 0,5 m, tloušťky vrstvy 100 mm</t>
  </si>
  <si>
    <t>1261845712</t>
  </si>
  <si>
    <t>https://podminky.urs.cz/item/CS_URS_2022_02/113154114</t>
  </si>
  <si>
    <t>17010*0,1</t>
  </si>
  <si>
    <t>459153582</t>
  </si>
  <si>
    <t>27020*0,1</t>
  </si>
  <si>
    <t>564861111</t>
  </si>
  <si>
    <t>Podklad ze štěrkodrti ŠD s rozprostřením a zhutněním plochy přes 100 m2, po zhutnění tl. 200 mm</t>
  </si>
  <si>
    <t>1418765626</t>
  </si>
  <si>
    <t>https://podminky.urs.cz/item/CS_URS_2022_02/564861111</t>
  </si>
  <si>
    <t>564911411</t>
  </si>
  <si>
    <t>Podklad nebo podsyp z asfaltového recyklátu s rozprostřením a zhutněním plochy přes 100 m2, po zhutnění tl. 50 mm</t>
  </si>
  <si>
    <t>1864031128</t>
  </si>
  <si>
    <t>https://podminky.urs.cz/item/CS_URS_2022_02/564911411</t>
  </si>
  <si>
    <t>35000*0,1</t>
  </si>
  <si>
    <t>572213111</t>
  </si>
  <si>
    <t>Vyspravení výtluků a propadlých míst na krajnicích a komunikacích s rozprostřením a zhutněním recyklátem</t>
  </si>
  <si>
    <t>529302178</t>
  </si>
  <si>
    <t>https://podminky.urs.cz/item/CS_URS_2022_02/572213111</t>
  </si>
  <si>
    <t xml:space="preserve">Poznámka k souboru cen:
1. Množství měrných jednotek se určuje v m3 kameniva v nezhutněném stavu.
</t>
  </si>
  <si>
    <t>938*0,1</t>
  </si>
  <si>
    <t>527705852</t>
  </si>
  <si>
    <t>573231106</t>
  </si>
  <si>
    <t>Postřik spojovací PS bez posypu kamenivem ze silniční emulze, v množství 0,30 kg/m2</t>
  </si>
  <si>
    <t>-1954101677</t>
  </si>
  <si>
    <t>https://podminky.urs.cz/item/CS_URS_2022_02/573231106</t>
  </si>
  <si>
    <t>52010*0,1</t>
  </si>
  <si>
    <t>577144111</t>
  </si>
  <si>
    <t>Asfaltový beton vrstva obrusná ACO 11 (ABS) s rozprostřením a se zhutněním z nemodifikovaného asfaltu v pruhu šířky do 3 m tř. I, po zhutnění tl. 50 mm</t>
  </si>
  <si>
    <t>-304375408</t>
  </si>
  <si>
    <t>https://podminky.urs.cz/item/CS_URS_2022_02/577144111</t>
  </si>
  <si>
    <t>919112111</t>
  </si>
  <si>
    <t>Řezání dilatačních spár v živičném krytu příčných nebo podélných, šířky 4 mm, hloubky do 60 mm</t>
  </si>
  <si>
    <t>-214388495</t>
  </si>
  <si>
    <t>https://podminky.urs.cz/item/CS_URS_2022_02/919112111</t>
  </si>
  <si>
    <t>1375</t>
  </si>
  <si>
    <t>919112231</t>
  </si>
  <si>
    <t>Řezání dilatačních spár v živičném krytu vytvoření komůrky pro těsnící zálivku šířky 20 mm, hloubky 25 mm</t>
  </si>
  <si>
    <t>675894214</t>
  </si>
  <si>
    <t>https://podminky.urs.cz/item/CS_URS_2022_02/919112231</t>
  </si>
  <si>
    <t>"dle pol. 919112111" 1375</t>
  </si>
  <si>
    <t>919122131</t>
  </si>
  <si>
    <t>Utěsnění dilatačních spár zálivkou za tepla v cementobetonovém nebo živičném krytu včetně adhezního nátěru s těsnicím profilem pod zálivkou, pro komůrky šířky 20 mm, hloubky 30 mm</t>
  </si>
  <si>
    <t>-1100713002</t>
  </si>
  <si>
    <t>https://podminky.urs.cz/item/CS_URS_2022_02/919122131</t>
  </si>
  <si>
    <t>919735112</t>
  </si>
  <si>
    <t>Řezání stávajícího živičného krytu nebo podkladu hloubky přes 50 do 100 mm</t>
  </si>
  <si>
    <t>806761570</t>
  </si>
  <si>
    <t>https://podminky.urs.cz/item/CS_URS_2022_02/919735112</t>
  </si>
  <si>
    <t>938909612</t>
  </si>
  <si>
    <t>Čištění krajnic odstraněním nánosu (ulehlého, popř. zaježděného) naneseného vlivem silničního provozu, s přemístěním na hromady na vzdálenost do 50 m nebo s naložením na dopravní prostředek, ale bez složení průměrné tloušťky přes 100 do 200 mm</t>
  </si>
  <si>
    <t>1755653815</t>
  </si>
  <si>
    <t>https://podminky.urs.cz/item/CS_URS_2022_02/938909612</t>
  </si>
  <si>
    <t xml:space="preserve">Poznámka k souboru cen:
1. V cenách nejsou započteny náklady na vodorovnou dopravu odstraněného materiálu, která se oceňuje cenami souboru cen 997 22-15 Vodorovná doprava suti.
</t>
  </si>
  <si>
    <t>1345</t>
  </si>
  <si>
    <t>DIO</t>
  </si>
  <si>
    <t>Dopravně - inženýrská opatření (provizorní dopravní značení)</t>
  </si>
  <si>
    <t>kpl</t>
  </si>
  <si>
    <t>-1179365670</t>
  </si>
  <si>
    <t>-1546578514</t>
  </si>
  <si>
    <t>-1249828169</t>
  </si>
  <si>
    <t>1954,54*24 'Přepočtené koeficientem množství</t>
  </si>
  <si>
    <t>152941789</t>
  </si>
  <si>
    <t>"z bourání podkladní vrstev komunikace" 719,600</t>
  </si>
  <si>
    <t>"odstranění nánosu na krajnicích" 338,940</t>
  </si>
  <si>
    <t>1758326207</t>
  </si>
  <si>
    <t>"z bourání asfaltového krytu" 460,544</t>
  </si>
  <si>
    <t>"z frézování vozovek" 435,456</t>
  </si>
  <si>
    <t>-2129222234</t>
  </si>
  <si>
    <t>998225194</t>
  </si>
  <si>
    <t>Přesun hmot pro komunikace s krytem z kameniva, monolitickým betonovým nebo živičným Příplatek k ceně za zvětšený přesun přes vymezenou největší dopravní vzdálenost do 5000 m</t>
  </si>
  <si>
    <t>625769983</t>
  </si>
  <si>
    <t>https://podminky.urs.cz/item/CS_URS_2022_02/998225194</t>
  </si>
  <si>
    <t>přesun ZAS mezi úseky a mezideponií, pro recyklaci za studena</t>
  </si>
  <si>
    <t>565,76</t>
  </si>
  <si>
    <t>přesun odapdu na skládku do vzdálenosti 25 km</t>
  </si>
  <si>
    <t>2273,392</t>
  </si>
  <si>
    <t>SO 101.2 - Komunikace II/116 (úsek 1,375-1,927 km)</t>
  </si>
  <si>
    <t>Soupis:</t>
  </si>
  <si>
    <t>SO 101.2 (101) - Komunikace II/116 (úsek 1,375-1,927 km)</t>
  </si>
  <si>
    <t>1014387907</t>
  </si>
  <si>
    <t>"stávající podkladní vrstva z nestmelených směsí, tl. cca 200 mm"</t>
  </si>
  <si>
    <t>"odměřeno elektronicky ze situace: celá plocha" 3666,0</t>
  </si>
  <si>
    <t>"odměřeno elektronicky ze situace: "</t>
  </si>
  <si>
    <t>"frézování obrusné, tl. 50 mm, v obci - ZAS T3: celá plocha"</t>
  </si>
  <si>
    <t>3666,0</t>
  </si>
  <si>
    <t>"frézování podkladní vrstvym, tl. 50 mm - ZAS T4: v délce 277 m"</t>
  </si>
  <si>
    <t>1835,0</t>
  </si>
  <si>
    <t>113154334</t>
  </si>
  <si>
    <t>Frézování živičného podkladu nebo krytu s naložením na dopravní prostředek plochy přes 1 000 do 10 000 m2 bez překážek v trase pruhu šířky přes 1 m do 2 m, tloušťky vrstvy 100 mm</t>
  </si>
  <si>
    <t>1202397444</t>
  </si>
  <si>
    <t>https://podminky.urs.cz/item/CS_URS_2022_02/113154334</t>
  </si>
  <si>
    <t>"odměřeno elektronicky ze situace:"</t>
  </si>
  <si>
    <t>"frézování ložné a podkladní vrstvy, tl. 100 mm - ZAS T3: v délce 275 m"</t>
  </si>
  <si>
    <t>1831,0</t>
  </si>
  <si>
    <t>-1077203214</t>
  </si>
  <si>
    <t>"odměřeno ze situace a řezů:"</t>
  </si>
  <si>
    <t>"v místě krajnice" 2*552,0*0,345</t>
  </si>
  <si>
    <t>-1624684056</t>
  </si>
  <si>
    <t>"dle položky odkopávek" 380,880</t>
  </si>
  <si>
    <t>970852162</t>
  </si>
  <si>
    <t>380,88*15 'Přepočtené koeficientem množství</t>
  </si>
  <si>
    <t>2047717272</t>
  </si>
  <si>
    <t>"dle pol. 162751117" 380,880</t>
  </si>
  <si>
    <t>380,88*1,8 'Přepočtené koeficientem množství</t>
  </si>
  <si>
    <t>"odměřeno elektronicky ze situace" 1436,0</t>
  </si>
  <si>
    <t>1436*0,015 'Přepočtené koeficientem množství</t>
  </si>
  <si>
    <t>"dle plochy zatravnění" 1436,0</t>
  </si>
  <si>
    <t>"dle plochy vozovky" 3666,0</t>
  </si>
  <si>
    <t>"dle plochy krajnice" 828,0</t>
  </si>
  <si>
    <t>1436*0,27 'Přepočtené koeficientem množství</t>
  </si>
  <si>
    <t>"obnova komunikace: celá plocha" 3666,0</t>
  </si>
  <si>
    <t>565135121</t>
  </si>
  <si>
    <t>Asfaltový beton vrstva podkladní ACP 16 (obalované kamenivo střednězrnné - OKS) s rozprostřením a zhutněním v pruhu šířky přes 3 m, po zhutnění tl. 50 mm</t>
  </si>
  <si>
    <t>-275616902</t>
  </si>
  <si>
    <t>https://podminky.urs.cz/item/CS_URS_2022_02/565135121</t>
  </si>
  <si>
    <t xml:space="preserve">Poznámka k souboru cen:
1. Cenami 565 1.-510 lze oceňovat např. chodníky, úzké cesty a vjezdy v pruhu šířky do 1,5 m jakékoliv délky a jednotlivé plochy velikosti do 10 m2.
2. ČSN EN 13108-1 připouští pro ACP 16 pouze tl. 50 až 80 mm.
</t>
  </si>
  <si>
    <t>-679521802</t>
  </si>
  <si>
    <t>569241112</t>
  </si>
  <si>
    <t>Zpevnění krajnic nebo komunikací pro pěší s rozprostřením a zhutněním, po zhutnění štěrkopískem nebo kamenivem těženým tl. 130 mm</t>
  </si>
  <si>
    <t>https://podminky.urs.cz/item/CS_URS_2022_02/569241112</t>
  </si>
  <si>
    <t>"spodní vrstva z nenamrzavého materiálu" 2*552,0*0,75</t>
  </si>
  <si>
    <t>"délka * šířka" 2*552,0*0,75</t>
  </si>
  <si>
    <t>"obnova komunikace: celá plocha, 2 vrstvy" 2*3666,0</t>
  </si>
  <si>
    <t>911331165</t>
  </si>
  <si>
    <t>Silniční svodidlo s osazením sloupků zaberaněním ocelové úroveň zádržnosti H4 vzdálenosti sloupků přes 2 do 4 m jednostranné</t>
  </si>
  <si>
    <t>2102881525</t>
  </si>
  <si>
    <t>https://podminky.urs.cz/item/CS_URS_2022_02/911331165</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</si>
  <si>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(nátěry apod.), které se oceňují samostatně,
b) krácení a úpravu pásnic a sloupků, toto se oceňuje individuálně.
3. V případě, že se provádí krácení svodnic nebo sloupků, se krácená část neodečítá.
</t>
  </si>
  <si>
    <t>"nové" 357,0</t>
  </si>
  <si>
    <t>"nad propustkem" 13,0</t>
  </si>
  <si>
    <t>"úsek 1" 12,8+30,2+2*9,0</t>
  </si>
  <si>
    <t>2*522,0</t>
  </si>
  <si>
    <t>966005311</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</si>
  <si>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</si>
  <si>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-428452912</t>
  </si>
  <si>
    <t>https://podminky.urs.cz/item/CS_URS_2022_02/966005311</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</si>
  <si>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</si>
  <si>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"odměřeno elektronicky ze situace" 357,0</t>
  </si>
  <si>
    <t>"podkladní vrstvy z kameniva" 1466,400</t>
  </si>
  <si>
    <t>"frézování asfaltu - přebytečná ZAS 2" 183,1*2,56</t>
  </si>
  <si>
    <t>"číštění příkopů" 338,256</t>
  </si>
  <si>
    <t xml:space="preserve">"přesun vyfrézovaného materiálu mezi úseky a pro recyklaci na místě" 221,0*2,56 </t>
  </si>
  <si>
    <t>"odpad na ksládku 25 km" skládka*24</t>
  </si>
  <si>
    <t>"ZAS pro recyklaci na mezideponii a zpět" přesun_ZAS*(1+2)</t>
  </si>
  <si>
    <t>997221561</t>
  </si>
  <si>
    <t>Vodorovná doprava suti bez naložení, ale se složením a s hrubým urovnáním z kusových materiálů, na vzdálenost do 1 km</t>
  </si>
  <si>
    <t>1171567819</t>
  </si>
  <si>
    <t>https://podminky.urs.cz/item/CS_URS_2022_02/997221561</t>
  </si>
  <si>
    <t>"ocelová svodidla" 14,994</t>
  </si>
  <si>
    <t>997221569</t>
  </si>
  <si>
    <t>297376981</t>
  </si>
  <si>
    <t>https://podminky.urs.cz/item/CS_URS_2022_02/997221569</t>
  </si>
  <si>
    <t>14,994*24 'Přepočtené koeficientem množství</t>
  </si>
  <si>
    <t>-247187199</t>
  </si>
  <si>
    <t>"naložení ZAS na mezideponii pro recyklaci: ZAS T3 + ZAS T2" (183,3+183,1)*2,56</t>
  </si>
  <si>
    <t>"frézování asfaltu - přebytečná ZAS 2" 183,3*2,56</t>
  </si>
  <si>
    <t>"Poznámka: přebytek ZAS T3 je přesunut do objektu SO 101"</t>
  </si>
  <si>
    <t>SO 101.2 (103) - Propustky na II/116 (úsek 1,375-1,927 km)</t>
  </si>
  <si>
    <t xml:space="preserve">    2 - Zakládání</t>
  </si>
  <si>
    <t xml:space="preserve">    3 - Svislé a kompletní konstrukce</t>
  </si>
  <si>
    <t xml:space="preserve">    4 - Vodorovné konstrukce</t>
  </si>
  <si>
    <t>PSV - Práce a dodávky PSV</t>
  </si>
  <si>
    <t xml:space="preserve">    711 - Izolace proti vodě, vlhkosti a plynům</t>
  </si>
  <si>
    <t>129253101</t>
  </si>
  <si>
    <t>Čištění otevřených koryt vodotečí strojně s přehozením rozpojeného nánosu do 3 m nebo s naložením na dopravní prostředek při šířce původního dna do 5 m a hloubce koryta do 2,5 m v hornině třídy těžitelnosti I skupiny 3</t>
  </si>
  <si>
    <t>-1622244458</t>
  </si>
  <si>
    <t>https://podminky.urs.cz/item/CS_URS_2022_02/129253101</t>
  </si>
  <si>
    <t xml:space="preserve">Poznámka k souboru cen:
1. Ceny jsou určeny pro čištění vodních koryt upravených i neupravených na suchu nebo při hloubce vody do 300 mm nad původním dnem.
2. V cenách jsou započteny i náklady na svislé přehození výkopku.
3. V cenách nejsou započteny náklady pro vodorovné přemístění nánosu na vzdálenost přes 3 m ; toto přemístění se oceňuje cenami souborů cen 162 ... Vodorovné přemístění výkopku katalogu 800-1 Zemní práce.
4. Ceny nelze použít pro:
a) čištění vodních koryt, které nejsou omezeny po obou stranách zdmi při průměrné tloušťce nánosu přes 500 mm; tyto práce se oceňují podle své povahy cenami souborů cen 124.. Vykopávky pro koryta vodotečí nebo 127 ... Vykopávky pod vodou zářezů pro shybky a jiná podzemní vedení katalogu 800-1 Zemní práce,
b) čištění vodních koryt při hloubce vody přes 300 mm; tyto práce se oceňují cenami souboru cen 127... Vykopávky pod vodou zářezů pro shybky a jiná podzemní vedení katalogu 800-1 Zemní práce,
c) čištění uzavřených koryt vodotečí; tyto zemní práce se oceňují individuálně;
d) shrabání organických naplavenin na břehových plochách po velké vodě; tyto práce se oceňují cenami souboru cen 185 ... Shrabání pokoseného porostu a organických naplavenin.
5.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 Přehození neulehlého výkopku katalogu 800-1 Zemní práce.
6. Množství jednotek se určuje v m3 nánosu z anorganických nebo organických hmot.
</t>
  </si>
  <si>
    <t>46*0,5</t>
  </si>
  <si>
    <t>131213711</t>
  </si>
  <si>
    <t>Hloubení zapažených jam ručně s urovnáním dna do předepsaného profilu a spádu v hornině třídy těžitelnosti I skupiny 3 soudržných</t>
  </si>
  <si>
    <t>129249537</t>
  </si>
  <si>
    <t>https://podminky.urs.cz/item/CS_URS_2022_02/131213711</t>
  </si>
  <si>
    <t>162251122</t>
  </si>
  <si>
    <t>Vodorovné přemístění výkopku nebo sypaniny po suchu na obvyklém dopravním prostředku, bez naložení výkopku, avšak se složením bez rozhrnutí z horniny třídy těžitelnosti II skupiny 4 a 5 na vzdálenost přes 20 do 50 m</t>
  </si>
  <si>
    <t>1876520432</t>
  </si>
  <si>
    <t>https://podminky.urs.cz/item/CS_URS_2022_02/162251122</t>
  </si>
  <si>
    <t>68,6*2</t>
  </si>
  <si>
    <t>-1090217320</t>
  </si>
  <si>
    <t>23+137,2-68,6</t>
  </si>
  <si>
    <t>-1533982953</t>
  </si>
  <si>
    <t>91,6*15 'Přepočtené koeficientem množství</t>
  </si>
  <si>
    <t>167151101</t>
  </si>
  <si>
    <t>Nakládání, skládání a překládání neulehlého výkopku nebo sypaniny strojně nakládání, množství do 100 m3, z horniny třídy těžitelnosti I, skupiny 1 až 3</t>
  </si>
  <si>
    <t>978637993</t>
  </si>
  <si>
    <t>https://podminky.urs.cz/item/CS_URS_2022_02/167151101</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</si>
  <si>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</si>
  <si>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160145284</t>
  </si>
  <si>
    <t>91,6*1,8</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</si>
  <si>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</si>
  <si>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</si>
  <si>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-1332710404</t>
  </si>
  <si>
    <t>https://podminky.urs.cz/item/CS_URS_2022_02/175111101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</si>
  <si>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</si>
  <si>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58337344</t>
  </si>
  <si>
    <t>štěrkopísek frakce 0/32</t>
  </si>
  <si>
    <t>196582219</t>
  </si>
  <si>
    <t>60*1,8</t>
  </si>
  <si>
    <t>Zakládání</t>
  </si>
  <si>
    <t>213311131</t>
  </si>
  <si>
    <t>Polštáře zhutněné pod základy z kameniva drobného drceného, frakce 0 - 4 mm</t>
  </si>
  <si>
    <t>228481753</t>
  </si>
  <si>
    <t>https://podminky.urs.cz/item/CS_URS_2022_02/213311131</t>
  </si>
  <si>
    <t xml:space="preserve">Poznámka k souboru cen:
1. Ceny jsou určeny pro jakoukoliv míru zhutnění.
2. V cenách jsou započteny i náklady na urovnání povrchu polštáře.
</t>
  </si>
  <si>
    <t>274311126</t>
  </si>
  <si>
    <t>Základové konstrukce z betonu prostého pasy, prahy, věnce a ostruhy ve výkopu nebo na hlavách pilot C 20/25</t>
  </si>
  <si>
    <t>151625386</t>
  </si>
  <si>
    <t>https://podminky.urs.cz/item/CS_URS_2022_02/274311126</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</si>
  <si>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</si>
  <si>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Svislé a kompletní konstrukce</t>
  </si>
  <si>
    <t>317321118</t>
  </si>
  <si>
    <t>Římsy ze železového betonu C 30/37</t>
  </si>
  <si>
    <t>2084106176</t>
  </si>
  <si>
    <t>https://podminky.urs.cz/item/CS_URS_2022_02/317321118</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</si>
  <si>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</si>
  <si>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317353121</t>
  </si>
  <si>
    <t>Bednění mostní římsy zřízení všech tvarů</t>
  </si>
  <si>
    <t>-1979569037</t>
  </si>
  <si>
    <t>https://podminky.urs.cz/item/CS_URS_2022_02/317353121</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</si>
  <si>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</si>
  <si>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317353221</t>
  </si>
  <si>
    <t>Bednění mostní římsy odstranění všech tvarů</t>
  </si>
  <si>
    <t>1688566739</t>
  </si>
  <si>
    <t>https://podminky.urs.cz/item/CS_URS_2022_02/317353221</t>
  </si>
  <si>
    <t>317361116</t>
  </si>
  <si>
    <t>Výztuž mostních železobetonových říms z betonářské oceli 10 505 (R) nebo BSt 500</t>
  </si>
  <si>
    <t>-325052257</t>
  </si>
  <si>
    <t>https://podminky.urs.cz/item/CS_URS_2022_02/317361116</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</si>
  <si>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</si>
  <si>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334323118</t>
  </si>
  <si>
    <t>Mostní opěry a úložné prahy z betonu železového C 30/37</t>
  </si>
  <si>
    <t>1053100996</t>
  </si>
  <si>
    <t>https://podminky.urs.cz/item/CS_URS_2022_02/334323118</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</si>
  <si>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</si>
  <si>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334351115</t>
  </si>
  <si>
    <t>Bednění mostních opěr a úložných prahů ze systémového bednění zřízení z palubek, pro železobeton</t>
  </si>
  <si>
    <t>-36586446</t>
  </si>
  <si>
    <t>https://podminky.urs.cz/item/CS_URS_2022_02/334351115</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</si>
  <si>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</si>
  <si>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334351214</t>
  </si>
  <si>
    <t>Bednění mostních opěr a úložných prahů ze systémového bednění odstranění z palubek</t>
  </si>
  <si>
    <t>-625603604</t>
  </si>
  <si>
    <t>https://podminky.urs.cz/item/CS_URS_2022_02/334351214</t>
  </si>
  <si>
    <t>334361216</t>
  </si>
  <si>
    <t>Výztuž betonářská mostních konstrukcí opěr, úložných prahů, křídel, závěrných zídek, bloků ložisek, pilířů a sloupů z oceli 10 505 (R) nebo BSt 500 dříků opěr</t>
  </si>
  <si>
    <t>1772599020</t>
  </si>
  <si>
    <t>https://podminky.urs.cz/item/CS_URS_2022_02/334361216</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</si>
  <si>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</si>
  <si>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Vodorovné konstrukce</t>
  </si>
  <si>
    <t>465513157</t>
  </si>
  <si>
    <t>Dlažba svahu u mostních opěr z upraveného lomového žulového kamene s vyspárováním maltou MC 25, šíře spáry 15 mm do betonového lože C 25/30 tloušťky 200 mm, plochy přes 10 m2</t>
  </si>
  <si>
    <t>-474751218</t>
  </si>
  <si>
    <t>https://podminky.urs.cz/item/CS_URS_2022_02/465513157</t>
  </si>
  <si>
    <t xml:space="preserve">Poznámka k souboru cen: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</si>
  <si>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911334121</t>
  </si>
  <si>
    <t>Zábradelní svodidla ocelová s osazením sloupků kotvením do římsy, se svodnicí úrovně zádržnosti H2 s výplní z vodorovných tyčí</t>
  </si>
  <si>
    <t>868208899</t>
  </si>
  <si>
    <t>https://podminky.urs.cz/item/CS_URS_2022_02/911334121</t>
  </si>
  <si>
    <t xml:space="preserve">Poznámka k souboru cen:
1. Ceny zábradelních svodidel obsahují i náklady na přišroubování patního sloupku s roztečí 2 m do betonové nebo ocelové římsy mostu, dotažení patní desky ke konstrukci a dodávku kompletní svodidlové sady (sloupku, svodnice, zábradelní výplně, distančních dílů, madla, spojovacího materiálu, chemických kotev atd.).
2. Ceny dilatace zábradelní výplně obsahují i dodávku dilatační svodnice a spojovacího materiálu.
3. Ceny dilatace madel obsahují i dodávku dilatační manžety madla a spojovacího materiálu.
4. Ceny neobsahují pružný nátěr spáry mezi betonem a sloupkem, tyto se oceňují souborem cen 628 61-11.. Nátěr mostních betonových konstrukcí akrylátový na siloxanové a plasticko-elastické bázi.
</t>
  </si>
  <si>
    <t>919413211</t>
  </si>
  <si>
    <t>Vtoková jímka propustku z betonu prostého tř. C 12/15, propustku z trub DN 900 až 1500 mm</t>
  </si>
  <si>
    <t>1651729773</t>
  </si>
  <si>
    <t>https://podminky.urs.cz/item/CS_URS_2022_02/919413211</t>
  </si>
  <si>
    <t xml:space="preserve">Poznámka k souboru cen:
1. V cenách jsou započteny i náklady na:
a) dlažbu dna jímky z lomového kamene tl. 250 mm, do lože z cementové malty,
b) vyplnění spár a vyspárování dlažby dna jímky cementovou maltou.
2. V cenách 41-3111, -3211, -3121 a -3221 jsou započteny i náklady na zřízení i odstranění bednění.
3. V cenách 44-3111 a 44-3211 jsou započteny i náklady na vyspárování zdiva z lomového kamene cementovou maltou.
4. V cenách nejsou započteny náklady na:
a) zemní práce, které se oceňují cenami části A 01 katalogu 800-1 Zemní práce,
b) příp. projektem předepsanou podkladní vrstvu ze štěrkopísku, která se oceňuje cenami souboru cen 451 . . - . . Podklad nebo lože pod dlažbu,
c) příp. projektem předepsané omítky stěn jímky, které se oceňují cenami části A 01 katalogu 827-1 Vedení trubní dálková a přípojná - vodovody a kanalizace,
d) čela propustků, která se oceňují cenami souboru cen 919 4 . -1 . Čelo propustku,
e) zábradlí, které se oceňuje cenami části A 01 katalogu 821-1 Mosty,
f) mříže, příp. poklopy, které se oceňují cenami části A 01 katalogu 827-1 Vedení trubní dálková a přípojná vodovody a kanalizace.
5. Pro výpočet přesunu hmot se celková hmotnost položky sníží o hmotnost betonu, pokud je beton dodáván přímo na místo zabudování nebo do prostoru technologické manipulace.
</t>
  </si>
  <si>
    <t>919542122</t>
  </si>
  <si>
    <t>Zřízení propustku, podchodu, mostku nebo kanálu z trub ocelových rýhovaných včetně montáže spojovacích prstenců, profilu tlamového DN přes 800 do 1 200 mm</t>
  </si>
  <si>
    <t>-1542742940</t>
  </si>
  <si>
    <t>https://podminky.urs.cz/item/CS_URS_2022_02/919542122</t>
  </si>
  <si>
    <t xml:space="preserve">Poznámka k souboru cen:
1. V cenách nejsou započteny náklady na:
a) zhotovení otevřené stavební jámy,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spojovacích prstenců, které se oceňují zvlášť ve specifikaci, ztratné lze dohodnout ve směrné výši 1,5 %. Součástí dodávky trub je i jejich úprava podle konkrétních podmínek stavby (seříznutí, zkosení, vytvoření otvorů, apod.).
</t>
  </si>
  <si>
    <t>55314500R</t>
  </si>
  <si>
    <t>trouba ocelová flexibilní Pz s polymerovanou fólií z vlnitého plechu tlamový průřez 910x660, vč. úpravy konců propustku</t>
  </si>
  <si>
    <t>-2080664877</t>
  </si>
  <si>
    <t>10*1,015 'Přepočtené koeficientem množství</t>
  </si>
  <si>
    <t>55314591R</t>
  </si>
  <si>
    <t>spojovací prstenec Pz s polymerovanou fólií flexibilní z vlnitého plechu tlamový průřez  910x660</t>
  </si>
  <si>
    <t>-1806498387</t>
  </si>
  <si>
    <t>966008112</t>
  </si>
  <si>
    <t>Bourání trubního propustku s odklizením a uložením vybouraného materiálu na skládku na vzdálenost do 3 m nebo s naložením na dopravní prostředek z trub DN přes 300 do 500 mm</t>
  </si>
  <si>
    <t>267404788</t>
  </si>
  <si>
    <t>https://podminky.urs.cz/item/CS_URS_2022_02/966008112</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</si>
  <si>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</si>
  <si>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-1137696749</t>
  </si>
  <si>
    <t>1842341708</t>
  </si>
  <si>
    <t>15,778*24 'Přepočtené koeficientem množství</t>
  </si>
  <si>
    <t>855015390</t>
  </si>
  <si>
    <t>998212111</t>
  </si>
  <si>
    <t>Přesun hmot pro mosty zděné, betonové monolitické, spřažené ocelobetonové nebo kovové vodorovná dopravní vzdálenost do 100 m výška mostu do 20 m</t>
  </si>
  <si>
    <t>1748781388</t>
  </si>
  <si>
    <t>https://podminky.urs.cz/item/CS_URS_2022_02/998212111</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</si>
  <si>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</si>
  <si>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PSV</t>
  </si>
  <si>
    <t>Práce a dodávky PSV</t>
  </si>
  <si>
    <t>711</t>
  </si>
  <si>
    <t>Izolace proti vodě, vlhkosti a plynům</t>
  </si>
  <si>
    <t>711112001</t>
  </si>
  <si>
    <t>Provedení izolace proti zemní vlhkosti natěradly a tmely za studena na ploše svislé S nátěrem penetračním</t>
  </si>
  <si>
    <t>861782402</t>
  </si>
  <si>
    <t>https://podminky.urs.cz/item/CS_URS_2022_02/711112001</t>
  </si>
  <si>
    <t xml:space="preserve">Poznámka k souboru cen:
1. Izolace plochy jednotlivě do 10 m2 se oceňují skladebně cenou příslušné izolace a cenou 711 19-9095 Příplatek za plochu do 10 m2.
</t>
  </si>
  <si>
    <t>(3,2*2+0,2+0,8)*9+2,7*0,5*2+1,5*0,5*2-1,5*9</t>
  </si>
  <si>
    <t>11163150</t>
  </si>
  <si>
    <t>lak penetrační asfaltový</t>
  </si>
  <si>
    <t>-561037721</t>
  </si>
  <si>
    <t>57,3*0,00035 'Přepočtené koeficientem množství</t>
  </si>
  <si>
    <t>711112002</t>
  </si>
  <si>
    <t>Provedení izolace proti zemní vlhkosti natěradly a tmely za studena na ploše svislé S nátěrem lakem asfaltovým</t>
  </si>
  <si>
    <t>1894823086</t>
  </si>
  <si>
    <t>https://podminky.urs.cz/item/CS_URS_2022_02/711112002</t>
  </si>
  <si>
    <t>57,3*2</t>
  </si>
  <si>
    <t>11163152</t>
  </si>
  <si>
    <t>lak hydroizolační asfaltový</t>
  </si>
  <si>
    <t>721465638</t>
  </si>
  <si>
    <t>114,6*0,00045 'Přepočtené koeficientem množství</t>
  </si>
  <si>
    <t>711691172</t>
  </si>
  <si>
    <t>Provedení izolace podchodů a objektů v podzemí, tunelů a štol ostatní opěr nebo kleneb rubové z textilií vrstvy ochranné</t>
  </si>
  <si>
    <t>931303332</t>
  </si>
  <si>
    <t>https://podminky.urs.cz/item/CS_URS_2022_02/711691172</t>
  </si>
  <si>
    <t>69311033</t>
  </si>
  <si>
    <t>geotextilie tkaná separační, filtrační, výztužná PP pevnost v tahu 20kN/m</t>
  </si>
  <si>
    <t>1665952782</t>
  </si>
  <si>
    <t>57,3*1,05 'Přepočtené koeficientem množství</t>
  </si>
  <si>
    <t>998711101</t>
  </si>
  <si>
    <t>Přesun hmot pro izolace proti vodě, vlhkosti a plynům stanovený z hmotnosti přesunovaného materiálu vodorovná dopravní vzdálenost do 50 m v objektech výšky do 6 m</t>
  </si>
  <si>
    <t>1644131381</t>
  </si>
  <si>
    <t>https://podminky.urs.cz/item/CS_URS_2022_02/998711101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</si>
  <si>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</si>
  <si>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v_125_p</t>
  </si>
  <si>
    <t>vodorovné značení š. 125 mm přerušované</t>
  </si>
  <si>
    <t>v_125_s</t>
  </si>
  <si>
    <t>vodorovné značení š. 125 mm souvislé</t>
  </si>
  <si>
    <t>1064</t>
  </si>
  <si>
    <t>SO 101.2 (105) - Dopravní značení na II/116 (úsek 1,375-1,927 km)</t>
  </si>
  <si>
    <t>912211111</t>
  </si>
  <si>
    <t>Montáž směrového sloupku plastového s odrazkou prostým uložením bez betonového základu silničního</t>
  </si>
  <si>
    <t>-614664564</t>
  </si>
  <si>
    <t>https://podminky.urs.cz/item/CS_URS_2022_02/912211111</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</si>
  <si>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</si>
  <si>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40445158</t>
  </si>
  <si>
    <t>sloupek směrový silniční plastový 1,2m</t>
  </si>
  <si>
    <t>-323727614</t>
  </si>
  <si>
    <t>"odečteno ze situací DZ (př.č. 016-027)"</t>
  </si>
  <si>
    <t>"Z11b - sloupek bílý velký" 48</t>
  </si>
  <si>
    <t>915111112</t>
  </si>
  <si>
    <t>Vodorovné dopravní značení stříkané barvou dělící čára šířky 125 mm souvislá bílá retroreflexní</t>
  </si>
  <si>
    <t>-636322453</t>
  </si>
  <si>
    <t>https://podminky.urs.cz/item/CS_URS_2022_02/915111112</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</si>
  <si>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</si>
  <si>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"V4" 2*552,0-40,0</t>
  </si>
  <si>
    <t>915111122</t>
  </si>
  <si>
    <t>Vodorovné dopravní značení stříkané barvou dělící čára šířky 125 mm přerušovaná bílá retroreflexní</t>
  </si>
  <si>
    <t>-1020199774</t>
  </si>
  <si>
    <t>https://podminky.urs.cz/item/CS_URS_2022_02/915111122</t>
  </si>
  <si>
    <t>"V2b (1,5/1,5)" 7,5+6,0+26,5</t>
  </si>
  <si>
    <t>915211112</t>
  </si>
  <si>
    <t>Vodorovné dopravní značení stříkaným plastem dělící čára šířky 125 mm souvislá bílá retroreflexní</t>
  </si>
  <si>
    <t>-1943274462</t>
  </si>
  <si>
    <t>https://podminky.urs.cz/item/CS_URS_2022_02/915211112</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</si>
  <si>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</si>
  <si>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915211122</t>
  </si>
  <si>
    <t>Vodorovné dopravní značení stříkaným plastem dělící čára šířky 125 mm přerušovaná bílá retroreflexní</t>
  </si>
  <si>
    <t>1166307710</t>
  </si>
  <si>
    <t>https://podminky.urs.cz/item/CS_URS_2022_02/915211122</t>
  </si>
  <si>
    <t>915611111</t>
  </si>
  <si>
    <t>Předznačení pro vodorovné značení stříkané barvou nebo prováděné z nátěrových hmot liniové dělicí čáry, vodicí proužky</t>
  </si>
  <si>
    <t>73662079</t>
  </si>
  <si>
    <t>https://podminky.urs.cz/item/CS_URS_2022_02/915611111</t>
  </si>
  <si>
    <t xml:space="preserve">Poznámka k souboru cen:
1. Množství měrných jednotek se určuje:
a) pro cenu -1111 v m délky dělicí čáry nebo vodícího proužku (včetně mezer),
b) pro cenu -1112 v m2 natírané nebo stříkané plochy.
</t>
  </si>
  <si>
    <t>-1060649896</t>
  </si>
  <si>
    <t>vodorovná přerušovaná bílá čára šířky 125 mm</t>
  </si>
  <si>
    <t>407</t>
  </si>
  <si>
    <t>vodorovná bílá čára souvislá šířky 125 mm</t>
  </si>
  <si>
    <t>3888</t>
  </si>
  <si>
    <t>SO 105 - Dopravní značení na II/116</t>
  </si>
  <si>
    <t>"Z11b - sloupek bílý velký" 107</t>
  </si>
  <si>
    <t>"Z11d - sloupek červený" 8</t>
  </si>
  <si>
    <t>"odečet úseku 1,375-1,927 km" -48</t>
  </si>
  <si>
    <t>40445162</t>
  </si>
  <si>
    <t>sloupek směrový silniční plastový 1,0m</t>
  </si>
  <si>
    <t>1433596046</t>
  </si>
  <si>
    <t>"Z11b - sloupek bílý malý" 7</t>
  </si>
  <si>
    <t>914111111</t>
  </si>
  <si>
    <t>Montáž svislé dopravní značky základní velikosti do 1 m2 objímkami na sloupky nebo konzoly</t>
  </si>
  <si>
    <t>-1236944325</t>
  </si>
  <si>
    <t>https://podminky.urs.cz/item/CS_URS_2022_02/914111111</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</si>
  <si>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</si>
  <si>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40445609</t>
  </si>
  <si>
    <t>značky upravující přednost P1, P4 900mm</t>
  </si>
  <si>
    <t>320740033</t>
  </si>
  <si>
    <t>"odečteno ze situací DZ (př.č. 005-009)"</t>
  </si>
  <si>
    <t>"P1" 2</t>
  </si>
  <si>
    <t>"P4" 1</t>
  </si>
  <si>
    <t>40445647</t>
  </si>
  <si>
    <t>dodatkové tabulky E1, E2a,b , E6, E9, E10 E12c, E17 500x500mm</t>
  </si>
  <si>
    <t>-651206407</t>
  </si>
  <si>
    <t>"E2b" 2</t>
  </si>
  <si>
    <t>914511111</t>
  </si>
  <si>
    <t>Montáž sloupku dopravních značek délky do 3,5 m do betonového základu</t>
  </si>
  <si>
    <t>1236828042</t>
  </si>
  <si>
    <t>https://podminky.urs.cz/item/CS_URS_2022_02/914511111</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</si>
  <si>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</si>
  <si>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"odečteno ze situací DZ (př.č. 005-009)" 3</t>
  </si>
  <si>
    <t>40445230</t>
  </si>
  <si>
    <t>sloupek pro dopravní značku Zn D 70mm v 3,5m</t>
  </si>
  <si>
    <t>1164075259</t>
  </si>
  <si>
    <t>"V4" 4952</t>
  </si>
  <si>
    <t>"odečet úseku 1,375-1,927 km" -1064,0</t>
  </si>
  <si>
    <t>"V2b (1,5/1,5)" 447</t>
  </si>
  <si>
    <t>"odečet úseku 1,375-1,927 km" -40,0</t>
  </si>
  <si>
    <t>SO 201 - Most na II/116 v km 2,011</t>
  </si>
  <si>
    <t>-1694792427</t>
  </si>
  <si>
    <t>80*0,5</t>
  </si>
  <si>
    <t>-1542202482</t>
  </si>
  <si>
    <t>141720017</t>
  </si>
  <si>
    <t>Neřízený zemní protlak v hornině třídy těžitelnosti I a II, skupiny 3 a 4 průměru protlaku přes 125 do 160 mm</t>
  </si>
  <si>
    <t>989828594</t>
  </si>
  <si>
    <t>https://podminky.urs.cz/item/CS_URS_2022_02/141720017</t>
  </si>
  <si>
    <t xml:space="preserve">Poznámka k souboru cen:
1. V cenách nejsou započteny náklady na:
a) zemní práce, nutné pro provedení protlaku (startovací a cílové jámy),
b) dodání chráničky a potrubí; tyto materiály se oceňují ve specifikaci,
c) čerpání vody,
d) montáž vedení a jeho náležitosti, slouží-li protlačená trouba jako ochranné potrubí,
e) dodávku potrubí, určeného k protlačení; toto potrubí se oceňuje ve specifikaci, ztratné lze stanovit ve výši 3 %,
f) překládání a zajišťování inženýrských sítí, procházejících montážními a startovacími jámami.
</t>
  </si>
  <si>
    <t>"rubová drenáž; odměřeno z půdorysu (př.č. 002)" 16,6+17,1</t>
  </si>
  <si>
    <t>28613419</t>
  </si>
  <si>
    <t>potrubí kanalizační tlakové PE100 SDR17 návin se signalizační vrstvou 160x9,5mm</t>
  </si>
  <si>
    <t>1802001111</t>
  </si>
  <si>
    <t>33,7*1,03 'Přepočtené koeficientem množství</t>
  </si>
  <si>
    <t>1040558703</t>
  </si>
  <si>
    <t>30*2</t>
  </si>
  <si>
    <t>1038361622</t>
  </si>
  <si>
    <t>973005672</t>
  </si>
  <si>
    <t>40*15 'Přepočtené koeficientem množství</t>
  </si>
  <si>
    <t>1500994612</t>
  </si>
  <si>
    <t>-1544994655</t>
  </si>
  <si>
    <t>40*1,8</t>
  </si>
  <si>
    <t>174151101</t>
  </si>
  <si>
    <t>Zásyp sypaninou z jakékoliv horniny strojně s uložením výkopku ve vrstvách se zhutněním jam, šachet, rýh nebo kolem objektů v těchto vykopávkách</t>
  </si>
  <si>
    <t>522082136</t>
  </si>
  <si>
    <t>https://podminky.urs.cz/item/CS_URS_2022_02/174151101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</si>
  <si>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</si>
  <si>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334213221</t>
  </si>
  <si>
    <t>Zdivo pilířů, opěr a křídel mostů z lomového kamene štípaného nebo ručně vybíraného na maltu z pravidelných kamenů (na vazbu) objemu 1 kusu kamene přes 0,02 m3</t>
  </si>
  <si>
    <t>-1428559761</t>
  </si>
  <si>
    <t>https://podminky.urs.cz/item/CS_URS_2022_02/334213221</t>
  </si>
  <si>
    <t xml:space="preserve">Poznámka k souboru cen:
1. V cenách jsou započteny i náklady na nutné přisekávání kamene do spár i v líci při zdění.
2. V cenách nejsou započteny náklady na spárování zdiva: tyto práce se oceňují cenami souboru cen 628 63-3 Spárování zdiva pilířů, opěr a křídel mostů z lomového kamene.
3. Ceny lze použít i pro ocenění kamenného obkladového zdiva.
4. Drátokamenné konstrukce (gabiony) se oceňují cenami souborů cen části A05 Opěrné zdi a valy katalogu 823-1 Plochy a úprava území.
</t>
  </si>
  <si>
    <t>20*0,15 'Přepočtené koeficientem množství</t>
  </si>
  <si>
    <t>334214111</t>
  </si>
  <si>
    <t>Kotvení kamenného obkladového zdiva mostů tloušťky do 150 mm betonářskou výztuží</t>
  </si>
  <si>
    <t>-1668635387</t>
  </si>
  <si>
    <t>https://podminky.urs.cz/item/CS_URS_2022_02/334214111</t>
  </si>
  <si>
    <t xml:space="preserve">Poznámka k souboru cen:
1. V cenách jsou započteny i náklady na vyvrtání otvorů pro kotvy, osazení a dodání kotev a jejich zalití chemickými kotvami.
</t>
  </si>
  <si>
    <t>"odměřeno z půdorysu a řezů (př.č. 002)" 20,0</t>
  </si>
  <si>
    <t>334214121u</t>
  </si>
  <si>
    <t>Kotvení nových ŽB křídel do opěry vlepenou betonářskou výztuží do vývrtu</t>
  </si>
  <si>
    <t>149435108</t>
  </si>
  <si>
    <t>(3,5+1,4+1,4)*0,4</t>
  </si>
  <si>
    <t>334323218</t>
  </si>
  <si>
    <t>Mostní křídla a závěrné zídky z betonu železového C 30/37</t>
  </si>
  <si>
    <t>-363121075</t>
  </si>
  <si>
    <t>https://podminky.urs.cz/item/CS_URS_2022_02/334323218</t>
  </si>
  <si>
    <t xml:space="preserve">Poznámka k souboru cen:
1. V cenách jsou započteny náklady na betonáž stěn mostních křídel založených nebo zavěšených a stěn závěrné zídky dodatečně betonované na úložném prahu, kontrolu bednění a kontrolu uložení krycí vrstvy výztuže, vlastní betonáž zejména čerpadlem betonu, rozhrnutí a hutnění betonu požadované konzistence bez ohledu na hustotu výztuže, uhlazení horního povrchu křídel nebo závěrné zídky a ošetření a ochranu čerstvě uloženého betonu.
2. V cenách nejsou započteny náklady na:
a) výplň tmelem a ochranu pracovní spáry nebo dilatační spáry mezi křídly a opěrou, pracovní spáry mezi opěrou a závěrnou zídkou rubové strany výplně za opěrou a křídlem, tyto se oceňují souborem cen 931 99-41 Těsnění spáry betonové Konstrukce pásy, profily, tmely,
b) výplně dilatační spáry extrudovaným polystyrenem mezi opěrou a křídlem, tyto se oceňují souborem cen 931 99-21 Výplň dilatačních spár z polystyrenu,
c) izolaci proti zemní vlhkosti, tyto se oceňují cenami katalogu 800-711 Izolace proti vodě, vlhkosti a plynům,
d) kotvení přechodové desky do závěrné zídky vrubovým kloubem - trnem a polystyrenovou deskou, tyto se oceňují souborem cen 428 38- . . Vrubový a pérový kloub železobetonový.
</t>
  </si>
  <si>
    <t>334352112</t>
  </si>
  <si>
    <t>Bednění mostních křídel a závěrných zídek ze systémového bednění zřízení z palubek</t>
  </si>
  <si>
    <t>-1770574978</t>
  </si>
  <si>
    <t>https://podminky.urs.cz/item/CS_URS_2022_02/334352112</t>
  </si>
  <si>
    <t xml:space="preserve">Poznámka k souboru cen:
1. Výplň bednění se uvažuje z pohledové strany opěry z palubek a z rubové strany z překližky.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prostupy pro drenážní výusti, drážky a výstupky, tyto práce se oceňují cenami 334 35-119 Příplatek k ceně,
b) vložení těsnících pásů do pracovních spár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</si>
  <si>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334352212</t>
  </si>
  <si>
    <t>Bednění mostních křídel a závěrných zídek ze systémového bednění odstranění z palubek</t>
  </si>
  <si>
    <t>1227210847</t>
  </si>
  <si>
    <t>https://podminky.urs.cz/item/CS_URS_2022_02/334352212</t>
  </si>
  <si>
    <t>334361226</t>
  </si>
  <si>
    <t>Výztuž betonářská mostních konstrukcí opěr, úložných prahů, křídel, závěrných zídek, bloků ložisek, pilířů a sloupů z oceli 10 505 (R) nebo BSt 500 křídel, závěrných zdí</t>
  </si>
  <si>
    <t>-1388341222</t>
  </si>
  <si>
    <t>https://podminky.urs.cz/item/CS_URS_2022_02/334361226</t>
  </si>
  <si>
    <t>430362021</t>
  </si>
  <si>
    <t>Výztuž schodišťových konstrukcí a ramp stupňů, schodnic, ramen, podest s nosníky ze svařovaných sítí z drátů typu KARI</t>
  </si>
  <si>
    <t>-1065714148</t>
  </si>
  <si>
    <t>https://podminky.urs.cz/item/CS_URS_2022_02/430362021</t>
  </si>
  <si>
    <t>"výztuž schodiště: 2x plocha * 8 kg/m2" 2*(3,7+3,2)*0,5*0,008</t>
  </si>
  <si>
    <t>434311115</t>
  </si>
  <si>
    <t>Stupně dusané z betonu prostého nebo prokládaného kamenem na terén nebo na desku bez potěru, se zahlazením povrchu tř. C 20/25</t>
  </si>
  <si>
    <t>-1669844187</t>
  </si>
  <si>
    <t>https://podminky.urs.cz/item/CS_URS_2022_02/434311115</t>
  </si>
  <si>
    <t>"služební schodiště, odměřeno z půdorysu (př.č. 002)" (13+10)*0,5</t>
  </si>
  <si>
    <t>434351141</t>
  </si>
  <si>
    <t>Bednění stupňů betonovaných na podstupňové desce nebo na terénu půdorysně přímočarých zřízení</t>
  </si>
  <si>
    <t>-1239506079</t>
  </si>
  <si>
    <t>https://podminky.urs.cz/item/CS_URS_2022_02/434351141</t>
  </si>
  <si>
    <t xml:space="preserve">Poznámka k souboru cen:
1. Množství měrných jednotek bednění stupňů se určuje v m2 plochy stupnic a podstupnic.
</t>
  </si>
  <si>
    <t>"bednění boků schodišť a stupňů" 2*4+4+(13+10)*0,5*0,25</t>
  </si>
  <si>
    <t>434351142</t>
  </si>
  <si>
    <t>Bednění stupňů betonovaných na podstupňové desce nebo na terénu půdorysně přímočarých odstranění</t>
  </si>
  <si>
    <t>-1312250002</t>
  </si>
  <si>
    <t>https://podminky.urs.cz/item/CS_URS_2022_02/434351142</t>
  </si>
  <si>
    <t>"dle pol. 434351142" 14,875</t>
  </si>
  <si>
    <t>-906139247</t>
  </si>
  <si>
    <t>"odměřeno z půdorysu a řezů (př.č. 002)" 74,0</t>
  </si>
  <si>
    <t>911334111</t>
  </si>
  <si>
    <t>Zábradelní svodidla ocelová s osazením sloupků kotvením do římsy, se svodnicí úrovně zádržnosti H2 bez výplně</t>
  </si>
  <si>
    <t>-858208540</t>
  </si>
  <si>
    <t>https://podminky.urs.cz/item/CS_URS_2022_02/911334111</t>
  </si>
  <si>
    <t>"výměna svodidla dle TZ (kap. 4.2.3)" 28,0</t>
  </si>
  <si>
    <t>935112211</t>
  </si>
  <si>
    <t>Osazení betonového příkopového žlabu s vyplněním a zatřením spár cementovou maltou s ložem tl. 100 mm z betonu prostého z betonových příkopových tvárnic šířky přes 500 do 800 mm</t>
  </si>
  <si>
    <t>1075255862</t>
  </si>
  <si>
    <t>https://podminky.urs.cz/item/CS_URS_2022_02/935112211</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</si>
  <si>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</si>
  <si>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"skluz z betonových tvárnic, odměřeno z půdorysu a řezů (př.č. 002)" 4,9+3,7</t>
  </si>
  <si>
    <t>59227029</t>
  </si>
  <si>
    <t>žlabovka příkopová betonová 500x680x60mm</t>
  </si>
  <si>
    <t>576247111</t>
  </si>
  <si>
    <t>962051111</t>
  </si>
  <si>
    <t>Bourání mostních konstrukcí zdiva a pilířů ze železového betonu</t>
  </si>
  <si>
    <t>796314876</t>
  </si>
  <si>
    <t>https://podminky.urs.cz/item/CS_URS_2022_02/962051111</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</si>
  <si>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</si>
  <si>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-924502686</t>
  </si>
  <si>
    <t>985232112</t>
  </si>
  <si>
    <t>Hloubkové spárování zdiva hloubky přes 40 do 80 mm aktivovanou maltou délky spáry na 1 m2 upravované plochy přes 6 do 12 m</t>
  </si>
  <si>
    <t>84657540</t>
  </si>
  <si>
    <t>https://podminky.urs.cz/item/CS_URS_2022_02/985232112</t>
  </si>
  <si>
    <t xml:space="preserve">Poznámka k souboru cen:
1. Ceny jsou určeny pro spárování cihelného nebo kamenného zdiva.
2. V cenách jsou započteny i náklady na:
a) dodání potřebných hmot,
b) vypáchnutí spár vodou před spárováním a očištění okolního zdiva po spárování.
3. V cenách nejsou započteny náklady na:
a) vysekání a vyčištění spár; tyto práce se oceňují cenami souboru cen 985 14-2 Vysekání spojovací hmoty ze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</si>
  <si>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"hloubkové přespárování opěr a křídel z kamenného zdiva, odměřeno z půdorysu a řezů (př.č. 002)" 98,0</t>
  </si>
  <si>
    <t>985232191</t>
  </si>
  <si>
    <t>Hloubkové spárování zdiva hloubky přes 40 do 80 mm aktivovanou maltou Příplatek k cenám za práci ve stísněném prostoru</t>
  </si>
  <si>
    <t>-714900520</t>
  </si>
  <si>
    <t>https://podminky.urs.cz/item/CS_URS_2022_02/985232191</t>
  </si>
  <si>
    <t>997013602</t>
  </si>
  <si>
    <t>Poplatek za uložení stavebního odpadu na skládce (skládkovné) z armovaného betonu zatříděného do Katalogu odpadů pod kódem 17 01 01</t>
  </si>
  <si>
    <t>706587196</t>
  </si>
  <si>
    <t>https://podminky.urs.cz/item/CS_URS_2022_02/997013602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</si>
  <si>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</si>
  <si>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997211511</t>
  </si>
  <si>
    <t>Vodorovná doprava suti nebo vybouraných hmot suti se složením a hrubým urovnáním, na vzdálenost do 1 km</t>
  </si>
  <si>
    <t>-1152867676</t>
  </si>
  <si>
    <t>https://podminky.urs.cz/item/CS_URS_2022_02/997211511</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</si>
  <si>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</si>
  <si>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997211519</t>
  </si>
  <si>
    <t>Vodorovná doprava suti nebo vybouraných hmot suti se složením a hrubým urovnáním, na vzdálenost Příplatek k ceně za každý další i započatý 1 km přes 1 km</t>
  </si>
  <si>
    <t>1328911853</t>
  </si>
  <si>
    <t>https://podminky.urs.cz/item/CS_URS_2022_02/997211519</t>
  </si>
  <si>
    <t>12,456*24 'Přepočtené koeficientem množství</t>
  </si>
  <si>
    <t>-13232788</t>
  </si>
  <si>
    <t>310441183</t>
  </si>
  <si>
    <t>689167293</t>
  </si>
  <si>
    <t>18,4*0,00035 'Přepočtené koeficientem množství</t>
  </si>
  <si>
    <t>-1583391461</t>
  </si>
  <si>
    <t>18,4*2</t>
  </si>
  <si>
    <t>1849878475</t>
  </si>
  <si>
    <t>36,8*0,00045 'Přepočtené koeficientem množství</t>
  </si>
  <si>
    <t>-2023705546</t>
  </si>
  <si>
    <t>891676916</t>
  </si>
  <si>
    <t>18,4*1,05 'Přepočtené koeficientem množství</t>
  </si>
  <si>
    <t>1189385010</t>
  </si>
  <si>
    <t>E.1-DIO - Dopravně inženýrská opatření pro II/116</t>
  </si>
  <si>
    <t>913111115</t>
  </si>
  <si>
    <t>Montáž a demontáž dočasných dopravních značek samostatných značek základních</t>
  </si>
  <si>
    <t>1148110650</t>
  </si>
  <si>
    <t>https://podminky.urs.cz/item/CS_URS_2022_02/913111115</t>
  </si>
  <si>
    <t xml:space="preserve">Poznámka k souboru cen:
1. V cenách jsou započteny náklady na montáž i demontáž dočasné značky, nebo podstavce.
</t>
  </si>
  <si>
    <t>"dle části E. zásady DIO" 55</t>
  </si>
  <si>
    <t>"10% rezerva" 6</t>
  </si>
  <si>
    <t>913111215</t>
  </si>
  <si>
    <t>Montáž a demontáž dočasných dopravních značek Příplatek za první a každý další den použití dočasných dopravních značek k ceně 11-1115</t>
  </si>
  <si>
    <t>-2115627179</t>
  </si>
  <si>
    <t>https://podminky.urs.cz/item/CS_URS_2022_02/913111215</t>
  </si>
  <si>
    <t>"dle části E. zásady DIO" 55*75</t>
  </si>
  <si>
    <t>"10% rezerva" 413</t>
  </si>
  <si>
    <t>913121111</t>
  </si>
  <si>
    <t>Montáž a demontáž dočasných dopravních značek kompletních značek vč. podstavce a sloupku základních</t>
  </si>
  <si>
    <t>-302479364</t>
  </si>
  <si>
    <t>https://podminky.urs.cz/item/CS_URS_2022_02/913121111</t>
  </si>
  <si>
    <t>"dle části E. zásady DIO" 71</t>
  </si>
  <si>
    <t>"10% rezerva" 7</t>
  </si>
  <si>
    <t>913121112</t>
  </si>
  <si>
    <t>Montáž a demontáž dočasných dopravních značek kompletních značek vč. podstavce a sloupku zvětšených</t>
  </si>
  <si>
    <t>-1800715253</t>
  </si>
  <si>
    <t>https://podminky.urs.cz/item/CS_URS_2022_02/913121112</t>
  </si>
  <si>
    <t>"dle části E. zásady DIO" 72</t>
  </si>
  <si>
    <t>913121211</t>
  </si>
  <si>
    <t>Montáž a demontáž dočasných dopravních značek Příplatek za první a každý další den použití dočasných dopravních značek k ceně 12-1111</t>
  </si>
  <si>
    <t>-843706785</t>
  </si>
  <si>
    <t>https://podminky.urs.cz/item/CS_URS_2022_02/913121211</t>
  </si>
  <si>
    <t>"dle části E. zásady DIO" 5325</t>
  </si>
  <si>
    <t>"10% rezerva" 533</t>
  </si>
  <si>
    <t>913121212</t>
  </si>
  <si>
    <t>Montáž a demontáž dočasných dopravních značek Příplatek za první a každý další den použití dočasných dopravních značek k ceně 12-1112</t>
  </si>
  <si>
    <t>-1637070187</t>
  </si>
  <si>
    <t>https://podminky.urs.cz/item/CS_URS_2022_02/913121212</t>
  </si>
  <si>
    <t>"dle části E. zásady DIO" 16200</t>
  </si>
  <si>
    <t>"10% rezerva" 1620</t>
  </si>
  <si>
    <t>913211113</t>
  </si>
  <si>
    <t>Montáž a demontáž dočasných dopravních zábran reflexních, šířky 3 m</t>
  </si>
  <si>
    <t>352793584</t>
  </si>
  <si>
    <t>https://podminky.urs.cz/item/CS_URS_2022_02/913211113</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</si>
  <si>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</si>
  <si>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"dle části E. zásady DIO" 12</t>
  </si>
  <si>
    <t>"10% rezerva" 1</t>
  </si>
  <si>
    <t>913211213</t>
  </si>
  <si>
    <t>Montáž a demontáž dočasných dopravních zábran Příplatek za první a každý další den použití dočasných dopravních zábran k ceně 21-1113</t>
  </si>
  <si>
    <t>2020584358</t>
  </si>
  <si>
    <t>https://podminky.urs.cz/item/CS_URS_2022_02/913211213</t>
  </si>
  <si>
    <t>"dle části E. zásady DIO" 639</t>
  </si>
  <si>
    <t>"10% rezerva" 64</t>
  </si>
  <si>
    <t>913321111</t>
  </si>
  <si>
    <t>Montáž a demontáž dočasných dopravních vodících zařízení směrové desky základní</t>
  </si>
  <si>
    <t>1115050226</t>
  </si>
  <si>
    <t>https://podminky.urs.cz/item/CS_URS_2022_02/913321111</t>
  </si>
  <si>
    <t xml:space="preserve">Poznámka k souboru cen:
1. V cenách jsou započteny náklady na montáž i demontáž dočasného vodícího zařízení.
</t>
  </si>
  <si>
    <t>"dle části E. zásady DIO" 66</t>
  </si>
  <si>
    <t>913321211</t>
  </si>
  <si>
    <t>Montáž a demontáž dočasných dopravních vodících zařízení Příplatek za první a každý další den použití dočasných dopravních vodících zařízení k ceně 32-1111</t>
  </si>
  <si>
    <t>-1819971874</t>
  </si>
  <si>
    <t>https://podminky.urs.cz/item/CS_URS_2022_02/913321211</t>
  </si>
  <si>
    <t>"dle části E. zásady DIO" 2970</t>
  </si>
  <si>
    <t>"10% rezerva" 297</t>
  </si>
  <si>
    <t>913411111</t>
  </si>
  <si>
    <t>Montáž a demontáž mobilní semaforové soupravy 2 semafory</t>
  </si>
  <si>
    <t>-542940299</t>
  </si>
  <si>
    <t>https://podminky.urs.cz/item/CS_URS_2022_02/913411111</t>
  </si>
  <si>
    <t xml:space="preserve">Poznámka k souboru cen:
1. V cenách jsou započteny náklady na montáž i demontáž dočasné semaforové soupravy.
2. V cenách nejsou započteny náklady na akumulátor, zásobník a řídící jednotku, které se oceňují cenami souboru cen 913 91-1.
</t>
  </si>
  <si>
    <t>"dle části E. zásady DIO: etapy 6.a+6.b (provizorní SSZ pro kyvadlovou dopravu)" 1+1</t>
  </si>
  <si>
    <t>913411211</t>
  </si>
  <si>
    <t>Montáž a demontáž mobilní semaforové soupravy Příplatek za první a každý další den použití mobilní semaforové soupravy k ceně 41-1111</t>
  </si>
  <si>
    <t>-775586919</t>
  </si>
  <si>
    <t>https://podminky.urs.cz/item/CS_URS_2022_02/913411211</t>
  </si>
  <si>
    <t>"dle části E. zásady DIO: etapy 6.a+6.b (provizorní SSZ pro kyvadlovou dopravu), každa etapa 30 dní" 30+30</t>
  </si>
  <si>
    <t>913911113</t>
  </si>
  <si>
    <t>Montáž a demontáž akumulátorů a zásobníků dočasného dopravního značení akumulátoru olověného 12V/180 Ah</t>
  </si>
  <si>
    <t>-1498574739</t>
  </si>
  <si>
    <t>https://podminky.urs.cz/item/CS_URS_2022_02/913911113</t>
  </si>
  <si>
    <t xml:space="preserve">Poznámka k souboru cen:
1. V cenách jsou započteny náklady na montáž i demontáž dočasného akumulátoru a zásobníku.
</t>
  </si>
  <si>
    <t>"dle části E. zásady DIO: etapy 6.a+6.b (provizorní SSZ pro kyvadlovou dopravu)" 2+2</t>
  </si>
  <si>
    <t>913911122</t>
  </si>
  <si>
    <t>Montáž a demontáž akumulátorů a zásobníků dočasného dopravního značení zásobníku na akumulátor a řídící jednotku ocelového</t>
  </si>
  <si>
    <t>1377022803</t>
  </si>
  <si>
    <t>https://podminky.urs.cz/item/CS_URS_2022_02/913911122</t>
  </si>
  <si>
    <t>"dle pol. 913911113" 4</t>
  </si>
  <si>
    <t>913911213</t>
  </si>
  <si>
    <t>Montáž a demontáž akumulátorů a zásobníků dočasného dopravního značení Příplatek za první a každý další den použití akumulátorů a zásobníků dočasného dopravního značení k ceně 91-1113</t>
  </si>
  <si>
    <t>1052933240</t>
  </si>
  <si>
    <t>https://podminky.urs.cz/item/CS_URS_2022_02/913911213</t>
  </si>
  <si>
    <t>"dle části E. zásady DIO: etapy 6.a+6.b (provizorní SSZ pro kyvadlovou dopravu), každa etapa 30 dní" 2*30+2*30</t>
  </si>
  <si>
    <t>913911222</t>
  </si>
  <si>
    <t>Montáž a demontáž akumulátorů a zásobníků dočasného dopravního značení Příplatek za první a každý další den použití akumulátorů a zásobníků dočasného dopravního značení k ceně 91-1122</t>
  </si>
  <si>
    <t>997401223</t>
  </si>
  <si>
    <t>https://podminky.urs.cz/item/CS_URS_2022_02/913911222</t>
  </si>
  <si>
    <t>"dle pol. 913911213" 120</t>
  </si>
  <si>
    <t>915222121</t>
  </si>
  <si>
    <t>Přechodné vodorovné dopravní značení samolepicí retroreflexní fólií s trvanlivostí přes 2 do 6 měsíců</t>
  </si>
  <si>
    <t>-920761465</t>
  </si>
  <si>
    <t>https://podminky.urs.cz/item/CS_URS_2022_02/915222121</t>
  </si>
  <si>
    <t xml:space="preserve">Poznámka k souboru cen:
1. V cenách -2111 a -2121 jsou započteny i náklady na penetrační nátěr.
</t>
  </si>
  <si>
    <t>"dle části E. zásady DIO: + 10% rezerva" 45,0*1,1</t>
  </si>
  <si>
    <t>915222911</t>
  </si>
  <si>
    <t>Přechodné vodorovné dopravní značení odstranění retroreflexní fólie</t>
  </si>
  <si>
    <t>8638253</t>
  </si>
  <si>
    <t>https://podminky.urs.cz/item/CS_URS_2022_02/915222911</t>
  </si>
  <si>
    <t>"dle pol. 915222121" 49,500</t>
  </si>
  <si>
    <t>VON - Vedlejší a ostatní náklady</t>
  </si>
  <si>
    <t>D1 - Zařízení staveniště</t>
  </si>
  <si>
    <t>D2 - Projektové práce</t>
  </si>
  <si>
    <t>D3 - Geodetické práce</t>
  </si>
  <si>
    <t>D4 - Ostatní náklady</t>
  </si>
  <si>
    <t>D5 - Pasportizace</t>
  </si>
  <si>
    <t>D6 - Ochrana inženýrských sítí</t>
  </si>
  <si>
    <t>VRN6 - Územní vlivy</t>
  </si>
  <si>
    <t>D1</t>
  </si>
  <si>
    <t>Zařízení staveniště</t>
  </si>
  <si>
    <t>ZS_01</t>
  </si>
  <si>
    <t>Zařízení staveniště - zřízení, provoz, odstranění - položka obsahuje veškeré náklady zařízení staveniště, které nejsou uvedeny zvlášť</t>
  </si>
  <si>
    <t>1024</t>
  </si>
  <si>
    <t>1283313660</t>
  </si>
  <si>
    <t>Poznámka k položce:
položka obsahuje: Vybudování zařízení staveniště (nutného pro výkon činnosti zhotovitele a jeho subdodavatelů - vybavení staveniště, zabezpečení staveniště, zpevněné plochy, oplocení staveniště), stroje a zařízení, zvedací mechanismy, označení stavby, provozní náklady (ostraha, nájmy, poplatky, údržba), včetně čištění komunikací, průběžného a závěrečného úklidu stavby, vyklizení staveniště (včetně vybourání a odvozu veškerého zařízení, uvedení do původního stavu)</t>
  </si>
  <si>
    <t>D2</t>
  </si>
  <si>
    <t>Projektové práce</t>
  </si>
  <si>
    <t>PP_01</t>
  </si>
  <si>
    <t>Dopracování realizační dokumentace</t>
  </si>
  <si>
    <t>1275876101</t>
  </si>
  <si>
    <t>Poznámka k položce:
digitální i tištěná forma v požadovaném počtu paré</t>
  </si>
  <si>
    <t>PP_02</t>
  </si>
  <si>
    <t>Dokumentace skutečného provedení stavby</t>
  </si>
  <si>
    <t>-1659799521</t>
  </si>
  <si>
    <t>PP_03</t>
  </si>
  <si>
    <t>Vypracování a projednání projektu DIO a DIR před zahájením stavby, vč. projektu provizorní SSZ</t>
  </si>
  <si>
    <t>777991285</t>
  </si>
  <si>
    <t>D3</t>
  </si>
  <si>
    <t>Geodetické práce</t>
  </si>
  <si>
    <t>GP_01</t>
  </si>
  <si>
    <t>Vytyčení stavby a geodetické práce dodavatele</t>
  </si>
  <si>
    <t>378885384</t>
  </si>
  <si>
    <t>GP_02</t>
  </si>
  <si>
    <t>Vytýčení inženýrských sítí</t>
  </si>
  <si>
    <t>782276962</t>
  </si>
  <si>
    <t>GP_03</t>
  </si>
  <si>
    <t>Geometrický plán</t>
  </si>
  <si>
    <t>-471170701</t>
  </si>
  <si>
    <t>GP_04</t>
  </si>
  <si>
    <t>Zaměření skutečného provedení stavby</t>
  </si>
  <si>
    <t>-1429285618</t>
  </si>
  <si>
    <t>D4</t>
  </si>
  <si>
    <t>Ostatní náklady</t>
  </si>
  <si>
    <t>OST_01</t>
  </si>
  <si>
    <t>Geotechnické práce na silničním spodku</t>
  </si>
  <si>
    <t>-429615818</t>
  </si>
  <si>
    <t>OST_02</t>
  </si>
  <si>
    <t>Ostatní zkoušky neuvedené v jednotlivých objektech</t>
  </si>
  <si>
    <t>40787339</t>
  </si>
  <si>
    <t>OST_03</t>
  </si>
  <si>
    <t>Informační tabule</t>
  </si>
  <si>
    <t>440721475</t>
  </si>
  <si>
    <t>OST_04</t>
  </si>
  <si>
    <t>Měření hluku před stavbou</t>
  </si>
  <si>
    <t>1386192584</t>
  </si>
  <si>
    <t>OST_05</t>
  </si>
  <si>
    <t>Měření hluku po stavbě</t>
  </si>
  <si>
    <t>1039453903</t>
  </si>
  <si>
    <t>OST_06</t>
  </si>
  <si>
    <t>Publicita projektu dle podmínek IROP</t>
  </si>
  <si>
    <t>1866368071</t>
  </si>
  <si>
    <t>D5</t>
  </si>
  <si>
    <t>Pasportizace</t>
  </si>
  <si>
    <t>PAS_01</t>
  </si>
  <si>
    <t>Pasportizace vozovek na objízdné trase</t>
  </si>
  <si>
    <t>1198536693</t>
  </si>
  <si>
    <t>D6</t>
  </si>
  <si>
    <t>Ochrana inženýrských sítí</t>
  </si>
  <si>
    <t>OIS_400</t>
  </si>
  <si>
    <t>Ochrana stávajících kabelových vedení</t>
  </si>
  <si>
    <t>-1944587429</t>
  </si>
  <si>
    <t>OIS_300</t>
  </si>
  <si>
    <t>Ochrana stávajících vodovodů</t>
  </si>
  <si>
    <t>-1203050059</t>
  </si>
  <si>
    <t>VRN6</t>
  </si>
  <si>
    <t>Územní vlivy</t>
  </si>
  <si>
    <t>060001000</t>
  </si>
  <si>
    <t>-2015724878</t>
  </si>
  <si>
    <t>https://podminky.urs.cz/item/CS_URS_2022_02/060001000</t>
  </si>
  <si>
    <t>VON.1 - Oprava odvodnění u č.p. 88</t>
  </si>
  <si>
    <t>132112131</t>
  </si>
  <si>
    <t>Hloubení nezapažených rýh šířky do 800 mm ručně s urovnáním dna do předepsaného profilu a spádu v hornině třídy těžitelnosti I skupiny 1 a 2 soudržných</t>
  </si>
  <si>
    <t>-1964894091</t>
  </si>
  <si>
    <t>https://podminky.urs.cz/item/CS_URS_2022_02/132112131</t>
  </si>
  <si>
    <t>"úprava odvodnění ve Voznici u obj. č.p. 88; výkop rýhy pro výměnu potrubí délky 20 m" 30,0</t>
  </si>
  <si>
    <t>758469203</t>
  </si>
  <si>
    <t>"úprava odvodnění ve Voznici u obj. č.p. 88; přebytečná zemina" 10,0</t>
  </si>
  <si>
    <t>-217610735</t>
  </si>
  <si>
    <t>10*15 'Přepočtené koeficientem množství</t>
  </si>
  <si>
    <t>171251201</t>
  </si>
  <si>
    <t>Uložení sypaniny na skládky nebo meziskládky bez hutnění s upravením uložené sypaniny do předepsaného tvaru</t>
  </si>
  <si>
    <t>-1012549133</t>
  </si>
  <si>
    <t>https://podminky.urs.cz/item/CS_URS_2022_02/171251201</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</si>
  <si>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</si>
  <si>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"dle pol. 162701105" 10,0</t>
  </si>
  <si>
    <t>2029171374</t>
  </si>
  <si>
    <t>"dle pol. 162701105, 1,8 t/m3" 10,0*1,8</t>
  </si>
  <si>
    <t>-729181173</t>
  </si>
  <si>
    <t>"úprava odvodnění ve Voznici u obj. č.p. 88; výkop rýhy pro výměnu potrubí délky 20 m" 30,0-10,0</t>
  </si>
  <si>
    <t>-1077738780</t>
  </si>
  <si>
    <t>"úprava odvodnění ve Voznici u obj. č.p. 88; výkop rýhy pro výměnu potrubí délky 20 m" 10,0</t>
  </si>
  <si>
    <t>58331200</t>
  </si>
  <si>
    <t>štěrkopísek netříděný</t>
  </si>
  <si>
    <t>-1885325275</t>
  </si>
  <si>
    <t>10*2 'Přepočtené koeficientem množství</t>
  </si>
  <si>
    <t>597161111</t>
  </si>
  <si>
    <t>Rigol dlážděný do lože z betonu prostého tl. 100 mm, s vyplněním a zatřením spár cementovou maltou z lomového kamene tl. do 250 mm</t>
  </si>
  <si>
    <t>1789487460</t>
  </si>
  <si>
    <t>https://podminky.urs.cz/item/CS_URS_2022_02/597161111</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</si>
  <si>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</si>
  <si>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"úprava odvodnění ve Voznici u obj. č.p. 88; úprava vjezdu" 10,0</t>
  </si>
  <si>
    <t>811391111S</t>
  </si>
  <si>
    <t>Montáž potrubí z trub betonových (přímých) s polodrážkou v otevřeném výkopu ve sklonu do 20 % s integrovaným pryžovým těsněním DN 300</t>
  </si>
  <si>
    <t>1409283975</t>
  </si>
  <si>
    <t>"úprava odvodnění ve Voznici u obj. č.p. 88; výměna potrubí délky 20 m" 20,0</t>
  </si>
  <si>
    <t>59221011</t>
  </si>
  <si>
    <t>trouba betonová přímá DN 300 dl 100cm</t>
  </si>
  <si>
    <t>626039165</t>
  </si>
  <si>
    <t>892383922</t>
  </si>
  <si>
    <t>Proplach vodovodního potrubí při opravách jednoduchý (bez dezinfekce) DN od 250 do 350</t>
  </si>
  <si>
    <t>-93283734</t>
  </si>
  <si>
    <t>https://podminky.urs.cz/item/CS_URS_2022_02/892383922</t>
  </si>
  <si>
    <t xml:space="preserve">Poznámka k souboru cen:
1. V cenách jsou započteny náklady na dodání vody a na jedno napuštění a vypuštění vody.
</t>
  </si>
  <si>
    <t>"úprava odvodnění ve Voznici u obj. č.p. 88; pročištění potrubí délky 20 m" 20,0</t>
  </si>
  <si>
    <t>89594111R</t>
  </si>
  <si>
    <t>Zřízení vpusti kanalizační uliční z betonových dílců typ UV-50 normální</t>
  </si>
  <si>
    <t>1211123545</t>
  </si>
  <si>
    <t>Poznámka k položce: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t>
  </si>
  <si>
    <t>"úprava odvodnění ve Voznici u obj. č.p. 88; výměna vpustí" 5</t>
  </si>
  <si>
    <t>5922301R</t>
  </si>
  <si>
    <t>dno pro uliční vpusť s kalovou prohlubní betonové 450x300x50mm</t>
  </si>
  <si>
    <t>-1301782571</t>
  </si>
  <si>
    <t>898160R01</t>
  </si>
  <si>
    <t>Čištění stávajícího potrubí do DN 300 frézováním, vč. odvozu a likvidace odpadu z frézování</t>
  </si>
  <si>
    <t>-1933095752</t>
  </si>
  <si>
    <t>"úprava odvodnění ve Voznici u obj. č.p. 88; čištění stávajicího potrubí délky 20 m" 20,0</t>
  </si>
  <si>
    <t>966000R01</t>
  </si>
  <si>
    <t>Vybourání uličních vpustí</t>
  </si>
  <si>
    <t>-592001414</t>
  </si>
  <si>
    <t>421839125</t>
  </si>
  <si>
    <t>-504409323</t>
  </si>
  <si>
    <t>3,75*19 'Přepočtené koeficientem množství</t>
  </si>
  <si>
    <t>-1030599465</t>
  </si>
  <si>
    <t>"uliční vpusti - beton" 3,750</t>
  </si>
  <si>
    <t>998274101</t>
  </si>
  <si>
    <t>Přesun hmot pro trubní vedení hloubené z trub betonových nebo železobetonových pro vodovody nebo kanalizace v otevřeném výkopu dopravní vzdálenost do 15 m</t>
  </si>
  <si>
    <t>1246016590</t>
  </si>
  <si>
    <t>https://podminky.urs.cz/item/CS_URS_2022_02/998274101</t>
  </si>
  <si>
    <t xml:space="preserve">Poznámka k souboru cen:
1. Položky přesunu hmot nelze užít pro zeminu, sypaniny, štěrkopísek, kamenivo ap. Případná manipulace s tímto materiálem se oceňuje souborem cen 162 2.-.... Vodorovné přemístění výkopku nebo sypaniny katalogu 800-1 Zemní práce.
</t>
  </si>
  <si>
    <t>SEZNAM FIGUR</t>
  </si>
  <si>
    <t>Výměra</t>
  </si>
  <si>
    <t xml:space="preserve"> SO 101</t>
  </si>
  <si>
    <t>Použití figury:</t>
  </si>
  <si>
    <t>Vodorovná doprava suti ze sypkých materiálů do 1 km</t>
  </si>
  <si>
    <t>Příplatek ZKD 1 km u vodorovné dopravy suti ze sypkých materiálů</t>
  </si>
  <si>
    <t>Nakládání suti na dopravní prostředky pro vodorovnou dopravu</t>
  </si>
  <si>
    <t xml:space="preserve"> SO 101.2/ SO 101.2 (101)</t>
  </si>
  <si>
    <t xml:space="preserve"> SO 101.2/ SO 101.2 (105)</t>
  </si>
  <si>
    <t>Vodorovné dopravní značení dělící čáry přerušované š 125 mm retroreflexní bílá barva</t>
  </si>
  <si>
    <t>Vodorovné dopravní značení dělící čáry přerušované š 125 mm retroreflexní bílý plast</t>
  </si>
  <si>
    <t>Předznačení vodorovného liniového značení</t>
  </si>
  <si>
    <t>Vodorovné dopravní značení dělící čáry souvislé š 125 mm retroreflexní bílá barva</t>
  </si>
  <si>
    <t>Vodorovné dopravní značení dělící čáry souvislé š 125 mm retroreflexní bílý plast</t>
  </si>
  <si>
    <t xml:space="preserve"> SO 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</si>
</sst>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248">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top"/>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2"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8" xfId="0" applyNumberFormat="1" applyFont="1" applyBorder="1" applyAlignment="1">
      <alignment vertical="center"/>
    </xf>
    <xf numFmtId="4" fontId="30" fillId="0" borderId="0" xfId="0" applyNumberFormat="1" applyFont="1" applyAlignment="1">
      <alignment vertical="center"/>
    </xf>
    <xf numFmtId="166" fontId="30" fillId="0" borderId="0" xfId="0" applyNumberFormat="1" applyFont="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2" fillId="0" borderId="0" xfId="0" applyFont="1" applyAlignment="1">
      <alignment horizontal="left" vertical="center"/>
    </xf>
    <xf numFmtId="0" fontId="33"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4" fontId="25" fillId="0" borderId="0" xfId="0" applyNumberFormat="1" applyFont="1"/>
    <xf numFmtId="166" fontId="35" fillId="0" borderId="10" xfId="0" applyNumberFormat="1" applyFont="1" applyBorder="1"/>
    <xf numFmtId="166" fontId="35" fillId="0" borderId="11" xfId="0" applyNumberFormat="1" applyFont="1" applyBorder="1"/>
    <xf numFmtId="4" fontId="36"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3" fillId="0" borderId="22" xfId="0" applyFont="1" applyBorder="1" applyAlignment="1">
      <alignment horizontal="center" vertical="center"/>
    </xf>
    <xf numFmtId="49" fontId="23" fillId="0" borderId="22" xfId="0" applyNumberFormat="1" applyFont="1" applyBorder="1" applyAlignment="1">
      <alignment horizontal="left" vertical="center" wrapText="1"/>
    </xf>
    <xf numFmtId="0" fontId="23" fillId="0" borderId="22" xfId="0" applyFont="1" applyBorder="1" applyAlignment="1">
      <alignment horizontal="left" vertical="center" wrapText="1"/>
    </xf>
    <xf numFmtId="0" fontId="23" fillId="0" borderId="22" xfId="0" applyFont="1" applyBorder="1" applyAlignment="1">
      <alignment horizontal="center" vertical="center" wrapText="1"/>
    </xf>
    <xf numFmtId="167" fontId="23" fillId="0" borderId="22" xfId="0" applyNumberFormat="1" applyFont="1" applyBorder="1" applyAlignment="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lignment vertical="center"/>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7" fillId="0" borderId="0" xfId="0" applyFont="1" applyAlignment="1">
      <alignment horizontal="left" vertical="center"/>
    </xf>
    <xf numFmtId="0" fontId="38" fillId="0" borderId="0" xfId="20" applyFont="1" applyAlignment="1" applyProtection="1">
      <alignment vertical="center" wrapText="1"/>
      <protection/>
    </xf>
    <xf numFmtId="0" fontId="0" fillId="0" borderId="0" xfId="0" applyAlignment="1" applyProtection="1">
      <alignment vertical="center"/>
      <protection locked="0"/>
    </xf>
    <xf numFmtId="0" fontId="0" fillId="0" borderId="18" xfId="0" applyBorder="1" applyAlignment="1">
      <alignment vertical="center"/>
    </xf>
    <xf numFmtId="0" fontId="39" fillId="0" borderId="0" xfId="0" applyFont="1" applyAlignment="1">
      <alignment horizontal="left" vertical="center"/>
    </xf>
    <xf numFmtId="0" fontId="40"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41" fillId="0" borderId="22" xfId="0" applyFont="1" applyBorder="1" applyAlignment="1">
      <alignment horizontal="center" vertical="center"/>
    </xf>
    <xf numFmtId="49" fontId="41" fillId="0" borderId="22" xfId="0" applyNumberFormat="1"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center" vertical="center" wrapText="1"/>
    </xf>
    <xf numFmtId="167" fontId="41" fillId="0" borderId="22" xfId="0" applyNumberFormat="1" applyFont="1" applyBorder="1" applyAlignment="1">
      <alignment vertical="center"/>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lignment vertical="center"/>
    </xf>
    <xf numFmtId="0" fontId="42" fillId="0" borderId="3" xfId="0" applyFont="1" applyBorder="1" applyAlignment="1">
      <alignment vertical="center"/>
    </xf>
    <xf numFmtId="0" fontId="41" fillId="2" borderId="18" xfId="0" applyFont="1" applyFill="1" applyBorder="1" applyAlignment="1" applyProtection="1">
      <alignment horizontal="left" vertical="center"/>
      <protection locked="0"/>
    </xf>
    <xf numFmtId="0" fontId="41" fillId="0" borderId="0" xfId="0" applyFont="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5" fillId="0" borderId="0" xfId="0" applyFont="1" applyAlignment="1">
      <alignment horizontal="left" vertical="center" wrapText="1"/>
    </xf>
    <xf numFmtId="0" fontId="43" fillId="0" borderId="14" xfId="0" applyFont="1" applyBorder="1" applyAlignment="1">
      <alignment horizontal="left" vertical="center" wrapText="1"/>
    </xf>
    <xf numFmtId="0" fontId="43" fillId="0" borderId="22" xfId="0" applyFont="1" applyBorder="1" applyAlignment="1">
      <alignment horizontal="left" vertical="center" wrapText="1"/>
    </xf>
    <xf numFmtId="0" fontId="43" fillId="0" borderId="22" xfId="0" applyFont="1" applyBorder="1" applyAlignment="1">
      <alignment horizontal="left" vertical="center"/>
    </xf>
    <xf numFmtId="167" fontId="43" fillId="0" borderId="16" xfId="0" applyNumberFormat="1" applyFont="1" applyBorder="1" applyAlignment="1">
      <alignment vertical="center"/>
    </xf>
    <xf numFmtId="0" fontId="0" fillId="0" borderId="0" xfId="0" applyAlignment="1">
      <alignment horizontal="left" vertical="center" wrapText="1"/>
    </xf>
    <xf numFmtId="167" fontId="0" fillId="0" borderId="0" xfId="0" applyNumberFormat="1" applyAlignment="1">
      <alignment vertical="center"/>
    </xf>
    <xf numFmtId="0" fontId="36" fillId="0" borderId="0" xfId="0" applyFont="1" applyAlignment="1">
      <alignment horizontal="left" vertical="center"/>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8" fillId="0" borderId="0" xfId="0" applyFont="1" applyAlignment="1">
      <alignment horizontal="left" vertical="center" wrapText="1"/>
    </xf>
    <xf numFmtId="0" fontId="31" fillId="0" borderId="0" xfId="0" applyFont="1" applyAlignment="1">
      <alignment horizontal="left" vertical="center" wrapText="1"/>
    </xf>
    <xf numFmtId="0" fontId="23" fillId="4" borderId="7"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4" fontId="25" fillId="0" borderId="0" xfId="0" applyNumberFormat="1" applyFont="1" applyAlignment="1">
      <alignment horizontal="righ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4" fontId="29" fillId="0" borderId="0" xfId="0" applyNumberFormat="1" applyFont="1" applyAlignment="1">
      <alignment vertical="center"/>
    </xf>
    <xf numFmtId="0" fontId="29" fillId="0" borderId="0" xfId="0" applyFont="1" applyAlignment="1">
      <alignment vertical="center"/>
    </xf>
    <xf numFmtId="4" fontId="8" fillId="0" borderId="0" xfId="0" applyNumberFormat="1" applyFont="1" applyAlignment="1">
      <alignment vertical="center"/>
    </xf>
    <xf numFmtId="0" fontId="8" fillId="0" borderId="0" xfId="0" applyFont="1" applyAlignment="1">
      <alignment vertical="center"/>
    </xf>
    <xf numFmtId="4" fontId="29" fillId="0" borderId="0" xfId="0" applyNumberFormat="1" applyFont="1" applyAlignment="1">
      <alignment horizontal="right" vertical="center"/>
    </xf>
    <xf numFmtId="0" fontId="23" fillId="4" borderId="7" xfId="0" applyFont="1" applyFill="1" applyBorder="1" applyAlignment="1">
      <alignment horizontal="righ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2_02/060001000" TargetMode="Externa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2_02/132112131" TargetMode="External" /><Relationship Id="rId2" Type="http://schemas.openxmlformats.org/officeDocument/2006/relationships/hyperlink" Target="https://podminky.urs.cz/item/CS_URS_2022_02/162751117" TargetMode="External" /><Relationship Id="rId3" Type="http://schemas.openxmlformats.org/officeDocument/2006/relationships/hyperlink" Target="https://podminky.urs.cz/item/CS_URS_2022_02/162751119" TargetMode="External" /><Relationship Id="rId4" Type="http://schemas.openxmlformats.org/officeDocument/2006/relationships/hyperlink" Target="https://podminky.urs.cz/item/CS_URS_2022_02/171251201" TargetMode="External" /><Relationship Id="rId5" Type="http://schemas.openxmlformats.org/officeDocument/2006/relationships/hyperlink" Target="https://podminky.urs.cz/item/CS_URS_2022_02/171201231" TargetMode="External" /><Relationship Id="rId6" Type="http://schemas.openxmlformats.org/officeDocument/2006/relationships/hyperlink" Target="https://podminky.urs.cz/item/CS_URS_2022_02/174151101" TargetMode="External" /><Relationship Id="rId7" Type="http://schemas.openxmlformats.org/officeDocument/2006/relationships/hyperlink" Target="https://podminky.urs.cz/item/CS_URS_2022_02/175111101" TargetMode="External" /><Relationship Id="rId8" Type="http://schemas.openxmlformats.org/officeDocument/2006/relationships/hyperlink" Target="https://podminky.urs.cz/item/CS_URS_2022_02/597161111" TargetMode="External" /><Relationship Id="rId9" Type="http://schemas.openxmlformats.org/officeDocument/2006/relationships/hyperlink" Target="https://podminky.urs.cz/item/CS_URS_2022_02/892383922" TargetMode="External" /><Relationship Id="rId10" Type="http://schemas.openxmlformats.org/officeDocument/2006/relationships/hyperlink" Target="https://podminky.urs.cz/item/CS_URS_2022_02/997221561" TargetMode="External" /><Relationship Id="rId11" Type="http://schemas.openxmlformats.org/officeDocument/2006/relationships/hyperlink" Target="https://podminky.urs.cz/item/CS_URS_2022_02/997221569" TargetMode="External" /><Relationship Id="rId12" Type="http://schemas.openxmlformats.org/officeDocument/2006/relationships/hyperlink" Target="https://podminky.urs.cz/item/CS_URS_2022_02/997221861" TargetMode="External" /><Relationship Id="rId13" Type="http://schemas.openxmlformats.org/officeDocument/2006/relationships/hyperlink" Target="https://podminky.urs.cz/item/CS_URS_2022_02/998274101" TargetMode="External" /><Relationship Id="rId14"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113107222" TargetMode="External" /><Relationship Id="rId2" Type="http://schemas.openxmlformats.org/officeDocument/2006/relationships/hyperlink" Target="https://podminky.urs.cz/item/CS_URS_2022_02/113154463" TargetMode="External" /><Relationship Id="rId3" Type="http://schemas.openxmlformats.org/officeDocument/2006/relationships/hyperlink" Target="https://podminky.urs.cz/item/CS_URS_2022_02/113154464" TargetMode="External" /><Relationship Id="rId4" Type="http://schemas.openxmlformats.org/officeDocument/2006/relationships/hyperlink" Target="https://podminky.urs.cz/item/CS_URS_2022_02/113154465" TargetMode="External" /><Relationship Id="rId5" Type="http://schemas.openxmlformats.org/officeDocument/2006/relationships/hyperlink" Target="https://podminky.urs.cz/item/CS_URS_2022_02/113202111" TargetMode="External" /><Relationship Id="rId6" Type="http://schemas.openxmlformats.org/officeDocument/2006/relationships/hyperlink" Target="https://podminky.urs.cz/item/CS_URS_2022_02/122252205" TargetMode="External" /><Relationship Id="rId7" Type="http://schemas.openxmlformats.org/officeDocument/2006/relationships/hyperlink" Target="https://podminky.urs.cz/item/CS_URS_2022_02/162751117" TargetMode="External" /><Relationship Id="rId8" Type="http://schemas.openxmlformats.org/officeDocument/2006/relationships/hyperlink" Target="https://podminky.urs.cz/item/CS_URS_2022_02/162751119" TargetMode="External" /><Relationship Id="rId9" Type="http://schemas.openxmlformats.org/officeDocument/2006/relationships/hyperlink" Target="https://podminky.urs.cz/item/CS_URS_2022_02/171201231" TargetMode="External" /><Relationship Id="rId10" Type="http://schemas.openxmlformats.org/officeDocument/2006/relationships/hyperlink" Target="https://podminky.urs.cz/item/CS_URS_2022_02/181451121" TargetMode="External" /><Relationship Id="rId11" Type="http://schemas.openxmlformats.org/officeDocument/2006/relationships/hyperlink" Target="https://podminky.urs.cz/item/CS_URS_2022_02/181951111" TargetMode="External" /><Relationship Id="rId12" Type="http://schemas.openxmlformats.org/officeDocument/2006/relationships/hyperlink" Target="https://podminky.urs.cz/item/CS_URS_2022_02/181951112" TargetMode="External" /><Relationship Id="rId13" Type="http://schemas.openxmlformats.org/officeDocument/2006/relationships/hyperlink" Target="https://podminky.urs.cz/item/CS_URS_2022_02/182351133" TargetMode="External" /><Relationship Id="rId14" Type="http://schemas.openxmlformats.org/officeDocument/2006/relationships/hyperlink" Target="https://podminky.urs.cz/item/CS_URS_2022_02/183403161" TargetMode="External" /><Relationship Id="rId15" Type="http://schemas.openxmlformats.org/officeDocument/2006/relationships/hyperlink" Target="https://podminky.urs.cz/item/CS_URS_2022_02/184853511" TargetMode="External" /><Relationship Id="rId16" Type="http://schemas.openxmlformats.org/officeDocument/2006/relationships/hyperlink" Target="https://podminky.urs.cz/item/CS_URS_2022_02/564851111" TargetMode="External" /><Relationship Id="rId17" Type="http://schemas.openxmlformats.org/officeDocument/2006/relationships/hyperlink" Target="https://podminky.urs.cz/item/CS_URS_2022_02/567521131" TargetMode="External" /><Relationship Id="rId18" Type="http://schemas.openxmlformats.org/officeDocument/2006/relationships/hyperlink" Target="https://podminky.urs.cz/item/CS_URS_2022_02/567531131" TargetMode="External" /><Relationship Id="rId19" Type="http://schemas.openxmlformats.org/officeDocument/2006/relationships/hyperlink" Target="https://podminky.urs.cz/item/CS_URS_2022_02/569841112" TargetMode="External" /><Relationship Id="rId20" Type="http://schemas.openxmlformats.org/officeDocument/2006/relationships/hyperlink" Target="https://podminky.urs.cz/item/CS_URS_2022_02/569811112" TargetMode="External" /><Relationship Id="rId21" Type="http://schemas.openxmlformats.org/officeDocument/2006/relationships/hyperlink" Target="https://podminky.urs.cz/item/CS_URS_2022_02/573191111" TargetMode="External" /><Relationship Id="rId22" Type="http://schemas.openxmlformats.org/officeDocument/2006/relationships/hyperlink" Target="https://podminky.urs.cz/item/CS_URS_2022_02/573231108" TargetMode="External" /><Relationship Id="rId23" Type="http://schemas.openxmlformats.org/officeDocument/2006/relationships/hyperlink" Target="https://podminky.urs.cz/item/CS_URS_2022_02/577134121" TargetMode="External" /><Relationship Id="rId24" Type="http://schemas.openxmlformats.org/officeDocument/2006/relationships/hyperlink" Target="https://podminky.urs.cz/item/CS_URS_2022_02/577155122" TargetMode="External" /><Relationship Id="rId25" Type="http://schemas.openxmlformats.org/officeDocument/2006/relationships/hyperlink" Target="https://podminky.urs.cz/item/CS_URS_2022_02/577165122" TargetMode="External" /><Relationship Id="rId26" Type="http://schemas.openxmlformats.org/officeDocument/2006/relationships/hyperlink" Target="https://podminky.urs.cz/item/CS_URS_2022_02/916131213" TargetMode="External" /><Relationship Id="rId27" Type="http://schemas.openxmlformats.org/officeDocument/2006/relationships/hyperlink" Target="https://podminky.urs.cz/item/CS_URS_2022_02/919112233" TargetMode="External" /><Relationship Id="rId28" Type="http://schemas.openxmlformats.org/officeDocument/2006/relationships/hyperlink" Target="https://podminky.urs.cz/item/CS_URS_2022_02/919121132" TargetMode="External" /><Relationship Id="rId29" Type="http://schemas.openxmlformats.org/officeDocument/2006/relationships/hyperlink" Target="https://podminky.urs.cz/item/CS_URS_2022_02/919735113" TargetMode="External" /><Relationship Id="rId30" Type="http://schemas.openxmlformats.org/officeDocument/2006/relationships/hyperlink" Target="https://podminky.urs.cz/item/CS_URS_2022_02/938902113" TargetMode="External" /><Relationship Id="rId31" Type="http://schemas.openxmlformats.org/officeDocument/2006/relationships/hyperlink" Target="https://podminky.urs.cz/item/CS_URS_2022_02/979024443" TargetMode="External" /><Relationship Id="rId32" Type="http://schemas.openxmlformats.org/officeDocument/2006/relationships/hyperlink" Target="https://podminky.urs.cz/item/CS_URS_2022_02/997221551" TargetMode="External" /><Relationship Id="rId33" Type="http://schemas.openxmlformats.org/officeDocument/2006/relationships/hyperlink" Target="https://podminky.urs.cz/item/CS_URS_2022_02/997221559" TargetMode="External" /><Relationship Id="rId34" Type="http://schemas.openxmlformats.org/officeDocument/2006/relationships/hyperlink" Target="https://podminky.urs.cz/item/CS_URS_2022_02/997221611" TargetMode="External" /><Relationship Id="rId35" Type="http://schemas.openxmlformats.org/officeDocument/2006/relationships/hyperlink" Target="https://podminky.urs.cz/item/CS_URS_2022_02/997221861" TargetMode="External" /><Relationship Id="rId36" Type="http://schemas.openxmlformats.org/officeDocument/2006/relationships/hyperlink" Target="https://podminky.urs.cz/item/CS_URS_2022_02/997221873" TargetMode="External" /><Relationship Id="rId37" Type="http://schemas.openxmlformats.org/officeDocument/2006/relationships/hyperlink" Target="https://podminky.urs.cz/item/CS_URS_2022_02/997221875" TargetMode="External" /><Relationship Id="rId38" Type="http://schemas.openxmlformats.org/officeDocument/2006/relationships/hyperlink" Target="https://podminky.urs.cz/item/CS_URS_2022_02/998225111" TargetMode="External" /><Relationship Id="rId39" Type="http://schemas.openxmlformats.org/officeDocument/2006/relationships/hyperlink" Target="https://podminky.urs.cz/item/CS_URS_2022_02/998225193" TargetMode="External" /><Relationship Id="rId4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113107222" TargetMode="External" /><Relationship Id="rId2" Type="http://schemas.openxmlformats.org/officeDocument/2006/relationships/hyperlink" Target="https://podminky.urs.cz/item/CS_URS_2022_02/113107242" TargetMode="External" /><Relationship Id="rId3" Type="http://schemas.openxmlformats.org/officeDocument/2006/relationships/hyperlink" Target="https://podminky.urs.cz/item/CS_URS_2022_02/113154114" TargetMode="External" /><Relationship Id="rId4" Type="http://schemas.openxmlformats.org/officeDocument/2006/relationships/hyperlink" Target="https://podminky.urs.cz/item/CS_URS_2022_02/181951112" TargetMode="External" /><Relationship Id="rId5" Type="http://schemas.openxmlformats.org/officeDocument/2006/relationships/hyperlink" Target="https://podminky.urs.cz/item/CS_URS_2022_02/564861111" TargetMode="External" /><Relationship Id="rId6" Type="http://schemas.openxmlformats.org/officeDocument/2006/relationships/hyperlink" Target="https://podminky.urs.cz/item/CS_URS_2022_02/564911411" TargetMode="External" /><Relationship Id="rId7" Type="http://schemas.openxmlformats.org/officeDocument/2006/relationships/hyperlink" Target="https://podminky.urs.cz/item/CS_URS_2022_02/572213111" TargetMode="External" /><Relationship Id="rId8" Type="http://schemas.openxmlformats.org/officeDocument/2006/relationships/hyperlink" Target="https://podminky.urs.cz/item/CS_URS_2022_02/573191111" TargetMode="External" /><Relationship Id="rId9" Type="http://schemas.openxmlformats.org/officeDocument/2006/relationships/hyperlink" Target="https://podminky.urs.cz/item/CS_URS_2022_02/573231106" TargetMode="External" /><Relationship Id="rId10" Type="http://schemas.openxmlformats.org/officeDocument/2006/relationships/hyperlink" Target="https://podminky.urs.cz/item/CS_URS_2022_02/577144111" TargetMode="External" /><Relationship Id="rId11" Type="http://schemas.openxmlformats.org/officeDocument/2006/relationships/hyperlink" Target="https://podminky.urs.cz/item/CS_URS_2022_02/919112111" TargetMode="External" /><Relationship Id="rId12" Type="http://schemas.openxmlformats.org/officeDocument/2006/relationships/hyperlink" Target="https://podminky.urs.cz/item/CS_URS_2022_02/919112231" TargetMode="External" /><Relationship Id="rId13" Type="http://schemas.openxmlformats.org/officeDocument/2006/relationships/hyperlink" Target="https://podminky.urs.cz/item/CS_URS_2022_02/919122131" TargetMode="External" /><Relationship Id="rId14" Type="http://schemas.openxmlformats.org/officeDocument/2006/relationships/hyperlink" Target="https://podminky.urs.cz/item/CS_URS_2022_02/919735112" TargetMode="External" /><Relationship Id="rId15" Type="http://schemas.openxmlformats.org/officeDocument/2006/relationships/hyperlink" Target="https://podminky.urs.cz/item/CS_URS_2022_02/938909612" TargetMode="External" /><Relationship Id="rId16" Type="http://schemas.openxmlformats.org/officeDocument/2006/relationships/hyperlink" Target="https://podminky.urs.cz/item/CS_URS_2022_02/997221551" TargetMode="External" /><Relationship Id="rId17" Type="http://schemas.openxmlformats.org/officeDocument/2006/relationships/hyperlink" Target="https://podminky.urs.cz/item/CS_URS_2022_02/997221559" TargetMode="External" /><Relationship Id="rId18" Type="http://schemas.openxmlformats.org/officeDocument/2006/relationships/hyperlink" Target="https://podminky.urs.cz/item/CS_URS_2022_02/997221873" TargetMode="External" /><Relationship Id="rId19" Type="http://schemas.openxmlformats.org/officeDocument/2006/relationships/hyperlink" Target="https://podminky.urs.cz/item/CS_URS_2022_02/997221875" TargetMode="External" /><Relationship Id="rId20" Type="http://schemas.openxmlformats.org/officeDocument/2006/relationships/hyperlink" Target="https://podminky.urs.cz/item/CS_URS_2022_02/998225111" TargetMode="External" /><Relationship Id="rId21" Type="http://schemas.openxmlformats.org/officeDocument/2006/relationships/hyperlink" Target="https://podminky.urs.cz/item/CS_URS_2022_02/998225194" TargetMode="External" /><Relationship Id="rId2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113107222" TargetMode="External" /><Relationship Id="rId2" Type="http://schemas.openxmlformats.org/officeDocument/2006/relationships/hyperlink" Target="https://podminky.urs.cz/item/CS_URS_2022_02/113154463" TargetMode="External" /><Relationship Id="rId3" Type="http://schemas.openxmlformats.org/officeDocument/2006/relationships/hyperlink" Target="https://podminky.urs.cz/item/CS_URS_2022_02/113154334" TargetMode="External" /><Relationship Id="rId4" Type="http://schemas.openxmlformats.org/officeDocument/2006/relationships/hyperlink" Target="https://podminky.urs.cz/item/CS_URS_2022_02/122252205" TargetMode="External" /><Relationship Id="rId5" Type="http://schemas.openxmlformats.org/officeDocument/2006/relationships/hyperlink" Target="https://podminky.urs.cz/item/CS_URS_2022_02/162751117" TargetMode="External" /><Relationship Id="rId6" Type="http://schemas.openxmlformats.org/officeDocument/2006/relationships/hyperlink" Target="https://podminky.urs.cz/item/CS_URS_2022_02/162751119" TargetMode="External" /><Relationship Id="rId7" Type="http://schemas.openxmlformats.org/officeDocument/2006/relationships/hyperlink" Target="https://podminky.urs.cz/item/CS_URS_2022_02/171201231" TargetMode="External" /><Relationship Id="rId8" Type="http://schemas.openxmlformats.org/officeDocument/2006/relationships/hyperlink" Target="https://podminky.urs.cz/item/CS_URS_2022_02/181451121" TargetMode="External" /><Relationship Id="rId9" Type="http://schemas.openxmlformats.org/officeDocument/2006/relationships/hyperlink" Target="https://podminky.urs.cz/item/CS_URS_2022_02/181951111" TargetMode="External" /><Relationship Id="rId10" Type="http://schemas.openxmlformats.org/officeDocument/2006/relationships/hyperlink" Target="https://podminky.urs.cz/item/CS_URS_2022_02/181951112" TargetMode="External" /><Relationship Id="rId11" Type="http://schemas.openxmlformats.org/officeDocument/2006/relationships/hyperlink" Target="https://podminky.urs.cz/item/CS_URS_2022_02/182351133" TargetMode="External" /><Relationship Id="rId12" Type="http://schemas.openxmlformats.org/officeDocument/2006/relationships/hyperlink" Target="https://podminky.urs.cz/item/CS_URS_2022_02/183403161" TargetMode="External" /><Relationship Id="rId13" Type="http://schemas.openxmlformats.org/officeDocument/2006/relationships/hyperlink" Target="https://podminky.urs.cz/item/CS_URS_2022_02/184853511" TargetMode="External" /><Relationship Id="rId14" Type="http://schemas.openxmlformats.org/officeDocument/2006/relationships/hyperlink" Target="https://podminky.urs.cz/item/CS_URS_2022_02/564851111" TargetMode="External" /><Relationship Id="rId15" Type="http://schemas.openxmlformats.org/officeDocument/2006/relationships/hyperlink" Target="https://podminky.urs.cz/item/CS_URS_2022_02/565135121" TargetMode="External" /><Relationship Id="rId16" Type="http://schemas.openxmlformats.org/officeDocument/2006/relationships/hyperlink" Target="https://podminky.urs.cz/item/CS_URS_2022_02/567521131" TargetMode="External" /><Relationship Id="rId17" Type="http://schemas.openxmlformats.org/officeDocument/2006/relationships/hyperlink" Target="https://podminky.urs.cz/item/CS_URS_2022_02/569241112" TargetMode="External" /><Relationship Id="rId18" Type="http://schemas.openxmlformats.org/officeDocument/2006/relationships/hyperlink" Target="https://podminky.urs.cz/item/CS_URS_2022_02/569811112" TargetMode="External" /><Relationship Id="rId19" Type="http://schemas.openxmlformats.org/officeDocument/2006/relationships/hyperlink" Target="https://podminky.urs.cz/item/CS_URS_2022_02/573191111" TargetMode="External" /><Relationship Id="rId20" Type="http://schemas.openxmlformats.org/officeDocument/2006/relationships/hyperlink" Target="https://podminky.urs.cz/item/CS_URS_2022_02/573231108" TargetMode="External" /><Relationship Id="rId21" Type="http://schemas.openxmlformats.org/officeDocument/2006/relationships/hyperlink" Target="https://podminky.urs.cz/item/CS_URS_2022_02/577134121" TargetMode="External" /><Relationship Id="rId22" Type="http://schemas.openxmlformats.org/officeDocument/2006/relationships/hyperlink" Target="https://podminky.urs.cz/item/CS_URS_2022_02/577165122" TargetMode="External" /><Relationship Id="rId23" Type="http://schemas.openxmlformats.org/officeDocument/2006/relationships/hyperlink" Target="https://podminky.urs.cz/item/CS_URS_2022_02/911331165" TargetMode="External" /><Relationship Id="rId24" Type="http://schemas.openxmlformats.org/officeDocument/2006/relationships/hyperlink" Target="https://podminky.urs.cz/item/CS_URS_2022_02/919112233" TargetMode="External" /><Relationship Id="rId25" Type="http://schemas.openxmlformats.org/officeDocument/2006/relationships/hyperlink" Target="https://podminky.urs.cz/item/CS_URS_2022_02/919121132" TargetMode="External" /><Relationship Id="rId26" Type="http://schemas.openxmlformats.org/officeDocument/2006/relationships/hyperlink" Target="https://podminky.urs.cz/item/CS_URS_2022_02/919735113" TargetMode="External" /><Relationship Id="rId27" Type="http://schemas.openxmlformats.org/officeDocument/2006/relationships/hyperlink" Target="https://podminky.urs.cz/item/CS_URS_2022_02/938902113" TargetMode="External" /><Relationship Id="rId28" Type="http://schemas.openxmlformats.org/officeDocument/2006/relationships/hyperlink" Target="https://podminky.urs.cz/item/CS_URS_2022_02/966005311" TargetMode="External" /><Relationship Id="rId29" Type="http://schemas.openxmlformats.org/officeDocument/2006/relationships/hyperlink" Target="https://podminky.urs.cz/item/CS_URS_2022_02/997221551" TargetMode="External" /><Relationship Id="rId30" Type="http://schemas.openxmlformats.org/officeDocument/2006/relationships/hyperlink" Target="https://podminky.urs.cz/item/CS_URS_2022_02/997221559" TargetMode="External" /><Relationship Id="rId31" Type="http://schemas.openxmlformats.org/officeDocument/2006/relationships/hyperlink" Target="https://podminky.urs.cz/item/CS_URS_2022_02/997221561" TargetMode="External" /><Relationship Id="rId32" Type="http://schemas.openxmlformats.org/officeDocument/2006/relationships/hyperlink" Target="https://podminky.urs.cz/item/CS_URS_2022_02/997221569" TargetMode="External" /><Relationship Id="rId33" Type="http://schemas.openxmlformats.org/officeDocument/2006/relationships/hyperlink" Target="https://podminky.urs.cz/item/CS_URS_2022_02/997221611" TargetMode="External" /><Relationship Id="rId34" Type="http://schemas.openxmlformats.org/officeDocument/2006/relationships/hyperlink" Target="https://podminky.urs.cz/item/CS_URS_2022_02/997221873" TargetMode="External" /><Relationship Id="rId35" Type="http://schemas.openxmlformats.org/officeDocument/2006/relationships/hyperlink" Target="https://podminky.urs.cz/item/CS_URS_2022_02/997221875" TargetMode="External" /><Relationship Id="rId36" Type="http://schemas.openxmlformats.org/officeDocument/2006/relationships/hyperlink" Target="https://podminky.urs.cz/item/CS_URS_2022_02/998225111" TargetMode="External" /><Relationship Id="rId37" Type="http://schemas.openxmlformats.org/officeDocument/2006/relationships/hyperlink" Target="https://podminky.urs.cz/item/CS_URS_2022_02/998225193" TargetMode="External" /><Relationship Id="rId38"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2/129253101" TargetMode="External" /><Relationship Id="rId2" Type="http://schemas.openxmlformats.org/officeDocument/2006/relationships/hyperlink" Target="https://podminky.urs.cz/item/CS_URS_2022_02/131213711" TargetMode="External" /><Relationship Id="rId3" Type="http://schemas.openxmlformats.org/officeDocument/2006/relationships/hyperlink" Target="https://podminky.urs.cz/item/CS_URS_2022_02/162251122" TargetMode="External" /><Relationship Id="rId4" Type="http://schemas.openxmlformats.org/officeDocument/2006/relationships/hyperlink" Target="https://podminky.urs.cz/item/CS_URS_2022_02/162751117" TargetMode="External" /><Relationship Id="rId5" Type="http://schemas.openxmlformats.org/officeDocument/2006/relationships/hyperlink" Target="https://podminky.urs.cz/item/CS_URS_2022_02/162751119" TargetMode="External" /><Relationship Id="rId6" Type="http://schemas.openxmlformats.org/officeDocument/2006/relationships/hyperlink" Target="https://podminky.urs.cz/item/CS_URS_2022_02/167151101" TargetMode="External" /><Relationship Id="rId7" Type="http://schemas.openxmlformats.org/officeDocument/2006/relationships/hyperlink" Target="https://podminky.urs.cz/item/CS_URS_2022_02/171201231" TargetMode="External" /><Relationship Id="rId8" Type="http://schemas.openxmlformats.org/officeDocument/2006/relationships/hyperlink" Target="https://podminky.urs.cz/item/CS_URS_2022_02/175111101" TargetMode="External" /><Relationship Id="rId9" Type="http://schemas.openxmlformats.org/officeDocument/2006/relationships/hyperlink" Target="https://podminky.urs.cz/item/CS_URS_2022_02/213311131" TargetMode="External" /><Relationship Id="rId10" Type="http://schemas.openxmlformats.org/officeDocument/2006/relationships/hyperlink" Target="https://podminky.urs.cz/item/CS_URS_2022_02/274311126" TargetMode="External" /><Relationship Id="rId11" Type="http://schemas.openxmlformats.org/officeDocument/2006/relationships/hyperlink" Target="https://podminky.urs.cz/item/CS_URS_2022_02/317321118" TargetMode="External" /><Relationship Id="rId12" Type="http://schemas.openxmlformats.org/officeDocument/2006/relationships/hyperlink" Target="https://podminky.urs.cz/item/CS_URS_2022_02/317353121" TargetMode="External" /><Relationship Id="rId13" Type="http://schemas.openxmlformats.org/officeDocument/2006/relationships/hyperlink" Target="https://podminky.urs.cz/item/CS_URS_2022_02/317353221" TargetMode="External" /><Relationship Id="rId14" Type="http://schemas.openxmlformats.org/officeDocument/2006/relationships/hyperlink" Target="https://podminky.urs.cz/item/CS_URS_2022_02/317361116" TargetMode="External" /><Relationship Id="rId15" Type="http://schemas.openxmlformats.org/officeDocument/2006/relationships/hyperlink" Target="https://podminky.urs.cz/item/CS_URS_2022_02/334323118" TargetMode="External" /><Relationship Id="rId16" Type="http://schemas.openxmlformats.org/officeDocument/2006/relationships/hyperlink" Target="https://podminky.urs.cz/item/CS_URS_2022_02/334351115" TargetMode="External" /><Relationship Id="rId17" Type="http://schemas.openxmlformats.org/officeDocument/2006/relationships/hyperlink" Target="https://podminky.urs.cz/item/CS_URS_2022_02/334351214" TargetMode="External" /><Relationship Id="rId18" Type="http://schemas.openxmlformats.org/officeDocument/2006/relationships/hyperlink" Target="https://podminky.urs.cz/item/CS_URS_2022_02/334361216" TargetMode="External" /><Relationship Id="rId19" Type="http://schemas.openxmlformats.org/officeDocument/2006/relationships/hyperlink" Target="https://podminky.urs.cz/item/CS_URS_2022_02/465513157" TargetMode="External" /><Relationship Id="rId20" Type="http://schemas.openxmlformats.org/officeDocument/2006/relationships/hyperlink" Target="https://podminky.urs.cz/item/CS_URS_2022_02/911334121" TargetMode="External" /><Relationship Id="rId21" Type="http://schemas.openxmlformats.org/officeDocument/2006/relationships/hyperlink" Target="https://podminky.urs.cz/item/CS_URS_2022_02/919413211" TargetMode="External" /><Relationship Id="rId22" Type="http://schemas.openxmlformats.org/officeDocument/2006/relationships/hyperlink" Target="https://podminky.urs.cz/item/CS_URS_2022_02/919542122" TargetMode="External" /><Relationship Id="rId23" Type="http://schemas.openxmlformats.org/officeDocument/2006/relationships/hyperlink" Target="https://podminky.urs.cz/item/CS_URS_2022_02/966008112" TargetMode="External" /><Relationship Id="rId24" Type="http://schemas.openxmlformats.org/officeDocument/2006/relationships/hyperlink" Target="https://podminky.urs.cz/item/CS_URS_2022_02/997221561" TargetMode="External" /><Relationship Id="rId25" Type="http://schemas.openxmlformats.org/officeDocument/2006/relationships/hyperlink" Target="https://podminky.urs.cz/item/CS_URS_2022_02/997221569" TargetMode="External" /><Relationship Id="rId26" Type="http://schemas.openxmlformats.org/officeDocument/2006/relationships/hyperlink" Target="https://podminky.urs.cz/item/CS_URS_2022_02/997221861" TargetMode="External" /><Relationship Id="rId27" Type="http://schemas.openxmlformats.org/officeDocument/2006/relationships/hyperlink" Target="https://podminky.urs.cz/item/CS_URS_2022_02/998212111" TargetMode="External" /><Relationship Id="rId28" Type="http://schemas.openxmlformats.org/officeDocument/2006/relationships/hyperlink" Target="https://podminky.urs.cz/item/CS_URS_2022_02/711112001" TargetMode="External" /><Relationship Id="rId29" Type="http://schemas.openxmlformats.org/officeDocument/2006/relationships/hyperlink" Target="https://podminky.urs.cz/item/CS_URS_2022_02/711112002" TargetMode="External" /><Relationship Id="rId30" Type="http://schemas.openxmlformats.org/officeDocument/2006/relationships/hyperlink" Target="https://podminky.urs.cz/item/CS_URS_2022_02/711691172" TargetMode="External" /><Relationship Id="rId31" Type="http://schemas.openxmlformats.org/officeDocument/2006/relationships/hyperlink" Target="https://podminky.urs.cz/item/CS_URS_2022_02/998711101" TargetMode="External" /><Relationship Id="rId3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2/912211111" TargetMode="External" /><Relationship Id="rId2" Type="http://schemas.openxmlformats.org/officeDocument/2006/relationships/hyperlink" Target="https://podminky.urs.cz/item/CS_URS_2022_02/915111112" TargetMode="External" /><Relationship Id="rId3" Type="http://schemas.openxmlformats.org/officeDocument/2006/relationships/hyperlink" Target="https://podminky.urs.cz/item/CS_URS_2022_02/915111122" TargetMode="External" /><Relationship Id="rId4" Type="http://schemas.openxmlformats.org/officeDocument/2006/relationships/hyperlink" Target="https://podminky.urs.cz/item/CS_URS_2022_02/915211112" TargetMode="External" /><Relationship Id="rId5" Type="http://schemas.openxmlformats.org/officeDocument/2006/relationships/hyperlink" Target="https://podminky.urs.cz/item/CS_URS_2022_02/915211122" TargetMode="External" /><Relationship Id="rId6" Type="http://schemas.openxmlformats.org/officeDocument/2006/relationships/hyperlink" Target="https://podminky.urs.cz/item/CS_URS_2022_02/915611111" TargetMode="External" /><Relationship Id="rId7" Type="http://schemas.openxmlformats.org/officeDocument/2006/relationships/hyperlink" Target="https://podminky.urs.cz/item/CS_URS_2022_02/998225111" TargetMode="External" /><Relationship Id="rId8"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2/912211111" TargetMode="External" /><Relationship Id="rId2" Type="http://schemas.openxmlformats.org/officeDocument/2006/relationships/hyperlink" Target="https://podminky.urs.cz/item/CS_URS_2022_02/914111111" TargetMode="External" /><Relationship Id="rId3" Type="http://schemas.openxmlformats.org/officeDocument/2006/relationships/hyperlink" Target="https://podminky.urs.cz/item/CS_URS_2022_02/914511111" TargetMode="External" /><Relationship Id="rId4" Type="http://schemas.openxmlformats.org/officeDocument/2006/relationships/hyperlink" Target="https://podminky.urs.cz/item/CS_URS_2022_02/915111112" TargetMode="External" /><Relationship Id="rId5" Type="http://schemas.openxmlformats.org/officeDocument/2006/relationships/hyperlink" Target="https://podminky.urs.cz/item/CS_URS_2022_02/915111122" TargetMode="External" /><Relationship Id="rId6" Type="http://schemas.openxmlformats.org/officeDocument/2006/relationships/hyperlink" Target="https://podminky.urs.cz/item/CS_URS_2022_02/915211112" TargetMode="External" /><Relationship Id="rId7" Type="http://schemas.openxmlformats.org/officeDocument/2006/relationships/hyperlink" Target="https://podminky.urs.cz/item/CS_URS_2022_02/915211122" TargetMode="External" /><Relationship Id="rId8" Type="http://schemas.openxmlformats.org/officeDocument/2006/relationships/hyperlink" Target="https://podminky.urs.cz/item/CS_URS_2022_02/915611111" TargetMode="External" /><Relationship Id="rId9" Type="http://schemas.openxmlformats.org/officeDocument/2006/relationships/hyperlink" Target="https://podminky.urs.cz/item/CS_URS_2022_02/998225111" TargetMode="External" /><Relationship Id="rId10"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2/129253101" TargetMode="External" /><Relationship Id="rId2" Type="http://schemas.openxmlformats.org/officeDocument/2006/relationships/hyperlink" Target="https://podminky.urs.cz/item/CS_URS_2022_02/131213711" TargetMode="External" /><Relationship Id="rId3" Type="http://schemas.openxmlformats.org/officeDocument/2006/relationships/hyperlink" Target="https://podminky.urs.cz/item/CS_URS_2022_02/141720017" TargetMode="External" /><Relationship Id="rId4" Type="http://schemas.openxmlformats.org/officeDocument/2006/relationships/hyperlink" Target="https://podminky.urs.cz/item/CS_URS_2022_02/162251122" TargetMode="External" /><Relationship Id="rId5" Type="http://schemas.openxmlformats.org/officeDocument/2006/relationships/hyperlink" Target="https://podminky.urs.cz/item/CS_URS_2022_02/162751117" TargetMode="External" /><Relationship Id="rId6" Type="http://schemas.openxmlformats.org/officeDocument/2006/relationships/hyperlink" Target="https://podminky.urs.cz/item/CS_URS_2022_02/162751119" TargetMode="External" /><Relationship Id="rId7" Type="http://schemas.openxmlformats.org/officeDocument/2006/relationships/hyperlink" Target="https://podminky.urs.cz/item/CS_URS_2022_02/167151101" TargetMode="External" /><Relationship Id="rId8" Type="http://schemas.openxmlformats.org/officeDocument/2006/relationships/hyperlink" Target="https://podminky.urs.cz/item/CS_URS_2022_02/171201231" TargetMode="External" /><Relationship Id="rId9" Type="http://schemas.openxmlformats.org/officeDocument/2006/relationships/hyperlink" Target="https://podminky.urs.cz/item/CS_URS_2022_02/174151101" TargetMode="External" /><Relationship Id="rId10" Type="http://schemas.openxmlformats.org/officeDocument/2006/relationships/hyperlink" Target="https://podminky.urs.cz/item/CS_URS_2022_02/334213221" TargetMode="External" /><Relationship Id="rId11" Type="http://schemas.openxmlformats.org/officeDocument/2006/relationships/hyperlink" Target="https://podminky.urs.cz/item/CS_URS_2022_02/334214111" TargetMode="External" /><Relationship Id="rId12" Type="http://schemas.openxmlformats.org/officeDocument/2006/relationships/hyperlink" Target="https://podminky.urs.cz/item/CS_URS_2022_02/334323218" TargetMode="External" /><Relationship Id="rId13" Type="http://schemas.openxmlformats.org/officeDocument/2006/relationships/hyperlink" Target="https://podminky.urs.cz/item/CS_URS_2022_02/334352112" TargetMode="External" /><Relationship Id="rId14" Type="http://schemas.openxmlformats.org/officeDocument/2006/relationships/hyperlink" Target="https://podminky.urs.cz/item/CS_URS_2022_02/334352212" TargetMode="External" /><Relationship Id="rId15" Type="http://schemas.openxmlformats.org/officeDocument/2006/relationships/hyperlink" Target="https://podminky.urs.cz/item/CS_URS_2022_02/334361226" TargetMode="External" /><Relationship Id="rId16" Type="http://schemas.openxmlformats.org/officeDocument/2006/relationships/hyperlink" Target="https://podminky.urs.cz/item/CS_URS_2022_02/430362021" TargetMode="External" /><Relationship Id="rId17" Type="http://schemas.openxmlformats.org/officeDocument/2006/relationships/hyperlink" Target="https://podminky.urs.cz/item/CS_URS_2022_02/434311115" TargetMode="External" /><Relationship Id="rId18" Type="http://schemas.openxmlformats.org/officeDocument/2006/relationships/hyperlink" Target="https://podminky.urs.cz/item/CS_URS_2022_02/434351141" TargetMode="External" /><Relationship Id="rId19" Type="http://schemas.openxmlformats.org/officeDocument/2006/relationships/hyperlink" Target="https://podminky.urs.cz/item/CS_URS_2022_02/434351142" TargetMode="External" /><Relationship Id="rId20" Type="http://schemas.openxmlformats.org/officeDocument/2006/relationships/hyperlink" Target="https://podminky.urs.cz/item/CS_URS_2022_02/465513157" TargetMode="External" /><Relationship Id="rId21" Type="http://schemas.openxmlformats.org/officeDocument/2006/relationships/hyperlink" Target="https://podminky.urs.cz/item/CS_URS_2022_02/911334111" TargetMode="External" /><Relationship Id="rId22" Type="http://schemas.openxmlformats.org/officeDocument/2006/relationships/hyperlink" Target="https://podminky.urs.cz/item/CS_URS_2022_02/935112211" TargetMode="External" /><Relationship Id="rId23" Type="http://schemas.openxmlformats.org/officeDocument/2006/relationships/hyperlink" Target="https://podminky.urs.cz/item/CS_URS_2022_02/962051111" TargetMode="External" /><Relationship Id="rId24" Type="http://schemas.openxmlformats.org/officeDocument/2006/relationships/hyperlink" Target="https://podminky.urs.cz/item/CS_URS_2022_02/966005311" TargetMode="External" /><Relationship Id="rId25" Type="http://schemas.openxmlformats.org/officeDocument/2006/relationships/hyperlink" Target="https://podminky.urs.cz/item/CS_URS_2022_02/985232112" TargetMode="External" /><Relationship Id="rId26" Type="http://schemas.openxmlformats.org/officeDocument/2006/relationships/hyperlink" Target="https://podminky.urs.cz/item/CS_URS_2022_02/985232191" TargetMode="External" /><Relationship Id="rId27" Type="http://schemas.openxmlformats.org/officeDocument/2006/relationships/hyperlink" Target="https://podminky.urs.cz/item/CS_URS_2022_02/997013602" TargetMode="External" /><Relationship Id="rId28" Type="http://schemas.openxmlformats.org/officeDocument/2006/relationships/hyperlink" Target="https://podminky.urs.cz/item/CS_URS_2022_02/997211511" TargetMode="External" /><Relationship Id="rId29" Type="http://schemas.openxmlformats.org/officeDocument/2006/relationships/hyperlink" Target="https://podminky.urs.cz/item/CS_URS_2022_02/997211519" TargetMode="External" /><Relationship Id="rId30" Type="http://schemas.openxmlformats.org/officeDocument/2006/relationships/hyperlink" Target="https://podminky.urs.cz/item/CS_URS_2022_02/998212111" TargetMode="External" /><Relationship Id="rId31" Type="http://schemas.openxmlformats.org/officeDocument/2006/relationships/hyperlink" Target="https://podminky.urs.cz/item/CS_URS_2022_02/711112001" TargetMode="External" /><Relationship Id="rId32" Type="http://schemas.openxmlformats.org/officeDocument/2006/relationships/hyperlink" Target="https://podminky.urs.cz/item/CS_URS_2022_02/711112002" TargetMode="External" /><Relationship Id="rId33" Type="http://schemas.openxmlformats.org/officeDocument/2006/relationships/hyperlink" Target="https://podminky.urs.cz/item/CS_URS_2022_02/711691172" TargetMode="External" /><Relationship Id="rId34" Type="http://schemas.openxmlformats.org/officeDocument/2006/relationships/hyperlink" Target="https://podminky.urs.cz/item/CS_URS_2022_02/998711101" TargetMode="External" /><Relationship Id="rId35"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2/913111115" TargetMode="External" /><Relationship Id="rId2" Type="http://schemas.openxmlformats.org/officeDocument/2006/relationships/hyperlink" Target="https://podminky.urs.cz/item/CS_URS_2022_02/913111215" TargetMode="External" /><Relationship Id="rId3" Type="http://schemas.openxmlformats.org/officeDocument/2006/relationships/hyperlink" Target="https://podminky.urs.cz/item/CS_URS_2022_02/913121111" TargetMode="External" /><Relationship Id="rId4" Type="http://schemas.openxmlformats.org/officeDocument/2006/relationships/hyperlink" Target="https://podminky.urs.cz/item/CS_URS_2022_02/913121112" TargetMode="External" /><Relationship Id="rId5" Type="http://schemas.openxmlformats.org/officeDocument/2006/relationships/hyperlink" Target="https://podminky.urs.cz/item/CS_URS_2022_02/913121211" TargetMode="External" /><Relationship Id="rId6" Type="http://schemas.openxmlformats.org/officeDocument/2006/relationships/hyperlink" Target="https://podminky.urs.cz/item/CS_URS_2022_02/913121212" TargetMode="External" /><Relationship Id="rId7" Type="http://schemas.openxmlformats.org/officeDocument/2006/relationships/hyperlink" Target="https://podminky.urs.cz/item/CS_URS_2022_02/913211113" TargetMode="External" /><Relationship Id="rId8" Type="http://schemas.openxmlformats.org/officeDocument/2006/relationships/hyperlink" Target="https://podminky.urs.cz/item/CS_URS_2022_02/913211213" TargetMode="External" /><Relationship Id="rId9" Type="http://schemas.openxmlformats.org/officeDocument/2006/relationships/hyperlink" Target="https://podminky.urs.cz/item/CS_URS_2022_02/913321111" TargetMode="External" /><Relationship Id="rId10" Type="http://schemas.openxmlformats.org/officeDocument/2006/relationships/hyperlink" Target="https://podminky.urs.cz/item/CS_URS_2022_02/913321211" TargetMode="External" /><Relationship Id="rId11" Type="http://schemas.openxmlformats.org/officeDocument/2006/relationships/hyperlink" Target="https://podminky.urs.cz/item/CS_URS_2022_02/913411111" TargetMode="External" /><Relationship Id="rId12" Type="http://schemas.openxmlformats.org/officeDocument/2006/relationships/hyperlink" Target="https://podminky.urs.cz/item/CS_URS_2022_02/913411211" TargetMode="External" /><Relationship Id="rId13" Type="http://schemas.openxmlformats.org/officeDocument/2006/relationships/hyperlink" Target="https://podminky.urs.cz/item/CS_URS_2022_02/913911113" TargetMode="External" /><Relationship Id="rId14" Type="http://schemas.openxmlformats.org/officeDocument/2006/relationships/hyperlink" Target="https://podminky.urs.cz/item/CS_URS_2022_02/913911122" TargetMode="External" /><Relationship Id="rId15" Type="http://schemas.openxmlformats.org/officeDocument/2006/relationships/hyperlink" Target="https://podminky.urs.cz/item/CS_URS_2022_02/913911213" TargetMode="External" /><Relationship Id="rId16" Type="http://schemas.openxmlformats.org/officeDocument/2006/relationships/hyperlink" Target="https://podminky.urs.cz/item/CS_URS_2022_02/913911222" TargetMode="External" /><Relationship Id="rId17" Type="http://schemas.openxmlformats.org/officeDocument/2006/relationships/hyperlink" Target="https://podminky.urs.cz/item/CS_URS_2022_02/915222121" TargetMode="External" /><Relationship Id="rId18" Type="http://schemas.openxmlformats.org/officeDocument/2006/relationships/hyperlink" Target="https://podminky.urs.cz/item/CS_URS_2022_02/915222911" TargetMode="External" /><Relationship Id="rId19"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8"/>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215"/>
      <c r="AS2" s="215"/>
      <c r="AT2" s="215"/>
      <c r="AU2" s="215"/>
      <c r="AV2" s="215"/>
      <c r="AW2" s="215"/>
      <c r="AX2" s="215"/>
      <c r="AY2" s="215"/>
      <c r="AZ2" s="215"/>
      <c r="BA2" s="215"/>
      <c r="BB2" s="215"/>
      <c r="BC2" s="215"/>
      <c r="BD2" s="215"/>
      <c r="BE2" s="215"/>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0"/>
      <c r="D4" s="21" t="s">
        <v>9</v>
      </c>
      <c r="AR4" s="20"/>
      <c r="AS4" s="22" t="s">
        <v>10</v>
      </c>
      <c r="BE4" s="23" t="s">
        <v>11</v>
      </c>
      <c r="BS4" s="17" t="s">
        <v>12</v>
      </c>
    </row>
    <row r="5" spans="2:71" ht="12" customHeight="1">
      <c r="B5" s="20"/>
      <c r="D5" s="24" t="s">
        <v>13</v>
      </c>
      <c r="K5" s="214" t="s">
        <v>14</v>
      </c>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R5" s="20"/>
      <c r="BE5" s="211" t="s">
        <v>15</v>
      </c>
      <c r="BS5" s="17" t="s">
        <v>6</v>
      </c>
    </row>
    <row r="6" spans="2:71" ht="36.95" customHeight="1">
      <c r="B6" s="20"/>
      <c r="D6" s="26" t="s">
        <v>16</v>
      </c>
      <c r="K6" s="216" t="s">
        <v>17</v>
      </c>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R6" s="20"/>
      <c r="BE6" s="212"/>
      <c r="BS6" s="17" t="s">
        <v>6</v>
      </c>
    </row>
    <row r="7" spans="2:71" ht="12" customHeight="1">
      <c r="B7" s="20"/>
      <c r="D7" s="27" t="s">
        <v>18</v>
      </c>
      <c r="K7" s="25" t="s">
        <v>19</v>
      </c>
      <c r="AK7" s="27" t="s">
        <v>20</v>
      </c>
      <c r="AN7" s="25" t="s">
        <v>21</v>
      </c>
      <c r="AR7" s="20"/>
      <c r="BE7" s="212"/>
      <c r="BS7" s="17" t="s">
        <v>6</v>
      </c>
    </row>
    <row r="8" spans="2:71" ht="12" customHeight="1">
      <c r="B8" s="20"/>
      <c r="D8" s="27" t="s">
        <v>22</v>
      </c>
      <c r="K8" s="25" t="s">
        <v>23</v>
      </c>
      <c r="AK8" s="27" t="s">
        <v>24</v>
      </c>
      <c r="AN8" s="28" t="s">
        <v>25</v>
      </c>
      <c r="AR8" s="20"/>
      <c r="BE8" s="212"/>
      <c r="BS8" s="17" t="s">
        <v>6</v>
      </c>
    </row>
    <row r="9" spans="2:71" ht="29.25" customHeight="1">
      <c r="B9" s="20"/>
      <c r="D9" s="24" t="s">
        <v>26</v>
      </c>
      <c r="K9" s="29" t="s">
        <v>27</v>
      </c>
      <c r="AK9" s="24" t="s">
        <v>28</v>
      </c>
      <c r="AN9" s="29" t="s">
        <v>29</v>
      </c>
      <c r="AR9" s="20"/>
      <c r="BE9" s="212"/>
      <c r="BS9" s="17" t="s">
        <v>6</v>
      </c>
    </row>
    <row r="10" spans="2:71" ht="12" customHeight="1">
      <c r="B10" s="20"/>
      <c r="D10" s="27" t="s">
        <v>30</v>
      </c>
      <c r="AK10" s="27" t="s">
        <v>31</v>
      </c>
      <c r="AN10" s="25" t="s">
        <v>32</v>
      </c>
      <c r="AR10" s="20"/>
      <c r="BE10" s="212"/>
      <c r="BS10" s="17" t="s">
        <v>6</v>
      </c>
    </row>
    <row r="11" spans="2:71" ht="18.4" customHeight="1">
      <c r="B11" s="20"/>
      <c r="E11" s="25" t="s">
        <v>33</v>
      </c>
      <c r="AK11" s="27" t="s">
        <v>34</v>
      </c>
      <c r="AN11" s="25" t="s">
        <v>35</v>
      </c>
      <c r="AR11" s="20"/>
      <c r="BE11" s="212"/>
      <c r="BS11" s="17" t="s">
        <v>6</v>
      </c>
    </row>
    <row r="12" spans="2:71" ht="6.95" customHeight="1">
      <c r="B12" s="20"/>
      <c r="AR12" s="20"/>
      <c r="BE12" s="212"/>
      <c r="BS12" s="17" t="s">
        <v>6</v>
      </c>
    </row>
    <row r="13" spans="2:71" ht="12" customHeight="1">
      <c r="B13" s="20"/>
      <c r="D13" s="27" t="s">
        <v>36</v>
      </c>
      <c r="AK13" s="27" t="s">
        <v>31</v>
      </c>
      <c r="AN13" s="30" t="s">
        <v>37</v>
      </c>
      <c r="AR13" s="20"/>
      <c r="BE13" s="212"/>
      <c r="BS13" s="17" t="s">
        <v>6</v>
      </c>
    </row>
    <row r="14" spans="2:71" ht="12.75">
      <c r="B14" s="20"/>
      <c r="E14" s="217" t="s">
        <v>37</v>
      </c>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7" t="s">
        <v>34</v>
      </c>
      <c r="AN14" s="30" t="s">
        <v>37</v>
      </c>
      <c r="AR14" s="20"/>
      <c r="BE14" s="212"/>
      <c r="BS14" s="17" t="s">
        <v>6</v>
      </c>
    </row>
    <row r="15" spans="2:71" ht="6.95" customHeight="1">
      <c r="B15" s="20"/>
      <c r="AR15" s="20"/>
      <c r="BE15" s="212"/>
      <c r="BS15" s="17" t="s">
        <v>4</v>
      </c>
    </row>
    <row r="16" spans="2:71" ht="12" customHeight="1">
      <c r="B16" s="20"/>
      <c r="D16" s="27" t="s">
        <v>38</v>
      </c>
      <c r="AK16" s="27" t="s">
        <v>31</v>
      </c>
      <c r="AN16" s="25" t="s">
        <v>39</v>
      </c>
      <c r="AR16" s="20"/>
      <c r="BE16" s="212"/>
      <c r="BS16" s="17" t="s">
        <v>4</v>
      </c>
    </row>
    <row r="17" spans="2:71" ht="18.4" customHeight="1">
      <c r="B17" s="20"/>
      <c r="E17" s="25" t="s">
        <v>40</v>
      </c>
      <c r="AK17" s="27" t="s">
        <v>34</v>
      </c>
      <c r="AN17" s="25" t="s">
        <v>41</v>
      </c>
      <c r="AR17" s="20"/>
      <c r="BE17" s="212"/>
      <c r="BS17" s="17" t="s">
        <v>42</v>
      </c>
    </row>
    <row r="18" spans="2:71" ht="6.95" customHeight="1">
      <c r="B18" s="20"/>
      <c r="AR18" s="20"/>
      <c r="BE18" s="212"/>
      <c r="BS18" s="17" t="s">
        <v>6</v>
      </c>
    </row>
    <row r="19" spans="2:71" ht="12" customHeight="1">
      <c r="B19" s="20"/>
      <c r="D19" s="27" t="s">
        <v>43</v>
      </c>
      <c r="AK19" s="27" t="s">
        <v>31</v>
      </c>
      <c r="AN19" s="25" t="s">
        <v>44</v>
      </c>
      <c r="AR19" s="20"/>
      <c r="BE19" s="212"/>
      <c r="BS19" s="17" t="s">
        <v>6</v>
      </c>
    </row>
    <row r="20" spans="2:71" ht="18.4" customHeight="1">
      <c r="B20" s="20"/>
      <c r="E20" s="25" t="s">
        <v>45</v>
      </c>
      <c r="AK20" s="27" t="s">
        <v>34</v>
      </c>
      <c r="AN20" s="25" t="s">
        <v>44</v>
      </c>
      <c r="AR20" s="20"/>
      <c r="BE20" s="212"/>
      <c r="BS20" s="17" t="s">
        <v>4</v>
      </c>
    </row>
    <row r="21" spans="2:57" ht="6.95" customHeight="1">
      <c r="B21" s="20"/>
      <c r="AR21" s="20"/>
      <c r="BE21" s="212"/>
    </row>
    <row r="22" spans="2:57" ht="12" customHeight="1">
      <c r="B22" s="20"/>
      <c r="D22" s="27" t="s">
        <v>46</v>
      </c>
      <c r="AR22" s="20"/>
      <c r="BE22" s="212"/>
    </row>
    <row r="23" spans="2:57" ht="60" customHeight="1">
      <c r="B23" s="20"/>
      <c r="E23" s="219" t="s">
        <v>47</v>
      </c>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R23" s="20"/>
      <c r="BE23" s="212"/>
    </row>
    <row r="24" spans="2:57" ht="6.95" customHeight="1">
      <c r="B24" s="20"/>
      <c r="AR24" s="20"/>
      <c r="BE24" s="212"/>
    </row>
    <row r="25" spans="2:57" ht="6.95" customHeight="1">
      <c r="B25" s="20"/>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0"/>
      <c r="BE25" s="212"/>
    </row>
    <row r="26" spans="2:57" s="1" customFormat="1" ht="25.9" customHeight="1">
      <c r="B26" s="33"/>
      <c r="D26" s="34" t="s">
        <v>48</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20">
        <f>ROUND(AG54,2)</f>
        <v>0</v>
      </c>
      <c r="AL26" s="221"/>
      <c r="AM26" s="221"/>
      <c r="AN26" s="221"/>
      <c r="AO26" s="221"/>
      <c r="AR26" s="33"/>
      <c r="BE26" s="212"/>
    </row>
    <row r="27" spans="2:57" s="1" customFormat="1" ht="6.95" customHeight="1">
      <c r="B27" s="33"/>
      <c r="AR27" s="33"/>
      <c r="BE27" s="212"/>
    </row>
    <row r="28" spans="2:57" s="1" customFormat="1" ht="12.75">
      <c r="B28" s="33"/>
      <c r="L28" s="222" t="s">
        <v>49</v>
      </c>
      <c r="M28" s="222"/>
      <c r="N28" s="222"/>
      <c r="O28" s="222"/>
      <c r="P28" s="222"/>
      <c r="W28" s="222" t="s">
        <v>50</v>
      </c>
      <c r="X28" s="222"/>
      <c r="Y28" s="222"/>
      <c r="Z28" s="222"/>
      <c r="AA28" s="222"/>
      <c r="AB28" s="222"/>
      <c r="AC28" s="222"/>
      <c r="AD28" s="222"/>
      <c r="AE28" s="222"/>
      <c r="AK28" s="222" t="s">
        <v>51</v>
      </c>
      <c r="AL28" s="222"/>
      <c r="AM28" s="222"/>
      <c r="AN28" s="222"/>
      <c r="AO28" s="222"/>
      <c r="AR28" s="33"/>
      <c r="BE28" s="212"/>
    </row>
    <row r="29" spans="2:57" s="2" customFormat="1" ht="14.45" customHeight="1">
      <c r="B29" s="37"/>
      <c r="D29" s="27" t="s">
        <v>52</v>
      </c>
      <c r="F29" s="27" t="s">
        <v>53</v>
      </c>
      <c r="L29" s="225">
        <v>0.21</v>
      </c>
      <c r="M29" s="224"/>
      <c r="N29" s="224"/>
      <c r="O29" s="224"/>
      <c r="P29" s="224"/>
      <c r="W29" s="223">
        <f>ROUND(AZ54,2)</f>
        <v>0</v>
      </c>
      <c r="X29" s="224"/>
      <c r="Y29" s="224"/>
      <c r="Z29" s="224"/>
      <c r="AA29" s="224"/>
      <c r="AB29" s="224"/>
      <c r="AC29" s="224"/>
      <c r="AD29" s="224"/>
      <c r="AE29" s="224"/>
      <c r="AK29" s="223">
        <f>ROUND(AV54,2)</f>
        <v>0</v>
      </c>
      <c r="AL29" s="224"/>
      <c r="AM29" s="224"/>
      <c r="AN29" s="224"/>
      <c r="AO29" s="224"/>
      <c r="AR29" s="37"/>
      <c r="BE29" s="213"/>
    </row>
    <row r="30" spans="2:57" s="2" customFormat="1" ht="14.45" customHeight="1">
      <c r="B30" s="37"/>
      <c r="F30" s="27" t="s">
        <v>54</v>
      </c>
      <c r="L30" s="225">
        <v>0.15</v>
      </c>
      <c r="M30" s="224"/>
      <c r="N30" s="224"/>
      <c r="O30" s="224"/>
      <c r="P30" s="224"/>
      <c r="W30" s="223">
        <f>ROUND(BA54,2)</f>
        <v>0</v>
      </c>
      <c r="X30" s="224"/>
      <c r="Y30" s="224"/>
      <c r="Z30" s="224"/>
      <c r="AA30" s="224"/>
      <c r="AB30" s="224"/>
      <c r="AC30" s="224"/>
      <c r="AD30" s="224"/>
      <c r="AE30" s="224"/>
      <c r="AK30" s="223">
        <f>ROUND(AW54,2)</f>
        <v>0</v>
      </c>
      <c r="AL30" s="224"/>
      <c r="AM30" s="224"/>
      <c r="AN30" s="224"/>
      <c r="AO30" s="224"/>
      <c r="AR30" s="37"/>
      <c r="BE30" s="213"/>
    </row>
    <row r="31" spans="2:57" s="2" customFormat="1" ht="14.45" customHeight="1" hidden="1">
      <c r="B31" s="37"/>
      <c r="F31" s="27" t="s">
        <v>55</v>
      </c>
      <c r="L31" s="225">
        <v>0.21</v>
      </c>
      <c r="M31" s="224"/>
      <c r="N31" s="224"/>
      <c r="O31" s="224"/>
      <c r="P31" s="224"/>
      <c r="W31" s="223">
        <f>ROUND(BB54,2)</f>
        <v>0</v>
      </c>
      <c r="X31" s="224"/>
      <c r="Y31" s="224"/>
      <c r="Z31" s="224"/>
      <c r="AA31" s="224"/>
      <c r="AB31" s="224"/>
      <c r="AC31" s="224"/>
      <c r="AD31" s="224"/>
      <c r="AE31" s="224"/>
      <c r="AK31" s="223">
        <v>0</v>
      </c>
      <c r="AL31" s="224"/>
      <c r="AM31" s="224"/>
      <c r="AN31" s="224"/>
      <c r="AO31" s="224"/>
      <c r="AR31" s="37"/>
      <c r="BE31" s="213"/>
    </row>
    <row r="32" spans="2:57" s="2" customFormat="1" ht="14.45" customHeight="1" hidden="1">
      <c r="B32" s="37"/>
      <c r="F32" s="27" t="s">
        <v>56</v>
      </c>
      <c r="L32" s="225">
        <v>0.15</v>
      </c>
      <c r="M32" s="224"/>
      <c r="N32" s="224"/>
      <c r="O32" s="224"/>
      <c r="P32" s="224"/>
      <c r="W32" s="223">
        <f>ROUND(BC54,2)</f>
        <v>0</v>
      </c>
      <c r="X32" s="224"/>
      <c r="Y32" s="224"/>
      <c r="Z32" s="224"/>
      <c r="AA32" s="224"/>
      <c r="AB32" s="224"/>
      <c r="AC32" s="224"/>
      <c r="AD32" s="224"/>
      <c r="AE32" s="224"/>
      <c r="AK32" s="223">
        <v>0</v>
      </c>
      <c r="AL32" s="224"/>
      <c r="AM32" s="224"/>
      <c r="AN32" s="224"/>
      <c r="AO32" s="224"/>
      <c r="AR32" s="37"/>
      <c r="BE32" s="213"/>
    </row>
    <row r="33" spans="2:44" s="2" customFormat="1" ht="14.45" customHeight="1" hidden="1">
      <c r="B33" s="37"/>
      <c r="F33" s="27" t="s">
        <v>57</v>
      </c>
      <c r="L33" s="225">
        <v>0</v>
      </c>
      <c r="M33" s="224"/>
      <c r="N33" s="224"/>
      <c r="O33" s="224"/>
      <c r="P33" s="224"/>
      <c r="W33" s="223">
        <f>ROUND(BD54,2)</f>
        <v>0</v>
      </c>
      <c r="X33" s="224"/>
      <c r="Y33" s="224"/>
      <c r="Z33" s="224"/>
      <c r="AA33" s="224"/>
      <c r="AB33" s="224"/>
      <c r="AC33" s="224"/>
      <c r="AD33" s="224"/>
      <c r="AE33" s="224"/>
      <c r="AK33" s="223">
        <v>0</v>
      </c>
      <c r="AL33" s="224"/>
      <c r="AM33" s="224"/>
      <c r="AN33" s="224"/>
      <c r="AO33" s="224"/>
      <c r="AR33" s="37"/>
    </row>
    <row r="34" spans="2:44" s="1" customFormat="1" ht="6.95" customHeight="1">
      <c r="B34" s="33"/>
      <c r="AR34" s="33"/>
    </row>
    <row r="35" spans="2:44" s="1" customFormat="1" ht="25.9" customHeight="1">
      <c r="B35" s="33"/>
      <c r="C35" s="38"/>
      <c r="D35" s="39" t="s">
        <v>58</v>
      </c>
      <c r="E35" s="40"/>
      <c r="F35" s="40"/>
      <c r="G35" s="40"/>
      <c r="H35" s="40"/>
      <c r="I35" s="40"/>
      <c r="J35" s="40"/>
      <c r="K35" s="40"/>
      <c r="L35" s="40"/>
      <c r="M35" s="40"/>
      <c r="N35" s="40"/>
      <c r="O35" s="40"/>
      <c r="P35" s="40"/>
      <c r="Q35" s="40"/>
      <c r="R35" s="40"/>
      <c r="S35" s="40"/>
      <c r="T35" s="41" t="s">
        <v>59</v>
      </c>
      <c r="U35" s="40"/>
      <c r="V35" s="40"/>
      <c r="W35" s="40"/>
      <c r="X35" s="229" t="s">
        <v>60</v>
      </c>
      <c r="Y35" s="227"/>
      <c r="Z35" s="227"/>
      <c r="AA35" s="227"/>
      <c r="AB35" s="227"/>
      <c r="AC35" s="40"/>
      <c r="AD35" s="40"/>
      <c r="AE35" s="40"/>
      <c r="AF35" s="40"/>
      <c r="AG35" s="40"/>
      <c r="AH35" s="40"/>
      <c r="AI35" s="40"/>
      <c r="AJ35" s="40"/>
      <c r="AK35" s="226">
        <f>SUM(AK26:AK33)</f>
        <v>0</v>
      </c>
      <c r="AL35" s="227"/>
      <c r="AM35" s="227"/>
      <c r="AN35" s="227"/>
      <c r="AO35" s="228"/>
      <c r="AP35" s="38"/>
      <c r="AQ35" s="38"/>
      <c r="AR35" s="33"/>
    </row>
    <row r="36" spans="2:44" s="1" customFormat="1" ht="6.95" customHeight="1">
      <c r="B36" s="33"/>
      <c r="AR36" s="33"/>
    </row>
    <row r="37" spans="2:44" s="1" customFormat="1" ht="6.95"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row>
    <row r="41" spans="2:44" s="1" customFormat="1" ht="6.95"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row>
    <row r="42" spans="2:44" s="1" customFormat="1" ht="24.95" customHeight="1">
      <c r="B42" s="33"/>
      <c r="C42" s="21" t="s">
        <v>61</v>
      </c>
      <c r="AR42" s="33"/>
    </row>
    <row r="43" spans="2:44" s="1" customFormat="1" ht="6.95" customHeight="1">
      <c r="B43" s="33"/>
      <c r="AR43" s="33"/>
    </row>
    <row r="44" spans="2:44" s="3" customFormat="1" ht="12" customHeight="1">
      <c r="B44" s="46"/>
      <c r="C44" s="27" t="s">
        <v>13</v>
      </c>
      <c r="L44" s="3" t="str">
        <f>K5</f>
        <v>7484-1</v>
      </c>
      <c r="AR44" s="46"/>
    </row>
    <row r="45" spans="2:44" s="4" customFormat="1" ht="36.95" customHeight="1">
      <c r="B45" s="47"/>
      <c r="C45" s="48" t="s">
        <v>16</v>
      </c>
      <c r="L45" s="208" t="str">
        <f>K6</f>
        <v>II/116 Nová Ves pod Pleší, PD</v>
      </c>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R45" s="47"/>
    </row>
    <row r="46" spans="2:44" s="1" customFormat="1" ht="6.95" customHeight="1">
      <c r="B46" s="33"/>
      <c r="AR46" s="33"/>
    </row>
    <row r="47" spans="2:44" s="1" customFormat="1" ht="12" customHeight="1">
      <c r="B47" s="33"/>
      <c r="C47" s="27" t="s">
        <v>22</v>
      </c>
      <c r="L47" s="49" t="str">
        <f>IF(K8="","",K8)</f>
        <v>Nová Ves pod Pleší</v>
      </c>
      <c r="AI47" s="27" t="s">
        <v>24</v>
      </c>
      <c r="AM47" s="238" t="str">
        <f>IF(AN8="","",AN8)</f>
        <v>3. 10. 2022</v>
      </c>
      <c r="AN47" s="238"/>
      <c r="AR47" s="33"/>
    </row>
    <row r="48" spans="2:44" s="1" customFormat="1" ht="6.95" customHeight="1">
      <c r="B48" s="33"/>
      <c r="AR48" s="33"/>
    </row>
    <row r="49" spans="2:56" s="1" customFormat="1" ht="25.7" customHeight="1">
      <c r="B49" s="33"/>
      <c r="C49" s="27" t="s">
        <v>30</v>
      </c>
      <c r="L49" s="3" t="str">
        <f>IF(E11="","",E11)</f>
        <v>Krajská správa a údržba silnic Středočeského kraje</v>
      </c>
      <c r="AI49" s="27" t="s">
        <v>38</v>
      </c>
      <c r="AM49" s="236" t="str">
        <f>IF(E17="","",E17)</f>
        <v>METROPROJEKT Praha a.s.</v>
      </c>
      <c r="AN49" s="237"/>
      <c r="AO49" s="237"/>
      <c r="AP49" s="237"/>
      <c r="AR49" s="33"/>
      <c r="AS49" s="239" t="s">
        <v>62</v>
      </c>
      <c r="AT49" s="240"/>
      <c r="AU49" s="51"/>
      <c r="AV49" s="51"/>
      <c r="AW49" s="51"/>
      <c r="AX49" s="51"/>
      <c r="AY49" s="51"/>
      <c r="AZ49" s="51"/>
      <c r="BA49" s="51"/>
      <c r="BB49" s="51"/>
      <c r="BC49" s="51"/>
      <c r="BD49" s="52"/>
    </row>
    <row r="50" spans="2:56" s="1" customFormat="1" ht="15.2" customHeight="1">
      <c r="B50" s="33"/>
      <c r="C50" s="27" t="s">
        <v>36</v>
      </c>
      <c r="L50" s="3" t="str">
        <f>IF(E14="Vyplň údaj","",E14)</f>
        <v/>
      </c>
      <c r="AI50" s="27" t="s">
        <v>43</v>
      </c>
      <c r="AM50" s="236" t="str">
        <f>IF(E20="","",E20)</f>
        <v xml:space="preserve"> </v>
      </c>
      <c r="AN50" s="237"/>
      <c r="AO50" s="237"/>
      <c r="AP50" s="237"/>
      <c r="AR50" s="33"/>
      <c r="AS50" s="241"/>
      <c r="AT50" s="242"/>
      <c r="BD50" s="54"/>
    </row>
    <row r="51" spans="2:56" s="1" customFormat="1" ht="10.9" customHeight="1">
      <c r="B51" s="33"/>
      <c r="AR51" s="33"/>
      <c r="AS51" s="241"/>
      <c r="AT51" s="242"/>
      <c r="BD51" s="54"/>
    </row>
    <row r="52" spans="2:56" s="1" customFormat="1" ht="29.25" customHeight="1">
      <c r="B52" s="33"/>
      <c r="C52" s="203" t="s">
        <v>63</v>
      </c>
      <c r="D52" s="204"/>
      <c r="E52" s="204"/>
      <c r="F52" s="204"/>
      <c r="G52" s="204"/>
      <c r="H52" s="55"/>
      <c r="I52" s="207" t="s">
        <v>64</v>
      </c>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35" t="s">
        <v>65</v>
      </c>
      <c r="AH52" s="204"/>
      <c r="AI52" s="204"/>
      <c r="AJ52" s="204"/>
      <c r="AK52" s="204"/>
      <c r="AL52" s="204"/>
      <c r="AM52" s="204"/>
      <c r="AN52" s="207" t="s">
        <v>66</v>
      </c>
      <c r="AO52" s="204"/>
      <c r="AP52" s="204"/>
      <c r="AQ52" s="56" t="s">
        <v>67</v>
      </c>
      <c r="AR52" s="33"/>
      <c r="AS52" s="57" t="s">
        <v>68</v>
      </c>
      <c r="AT52" s="58" t="s">
        <v>69</v>
      </c>
      <c r="AU52" s="58" t="s">
        <v>70</v>
      </c>
      <c r="AV52" s="58" t="s">
        <v>71</v>
      </c>
      <c r="AW52" s="58" t="s">
        <v>72</v>
      </c>
      <c r="AX52" s="58" t="s">
        <v>73</v>
      </c>
      <c r="AY52" s="58" t="s">
        <v>74</v>
      </c>
      <c r="AZ52" s="58" t="s">
        <v>75</v>
      </c>
      <c r="BA52" s="58" t="s">
        <v>76</v>
      </c>
      <c r="BB52" s="58" t="s">
        <v>77</v>
      </c>
      <c r="BC52" s="58" t="s">
        <v>78</v>
      </c>
      <c r="BD52" s="59" t="s">
        <v>79</v>
      </c>
    </row>
    <row r="53" spans="2:56" s="1" customFormat="1" ht="10.9" customHeight="1">
      <c r="B53" s="33"/>
      <c r="AR53" s="33"/>
      <c r="AS53" s="60"/>
      <c r="AT53" s="51"/>
      <c r="AU53" s="51"/>
      <c r="AV53" s="51"/>
      <c r="AW53" s="51"/>
      <c r="AX53" s="51"/>
      <c r="AY53" s="51"/>
      <c r="AZ53" s="51"/>
      <c r="BA53" s="51"/>
      <c r="BB53" s="51"/>
      <c r="BC53" s="51"/>
      <c r="BD53" s="52"/>
    </row>
    <row r="54" spans="2:90" s="5" customFormat="1" ht="32.45" customHeight="1">
      <c r="B54" s="61"/>
      <c r="C54" s="62" t="s">
        <v>80</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210">
        <f>ROUND(AG55+AG56+AG57+SUM(AG61:AG64),2)</f>
        <v>0</v>
      </c>
      <c r="AH54" s="210"/>
      <c r="AI54" s="210"/>
      <c r="AJ54" s="210"/>
      <c r="AK54" s="210"/>
      <c r="AL54" s="210"/>
      <c r="AM54" s="210"/>
      <c r="AN54" s="243">
        <f aca="true" t="shared" si="0" ref="AN54:AN66">SUM(AG54,AT54)</f>
        <v>0</v>
      </c>
      <c r="AO54" s="243"/>
      <c r="AP54" s="243"/>
      <c r="AQ54" s="65" t="s">
        <v>44</v>
      </c>
      <c r="AR54" s="61"/>
      <c r="AS54" s="66">
        <f>ROUND(AS55+AS56+AS57+SUM(AS61:AS64),2)</f>
        <v>0</v>
      </c>
      <c r="AT54" s="67">
        <f aca="true" t="shared" si="1" ref="AT54:AT66">ROUND(SUM(AV54:AW54),2)</f>
        <v>0</v>
      </c>
      <c r="AU54" s="68">
        <f>ROUND(AU55+AU56+AU57+SUM(AU61:AU64),5)</f>
        <v>0</v>
      </c>
      <c r="AV54" s="67">
        <f>ROUND(AZ54*L29,2)</f>
        <v>0</v>
      </c>
      <c r="AW54" s="67">
        <f>ROUND(BA54*L30,2)</f>
        <v>0</v>
      </c>
      <c r="AX54" s="67">
        <f>ROUND(BB54*L29,2)</f>
        <v>0</v>
      </c>
      <c r="AY54" s="67">
        <f>ROUND(BC54*L30,2)</f>
        <v>0</v>
      </c>
      <c r="AZ54" s="67">
        <f>ROUND(AZ55+AZ56+AZ57+SUM(AZ61:AZ64),2)</f>
        <v>0</v>
      </c>
      <c r="BA54" s="67">
        <f>ROUND(BA55+BA56+BA57+SUM(BA61:BA64),2)</f>
        <v>0</v>
      </c>
      <c r="BB54" s="67">
        <f>ROUND(BB55+BB56+BB57+SUM(BB61:BB64),2)</f>
        <v>0</v>
      </c>
      <c r="BC54" s="67">
        <f>ROUND(BC55+BC56+BC57+SUM(BC61:BC64),2)</f>
        <v>0</v>
      </c>
      <c r="BD54" s="69">
        <f>ROUND(BD55+BD56+BD57+SUM(BD61:BD64),2)</f>
        <v>0</v>
      </c>
      <c r="BS54" s="70" t="s">
        <v>81</v>
      </c>
      <c r="BT54" s="70" t="s">
        <v>82</v>
      </c>
      <c r="BU54" s="71" t="s">
        <v>83</v>
      </c>
      <c r="BV54" s="70" t="s">
        <v>84</v>
      </c>
      <c r="BW54" s="70" t="s">
        <v>5</v>
      </c>
      <c r="BX54" s="70" t="s">
        <v>85</v>
      </c>
      <c r="CL54" s="70" t="s">
        <v>19</v>
      </c>
    </row>
    <row r="55" spans="1:91" s="6" customFormat="1" ht="16.5" customHeight="1">
      <c r="A55" s="72" t="s">
        <v>86</v>
      </c>
      <c r="B55" s="73"/>
      <c r="C55" s="74"/>
      <c r="D55" s="205" t="s">
        <v>87</v>
      </c>
      <c r="E55" s="205"/>
      <c r="F55" s="205"/>
      <c r="G55" s="205"/>
      <c r="H55" s="205"/>
      <c r="I55" s="75"/>
      <c r="J55" s="205" t="s">
        <v>88</v>
      </c>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30">
        <f>'SO 101 - Komunikace II-116'!J30</f>
        <v>0</v>
      </c>
      <c r="AH55" s="231"/>
      <c r="AI55" s="231"/>
      <c r="AJ55" s="231"/>
      <c r="AK55" s="231"/>
      <c r="AL55" s="231"/>
      <c r="AM55" s="231"/>
      <c r="AN55" s="230">
        <f t="shared" si="0"/>
        <v>0</v>
      </c>
      <c r="AO55" s="231"/>
      <c r="AP55" s="231"/>
      <c r="AQ55" s="76" t="s">
        <v>89</v>
      </c>
      <c r="AR55" s="73"/>
      <c r="AS55" s="77">
        <v>0</v>
      </c>
      <c r="AT55" s="78">
        <f t="shared" si="1"/>
        <v>0</v>
      </c>
      <c r="AU55" s="79">
        <f>'SO 101 - Komunikace II-116'!P86</f>
        <v>0</v>
      </c>
      <c r="AV55" s="78">
        <f>'SO 101 - Komunikace II-116'!J33</f>
        <v>0</v>
      </c>
      <c r="AW55" s="78">
        <f>'SO 101 - Komunikace II-116'!J34</f>
        <v>0</v>
      </c>
      <c r="AX55" s="78">
        <f>'SO 101 - Komunikace II-116'!J35</f>
        <v>0</v>
      </c>
      <c r="AY55" s="78">
        <f>'SO 101 - Komunikace II-116'!J36</f>
        <v>0</v>
      </c>
      <c r="AZ55" s="78">
        <f>'SO 101 - Komunikace II-116'!F33</f>
        <v>0</v>
      </c>
      <c r="BA55" s="78">
        <f>'SO 101 - Komunikace II-116'!F34</f>
        <v>0</v>
      </c>
      <c r="BB55" s="78">
        <f>'SO 101 - Komunikace II-116'!F35</f>
        <v>0</v>
      </c>
      <c r="BC55" s="78">
        <f>'SO 101 - Komunikace II-116'!F36</f>
        <v>0</v>
      </c>
      <c r="BD55" s="80">
        <f>'SO 101 - Komunikace II-116'!F37</f>
        <v>0</v>
      </c>
      <c r="BT55" s="81" t="s">
        <v>90</v>
      </c>
      <c r="BV55" s="81" t="s">
        <v>84</v>
      </c>
      <c r="BW55" s="81" t="s">
        <v>91</v>
      </c>
      <c r="BX55" s="81" t="s">
        <v>5</v>
      </c>
      <c r="CL55" s="81" t="s">
        <v>19</v>
      </c>
      <c r="CM55" s="81" t="s">
        <v>92</v>
      </c>
    </row>
    <row r="56" spans="1:91" s="6" customFormat="1" ht="24.75" customHeight="1">
      <c r="A56" s="72" t="s">
        <v>86</v>
      </c>
      <c r="B56" s="73"/>
      <c r="C56" s="74"/>
      <c r="D56" s="205" t="s">
        <v>93</v>
      </c>
      <c r="E56" s="205"/>
      <c r="F56" s="205"/>
      <c r="G56" s="205"/>
      <c r="H56" s="205"/>
      <c r="I56" s="75"/>
      <c r="J56" s="205" t="s">
        <v>94</v>
      </c>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30">
        <f>'SO 101.1 - Oprava objízdn...'!J30</f>
        <v>0</v>
      </c>
      <c r="AH56" s="231"/>
      <c r="AI56" s="231"/>
      <c r="AJ56" s="231"/>
      <c r="AK56" s="231"/>
      <c r="AL56" s="231"/>
      <c r="AM56" s="231"/>
      <c r="AN56" s="230">
        <f t="shared" si="0"/>
        <v>0</v>
      </c>
      <c r="AO56" s="231"/>
      <c r="AP56" s="231"/>
      <c r="AQ56" s="76" t="s">
        <v>89</v>
      </c>
      <c r="AR56" s="73"/>
      <c r="AS56" s="77">
        <v>0</v>
      </c>
      <c r="AT56" s="78">
        <f t="shared" si="1"/>
        <v>0</v>
      </c>
      <c r="AU56" s="79">
        <f>'SO 101.1 - Oprava objízdn...'!P85</f>
        <v>0</v>
      </c>
      <c r="AV56" s="78">
        <f>'SO 101.1 - Oprava objízdn...'!J33</f>
        <v>0</v>
      </c>
      <c r="AW56" s="78">
        <f>'SO 101.1 - Oprava objízdn...'!J34</f>
        <v>0</v>
      </c>
      <c r="AX56" s="78">
        <f>'SO 101.1 - Oprava objízdn...'!J35</f>
        <v>0</v>
      </c>
      <c r="AY56" s="78">
        <f>'SO 101.1 - Oprava objízdn...'!J36</f>
        <v>0</v>
      </c>
      <c r="AZ56" s="78">
        <f>'SO 101.1 - Oprava objízdn...'!F33</f>
        <v>0</v>
      </c>
      <c r="BA56" s="78">
        <f>'SO 101.1 - Oprava objízdn...'!F34</f>
        <v>0</v>
      </c>
      <c r="BB56" s="78">
        <f>'SO 101.1 - Oprava objízdn...'!F35</f>
        <v>0</v>
      </c>
      <c r="BC56" s="78">
        <f>'SO 101.1 - Oprava objízdn...'!F36</f>
        <v>0</v>
      </c>
      <c r="BD56" s="80">
        <f>'SO 101.1 - Oprava objízdn...'!F37</f>
        <v>0</v>
      </c>
      <c r="BT56" s="81" t="s">
        <v>90</v>
      </c>
      <c r="BV56" s="81" t="s">
        <v>84</v>
      </c>
      <c r="BW56" s="81" t="s">
        <v>95</v>
      </c>
      <c r="BX56" s="81" t="s">
        <v>5</v>
      </c>
      <c r="CL56" s="81" t="s">
        <v>19</v>
      </c>
      <c r="CM56" s="81" t="s">
        <v>92</v>
      </c>
    </row>
    <row r="57" spans="2:91" s="6" customFormat="1" ht="24.75" customHeight="1">
      <c r="B57" s="73"/>
      <c r="C57" s="74"/>
      <c r="D57" s="205" t="s">
        <v>96</v>
      </c>
      <c r="E57" s="205"/>
      <c r="F57" s="205"/>
      <c r="G57" s="205"/>
      <c r="H57" s="205"/>
      <c r="I57" s="75"/>
      <c r="J57" s="205" t="s">
        <v>97</v>
      </c>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34">
        <f>ROUND(SUM(AG58:AG60),2)</f>
        <v>0</v>
      </c>
      <c r="AH57" s="231"/>
      <c r="AI57" s="231"/>
      <c r="AJ57" s="231"/>
      <c r="AK57" s="231"/>
      <c r="AL57" s="231"/>
      <c r="AM57" s="231"/>
      <c r="AN57" s="230">
        <f t="shared" si="0"/>
        <v>0</v>
      </c>
      <c r="AO57" s="231"/>
      <c r="AP57" s="231"/>
      <c r="AQ57" s="76" t="s">
        <v>89</v>
      </c>
      <c r="AR57" s="73"/>
      <c r="AS57" s="77">
        <f>ROUND(SUM(AS58:AS60),2)</f>
        <v>0</v>
      </c>
      <c r="AT57" s="78">
        <f t="shared" si="1"/>
        <v>0</v>
      </c>
      <c r="AU57" s="79">
        <f>ROUND(SUM(AU58:AU60),5)</f>
        <v>0</v>
      </c>
      <c r="AV57" s="78">
        <f>ROUND(AZ57*L29,2)</f>
        <v>0</v>
      </c>
      <c r="AW57" s="78">
        <f>ROUND(BA57*L30,2)</f>
        <v>0</v>
      </c>
      <c r="AX57" s="78">
        <f>ROUND(BB57*L29,2)</f>
        <v>0</v>
      </c>
      <c r="AY57" s="78">
        <f>ROUND(BC57*L30,2)</f>
        <v>0</v>
      </c>
      <c r="AZ57" s="78">
        <f>ROUND(SUM(AZ58:AZ60),2)</f>
        <v>0</v>
      </c>
      <c r="BA57" s="78">
        <f>ROUND(SUM(BA58:BA60),2)</f>
        <v>0</v>
      </c>
      <c r="BB57" s="78">
        <f>ROUND(SUM(BB58:BB60),2)</f>
        <v>0</v>
      </c>
      <c r="BC57" s="78">
        <f>ROUND(SUM(BC58:BC60),2)</f>
        <v>0</v>
      </c>
      <c r="BD57" s="80">
        <f>ROUND(SUM(BD58:BD60),2)</f>
        <v>0</v>
      </c>
      <c r="BS57" s="81" t="s">
        <v>81</v>
      </c>
      <c r="BT57" s="81" t="s">
        <v>90</v>
      </c>
      <c r="BU57" s="81" t="s">
        <v>83</v>
      </c>
      <c r="BV57" s="81" t="s">
        <v>84</v>
      </c>
      <c r="BW57" s="81" t="s">
        <v>98</v>
      </c>
      <c r="BX57" s="81" t="s">
        <v>5</v>
      </c>
      <c r="CL57" s="81" t="s">
        <v>19</v>
      </c>
      <c r="CM57" s="81" t="s">
        <v>92</v>
      </c>
    </row>
    <row r="58" spans="1:90" s="3" customFormat="1" ht="35.25" customHeight="1">
      <c r="A58" s="72" t="s">
        <v>86</v>
      </c>
      <c r="B58" s="46"/>
      <c r="C58" s="9"/>
      <c r="D58" s="9"/>
      <c r="E58" s="206" t="s">
        <v>99</v>
      </c>
      <c r="F58" s="206"/>
      <c r="G58" s="206"/>
      <c r="H58" s="206"/>
      <c r="I58" s="206"/>
      <c r="J58" s="9"/>
      <c r="K58" s="206" t="s">
        <v>97</v>
      </c>
      <c r="L58" s="206"/>
      <c r="M58" s="206"/>
      <c r="N58" s="206"/>
      <c r="O58" s="206"/>
      <c r="P58" s="206"/>
      <c r="Q58" s="206"/>
      <c r="R58" s="206"/>
      <c r="S58" s="206"/>
      <c r="T58" s="206"/>
      <c r="U58" s="206"/>
      <c r="V58" s="206"/>
      <c r="W58" s="206"/>
      <c r="X58" s="206"/>
      <c r="Y58" s="206"/>
      <c r="Z58" s="206"/>
      <c r="AA58" s="206"/>
      <c r="AB58" s="206"/>
      <c r="AC58" s="206"/>
      <c r="AD58" s="206"/>
      <c r="AE58" s="206"/>
      <c r="AF58" s="206"/>
      <c r="AG58" s="232">
        <f>'SO 101.2 (101) - Komunika...'!J32</f>
        <v>0</v>
      </c>
      <c r="AH58" s="233"/>
      <c r="AI58" s="233"/>
      <c r="AJ58" s="233"/>
      <c r="AK58" s="233"/>
      <c r="AL58" s="233"/>
      <c r="AM58" s="233"/>
      <c r="AN58" s="232">
        <f t="shared" si="0"/>
        <v>0</v>
      </c>
      <c r="AO58" s="233"/>
      <c r="AP58" s="233"/>
      <c r="AQ58" s="82" t="s">
        <v>100</v>
      </c>
      <c r="AR58" s="46"/>
      <c r="AS58" s="83">
        <v>0</v>
      </c>
      <c r="AT58" s="84">
        <f t="shared" si="1"/>
        <v>0</v>
      </c>
      <c r="AU58" s="85">
        <f>'SO 101.2 (101) - Komunika...'!P91</f>
        <v>0</v>
      </c>
      <c r="AV58" s="84">
        <f>'SO 101.2 (101) - Komunika...'!J35</f>
        <v>0</v>
      </c>
      <c r="AW58" s="84">
        <f>'SO 101.2 (101) - Komunika...'!J36</f>
        <v>0</v>
      </c>
      <c r="AX58" s="84">
        <f>'SO 101.2 (101) - Komunika...'!J37</f>
        <v>0</v>
      </c>
      <c r="AY58" s="84">
        <f>'SO 101.2 (101) - Komunika...'!J38</f>
        <v>0</v>
      </c>
      <c r="AZ58" s="84">
        <f>'SO 101.2 (101) - Komunika...'!F35</f>
        <v>0</v>
      </c>
      <c r="BA58" s="84">
        <f>'SO 101.2 (101) - Komunika...'!F36</f>
        <v>0</v>
      </c>
      <c r="BB58" s="84">
        <f>'SO 101.2 (101) - Komunika...'!F37</f>
        <v>0</v>
      </c>
      <c r="BC58" s="84">
        <f>'SO 101.2 (101) - Komunika...'!F38</f>
        <v>0</v>
      </c>
      <c r="BD58" s="86">
        <f>'SO 101.2 (101) - Komunika...'!F39</f>
        <v>0</v>
      </c>
      <c r="BT58" s="25" t="s">
        <v>92</v>
      </c>
      <c r="BV58" s="25" t="s">
        <v>84</v>
      </c>
      <c r="BW58" s="25" t="s">
        <v>101</v>
      </c>
      <c r="BX58" s="25" t="s">
        <v>98</v>
      </c>
      <c r="CL58" s="25" t="s">
        <v>19</v>
      </c>
    </row>
    <row r="59" spans="1:90" s="3" customFormat="1" ht="35.25" customHeight="1">
      <c r="A59" s="72" t="s">
        <v>86</v>
      </c>
      <c r="B59" s="46"/>
      <c r="C59" s="9"/>
      <c r="D59" s="9"/>
      <c r="E59" s="206" t="s">
        <v>102</v>
      </c>
      <c r="F59" s="206"/>
      <c r="G59" s="206"/>
      <c r="H59" s="206"/>
      <c r="I59" s="206"/>
      <c r="J59" s="9"/>
      <c r="K59" s="206" t="s">
        <v>103</v>
      </c>
      <c r="L59" s="206"/>
      <c r="M59" s="206"/>
      <c r="N59" s="206"/>
      <c r="O59" s="206"/>
      <c r="P59" s="206"/>
      <c r="Q59" s="206"/>
      <c r="R59" s="206"/>
      <c r="S59" s="206"/>
      <c r="T59" s="206"/>
      <c r="U59" s="206"/>
      <c r="V59" s="206"/>
      <c r="W59" s="206"/>
      <c r="X59" s="206"/>
      <c r="Y59" s="206"/>
      <c r="Z59" s="206"/>
      <c r="AA59" s="206"/>
      <c r="AB59" s="206"/>
      <c r="AC59" s="206"/>
      <c r="AD59" s="206"/>
      <c r="AE59" s="206"/>
      <c r="AF59" s="206"/>
      <c r="AG59" s="232">
        <f>'SO 101.2 (103) - Propustk...'!J32</f>
        <v>0</v>
      </c>
      <c r="AH59" s="233"/>
      <c r="AI59" s="233"/>
      <c r="AJ59" s="233"/>
      <c r="AK59" s="233"/>
      <c r="AL59" s="233"/>
      <c r="AM59" s="233"/>
      <c r="AN59" s="232">
        <f t="shared" si="0"/>
        <v>0</v>
      </c>
      <c r="AO59" s="233"/>
      <c r="AP59" s="233"/>
      <c r="AQ59" s="82" t="s">
        <v>100</v>
      </c>
      <c r="AR59" s="46"/>
      <c r="AS59" s="83">
        <v>0</v>
      </c>
      <c r="AT59" s="84">
        <f t="shared" si="1"/>
        <v>0</v>
      </c>
      <c r="AU59" s="85">
        <f>'SO 101.2 (103) - Propustk...'!P95</f>
        <v>0</v>
      </c>
      <c r="AV59" s="84">
        <f>'SO 101.2 (103) - Propustk...'!J35</f>
        <v>0</v>
      </c>
      <c r="AW59" s="84">
        <f>'SO 101.2 (103) - Propustk...'!J36</f>
        <v>0</v>
      </c>
      <c r="AX59" s="84">
        <f>'SO 101.2 (103) - Propustk...'!J37</f>
        <v>0</v>
      </c>
      <c r="AY59" s="84">
        <f>'SO 101.2 (103) - Propustk...'!J38</f>
        <v>0</v>
      </c>
      <c r="AZ59" s="84">
        <f>'SO 101.2 (103) - Propustk...'!F35</f>
        <v>0</v>
      </c>
      <c r="BA59" s="84">
        <f>'SO 101.2 (103) - Propustk...'!F36</f>
        <v>0</v>
      </c>
      <c r="BB59" s="84">
        <f>'SO 101.2 (103) - Propustk...'!F37</f>
        <v>0</v>
      </c>
      <c r="BC59" s="84">
        <f>'SO 101.2 (103) - Propustk...'!F38</f>
        <v>0</v>
      </c>
      <c r="BD59" s="86">
        <f>'SO 101.2 (103) - Propustk...'!F39</f>
        <v>0</v>
      </c>
      <c r="BT59" s="25" t="s">
        <v>92</v>
      </c>
      <c r="BV59" s="25" t="s">
        <v>84</v>
      </c>
      <c r="BW59" s="25" t="s">
        <v>104</v>
      </c>
      <c r="BX59" s="25" t="s">
        <v>98</v>
      </c>
      <c r="CL59" s="25" t="s">
        <v>19</v>
      </c>
    </row>
    <row r="60" spans="1:90" s="3" customFormat="1" ht="35.25" customHeight="1">
      <c r="A60" s="72" t="s">
        <v>86</v>
      </c>
      <c r="B60" s="46"/>
      <c r="C60" s="9"/>
      <c r="D60" s="9"/>
      <c r="E60" s="206" t="s">
        <v>105</v>
      </c>
      <c r="F60" s="206"/>
      <c r="G60" s="206"/>
      <c r="H60" s="206"/>
      <c r="I60" s="206"/>
      <c r="J60" s="9"/>
      <c r="K60" s="206" t="s">
        <v>106</v>
      </c>
      <c r="L60" s="206"/>
      <c r="M60" s="206"/>
      <c r="N60" s="206"/>
      <c r="O60" s="206"/>
      <c r="P60" s="206"/>
      <c r="Q60" s="206"/>
      <c r="R60" s="206"/>
      <c r="S60" s="206"/>
      <c r="T60" s="206"/>
      <c r="U60" s="206"/>
      <c r="V60" s="206"/>
      <c r="W60" s="206"/>
      <c r="X60" s="206"/>
      <c r="Y60" s="206"/>
      <c r="Z60" s="206"/>
      <c r="AA60" s="206"/>
      <c r="AB60" s="206"/>
      <c r="AC60" s="206"/>
      <c r="AD60" s="206"/>
      <c r="AE60" s="206"/>
      <c r="AF60" s="206"/>
      <c r="AG60" s="232">
        <f>'SO 101.2 (105) - Dopravní...'!J32</f>
        <v>0</v>
      </c>
      <c r="AH60" s="233"/>
      <c r="AI60" s="233"/>
      <c r="AJ60" s="233"/>
      <c r="AK60" s="233"/>
      <c r="AL60" s="233"/>
      <c r="AM60" s="233"/>
      <c r="AN60" s="232">
        <f t="shared" si="0"/>
        <v>0</v>
      </c>
      <c r="AO60" s="233"/>
      <c r="AP60" s="233"/>
      <c r="AQ60" s="82" t="s">
        <v>100</v>
      </c>
      <c r="AR60" s="46"/>
      <c r="AS60" s="83">
        <v>0</v>
      </c>
      <c r="AT60" s="84">
        <f t="shared" si="1"/>
        <v>0</v>
      </c>
      <c r="AU60" s="85">
        <f>'SO 101.2 (105) - Dopravní...'!P88</f>
        <v>0</v>
      </c>
      <c r="AV60" s="84">
        <f>'SO 101.2 (105) - Dopravní...'!J35</f>
        <v>0</v>
      </c>
      <c r="AW60" s="84">
        <f>'SO 101.2 (105) - Dopravní...'!J36</f>
        <v>0</v>
      </c>
      <c r="AX60" s="84">
        <f>'SO 101.2 (105) - Dopravní...'!J37</f>
        <v>0</v>
      </c>
      <c r="AY60" s="84">
        <f>'SO 101.2 (105) - Dopravní...'!J38</f>
        <v>0</v>
      </c>
      <c r="AZ60" s="84">
        <f>'SO 101.2 (105) - Dopravní...'!F35</f>
        <v>0</v>
      </c>
      <c r="BA60" s="84">
        <f>'SO 101.2 (105) - Dopravní...'!F36</f>
        <v>0</v>
      </c>
      <c r="BB60" s="84">
        <f>'SO 101.2 (105) - Dopravní...'!F37</f>
        <v>0</v>
      </c>
      <c r="BC60" s="84">
        <f>'SO 101.2 (105) - Dopravní...'!F38</f>
        <v>0</v>
      </c>
      <c r="BD60" s="86">
        <f>'SO 101.2 (105) - Dopravní...'!F39</f>
        <v>0</v>
      </c>
      <c r="BT60" s="25" t="s">
        <v>92</v>
      </c>
      <c r="BV60" s="25" t="s">
        <v>84</v>
      </c>
      <c r="BW60" s="25" t="s">
        <v>107</v>
      </c>
      <c r="BX60" s="25" t="s">
        <v>98</v>
      </c>
      <c r="CL60" s="25" t="s">
        <v>19</v>
      </c>
    </row>
    <row r="61" spans="1:91" s="6" customFormat="1" ht="16.5" customHeight="1">
      <c r="A61" s="72" t="s">
        <v>86</v>
      </c>
      <c r="B61" s="73"/>
      <c r="C61" s="74"/>
      <c r="D61" s="205" t="s">
        <v>108</v>
      </c>
      <c r="E61" s="205"/>
      <c r="F61" s="205"/>
      <c r="G61" s="205"/>
      <c r="H61" s="205"/>
      <c r="I61" s="75"/>
      <c r="J61" s="205" t="s">
        <v>109</v>
      </c>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30">
        <f>'SO 105 - Dopravní značení...'!J30</f>
        <v>0</v>
      </c>
      <c r="AH61" s="231"/>
      <c r="AI61" s="231"/>
      <c r="AJ61" s="231"/>
      <c r="AK61" s="231"/>
      <c r="AL61" s="231"/>
      <c r="AM61" s="231"/>
      <c r="AN61" s="230">
        <f t="shared" si="0"/>
        <v>0</v>
      </c>
      <c r="AO61" s="231"/>
      <c r="AP61" s="231"/>
      <c r="AQ61" s="76" t="s">
        <v>89</v>
      </c>
      <c r="AR61" s="73"/>
      <c r="AS61" s="77">
        <v>0</v>
      </c>
      <c r="AT61" s="78">
        <f t="shared" si="1"/>
        <v>0</v>
      </c>
      <c r="AU61" s="79">
        <f>'SO 105 - Dopravní značení...'!P82</f>
        <v>0</v>
      </c>
      <c r="AV61" s="78">
        <f>'SO 105 - Dopravní značení...'!J33</f>
        <v>0</v>
      </c>
      <c r="AW61" s="78">
        <f>'SO 105 - Dopravní značení...'!J34</f>
        <v>0</v>
      </c>
      <c r="AX61" s="78">
        <f>'SO 105 - Dopravní značení...'!J35</f>
        <v>0</v>
      </c>
      <c r="AY61" s="78">
        <f>'SO 105 - Dopravní značení...'!J36</f>
        <v>0</v>
      </c>
      <c r="AZ61" s="78">
        <f>'SO 105 - Dopravní značení...'!F33</f>
        <v>0</v>
      </c>
      <c r="BA61" s="78">
        <f>'SO 105 - Dopravní značení...'!F34</f>
        <v>0</v>
      </c>
      <c r="BB61" s="78">
        <f>'SO 105 - Dopravní značení...'!F35</f>
        <v>0</v>
      </c>
      <c r="BC61" s="78">
        <f>'SO 105 - Dopravní značení...'!F36</f>
        <v>0</v>
      </c>
      <c r="BD61" s="80">
        <f>'SO 105 - Dopravní značení...'!F37</f>
        <v>0</v>
      </c>
      <c r="BT61" s="81" t="s">
        <v>90</v>
      </c>
      <c r="BV61" s="81" t="s">
        <v>84</v>
      </c>
      <c r="BW61" s="81" t="s">
        <v>110</v>
      </c>
      <c r="BX61" s="81" t="s">
        <v>5</v>
      </c>
      <c r="CL61" s="81" t="s">
        <v>19</v>
      </c>
      <c r="CM61" s="81" t="s">
        <v>92</v>
      </c>
    </row>
    <row r="62" spans="1:91" s="6" customFormat="1" ht="16.5" customHeight="1">
      <c r="A62" s="72" t="s">
        <v>86</v>
      </c>
      <c r="B62" s="73"/>
      <c r="C62" s="74"/>
      <c r="D62" s="205" t="s">
        <v>111</v>
      </c>
      <c r="E62" s="205"/>
      <c r="F62" s="205"/>
      <c r="G62" s="205"/>
      <c r="H62" s="205"/>
      <c r="I62" s="75"/>
      <c r="J62" s="205" t="s">
        <v>112</v>
      </c>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30">
        <f>'SO 201 - Most na II-116 v...'!J30</f>
        <v>0</v>
      </c>
      <c r="AH62" s="231"/>
      <c r="AI62" s="231"/>
      <c r="AJ62" s="231"/>
      <c r="AK62" s="231"/>
      <c r="AL62" s="231"/>
      <c r="AM62" s="231"/>
      <c r="AN62" s="230">
        <f t="shared" si="0"/>
        <v>0</v>
      </c>
      <c r="AO62" s="231"/>
      <c r="AP62" s="231"/>
      <c r="AQ62" s="76" t="s">
        <v>89</v>
      </c>
      <c r="AR62" s="73"/>
      <c r="AS62" s="77">
        <v>0</v>
      </c>
      <c r="AT62" s="78">
        <f t="shared" si="1"/>
        <v>0</v>
      </c>
      <c r="AU62" s="79">
        <f>'SO 201 - Most na II-116 v...'!P88</f>
        <v>0</v>
      </c>
      <c r="AV62" s="78">
        <f>'SO 201 - Most na II-116 v...'!J33</f>
        <v>0</v>
      </c>
      <c r="AW62" s="78">
        <f>'SO 201 - Most na II-116 v...'!J34</f>
        <v>0</v>
      </c>
      <c r="AX62" s="78">
        <f>'SO 201 - Most na II-116 v...'!J35</f>
        <v>0</v>
      </c>
      <c r="AY62" s="78">
        <f>'SO 201 - Most na II-116 v...'!J36</f>
        <v>0</v>
      </c>
      <c r="AZ62" s="78">
        <f>'SO 201 - Most na II-116 v...'!F33</f>
        <v>0</v>
      </c>
      <c r="BA62" s="78">
        <f>'SO 201 - Most na II-116 v...'!F34</f>
        <v>0</v>
      </c>
      <c r="BB62" s="78">
        <f>'SO 201 - Most na II-116 v...'!F35</f>
        <v>0</v>
      </c>
      <c r="BC62" s="78">
        <f>'SO 201 - Most na II-116 v...'!F36</f>
        <v>0</v>
      </c>
      <c r="BD62" s="80">
        <f>'SO 201 - Most na II-116 v...'!F37</f>
        <v>0</v>
      </c>
      <c r="BT62" s="81" t="s">
        <v>90</v>
      </c>
      <c r="BV62" s="81" t="s">
        <v>84</v>
      </c>
      <c r="BW62" s="81" t="s">
        <v>113</v>
      </c>
      <c r="BX62" s="81" t="s">
        <v>5</v>
      </c>
      <c r="CL62" s="81" t="s">
        <v>19</v>
      </c>
      <c r="CM62" s="81" t="s">
        <v>92</v>
      </c>
    </row>
    <row r="63" spans="1:91" s="6" customFormat="1" ht="16.5" customHeight="1">
      <c r="A63" s="72" t="s">
        <v>86</v>
      </c>
      <c r="B63" s="73"/>
      <c r="C63" s="74"/>
      <c r="D63" s="205" t="s">
        <v>114</v>
      </c>
      <c r="E63" s="205"/>
      <c r="F63" s="205"/>
      <c r="G63" s="205"/>
      <c r="H63" s="205"/>
      <c r="I63" s="75"/>
      <c r="J63" s="205" t="s">
        <v>115</v>
      </c>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30">
        <f>'E.1-DIO - Dopravně inžený...'!J30</f>
        <v>0</v>
      </c>
      <c r="AH63" s="231"/>
      <c r="AI63" s="231"/>
      <c r="AJ63" s="231"/>
      <c r="AK63" s="231"/>
      <c r="AL63" s="231"/>
      <c r="AM63" s="231"/>
      <c r="AN63" s="230">
        <f t="shared" si="0"/>
        <v>0</v>
      </c>
      <c r="AO63" s="231"/>
      <c r="AP63" s="231"/>
      <c r="AQ63" s="76" t="s">
        <v>89</v>
      </c>
      <c r="AR63" s="73"/>
      <c r="AS63" s="77">
        <v>0</v>
      </c>
      <c r="AT63" s="78">
        <f t="shared" si="1"/>
        <v>0</v>
      </c>
      <c r="AU63" s="79">
        <f>'E.1-DIO - Dopravně inžený...'!P81</f>
        <v>0</v>
      </c>
      <c r="AV63" s="78">
        <f>'E.1-DIO - Dopravně inžený...'!J33</f>
        <v>0</v>
      </c>
      <c r="AW63" s="78">
        <f>'E.1-DIO - Dopravně inžený...'!J34</f>
        <v>0</v>
      </c>
      <c r="AX63" s="78">
        <f>'E.1-DIO - Dopravně inžený...'!J35</f>
        <v>0</v>
      </c>
      <c r="AY63" s="78">
        <f>'E.1-DIO - Dopravně inžený...'!J36</f>
        <v>0</v>
      </c>
      <c r="AZ63" s="78">
        <f>'E.1-DIO - Dopravně inžený...'!F33</f>
        <v>0</v>
      </c>
      <c r="BA63" s="78">
        <f>'E.1-DIO - Dopravně inžený...'!F34</f>
        <v>0</v>
      </c>
      <c r="BB63" s="78">
        <f>'E.1-DIO - Dopravně inžený...'!F35</f>
        <v>0</v>
      </c>
      <c r="BC63" s="78">
        <f>'E.1-DIO - Dopravně inžený...'!F36</f>
        <v>0</v>
      </c>
      <c r="BD63" s="80">
        <f>'E.1-DIO - Dopravně inžený...'!F37</f>
        <v>0</v>
      </c>
      <c r="BT63" s="81" t="s">
        <v>90</v>
      </c>
      <c r="BV63" s="81" t="s">
        <v>84</v>
      </c>
      <c r="BW63" s="81" t="s">
        <v>116</v>
      </c>
      <c r="BX63" s="81" t="s">
        <v>5</v>
      </c>
      <c r="CL63" s="81" t="s">
        <v>19</v>
      </c>
      <c r="CM63" s="81" t="s">
        <v>92</v>
      </c>
    </row>
    <row r="64" spans="2:91" s="6" customFormat="1" ht="16.5" customHeight="1">
      <c r="B64" s="73"/>
      <c r="C64" s="74"/>
      <c r="D64" s="205" t="s">
        <v>117</v>
      </c>
      <c r="E64" s="205"/>
      <c r="F64" s="205"/>
      <c r="G64" s="205"/>
      <c r="H64" s="205"/>
      <c r="I64" s="75"/>
      <c r="J64" s="205" t="s">
        <v>118</v>
      </c>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34">
        <f>ROUND(SUM(AG65:AG66),2)</f>
        <v>0</v>
      </c>
      <c r="AH64" s="231"/>
      <c r="AI64" s="231"/>
      <c r="AJ64" s="231"/>
      <c r="AK64" s="231"/>
      <c r="AL64" s="231"/>
      <c r="AM64" s="231"/>
      <c r="AN64" s="230">
        <f t="shared" si="0"/>
        <v>0</v>
      </c>
      <c r="AO64" s="231"/>
      <c r="AP64" s="231"/>
      <c r="AQ64" s="76" t="s">
        <v>117</v>
      </c>
      <c r="AR64" s="73"/>
      <c r="AS64" s="77">
        <f>ROUND(SUM(AS65:AS66),2)</f>
        <v>0</v>
      </c>
      <c r="AT64" s="78">
        <f t="shared" si="1"/>
        <v>0</v>
      </c>
      <c r="AU64" s="79">
        <f>ROUND(SUM(AU65:AU66),5)</f>
        <v>0</v>
      </c>
      <c r="AV64" s="78">
        <f>ROUND(AZ64*L29,2)</f>
        <v>0</v>
      </c>
      <c r="AW64" s="78">
        <f>ROUND(BA64*L30,2)</f>
        <v>0</v>
      </c>
      <c r="AX64" s="78">
        <f>ROUND(BB64*L29,2)</f>
        <v>0</v>
      </c>
      <c r="AY64" s="78">
        <f>ROUND(BC64*L30,2)</f>
        <v>0</v>
      </c>
      <c r="AZ64" s="78">
        <f>ROUND(SUM(AZ65:AZ66),2)</f>
        <v>0</v>
      </c>
      <c r="BA64" s="78">
        <f>ROUND(SUM(BA65:BA66),2)</f>
        <v>0</v>
      </c>
      <c r="BB64" s="78">
        <f>ROUND(SUM(BB65:BB66),2)</f>
        <v>0</v>
      </c>
      <c r="BC64" s="78">
        <f>ROUND(SUM(BC65:BC66),2)</f>
        <v>0</v>
      </c>
      <c r="BD64" s="80">
        <f>ROUND(SUM(BD65:BD66),2)</f>
        <v>0</v>
      </c>
      <c r="BS64" s="81" t="s">
        <v>81</v>
      </c>
      <c r="BT64" s="81" t="s">
        <v>90</v>
      </c>
      <c r="BV64" s="81" t="s">
        <v>84</v>
      </c>
      <c r="BW64" s="81" t="s">
        <v>119</v>
      </c>
      <c r="BX64" s="81" t="s">
        <v>5</v>
      </c>
      <c r="CL64" s="81" t="s">
        <v>19</v>
      </c>
      <c r="CM64" s="81" t="s">
        <v>92</v>
      </c>
    </row>
    <row r="65" spans="1:91" s="3" customFormat="1" ht="16.5" customHeight="1">
      <c r="A65" s="72" t="s">
        <v>86</v>
      </c>
      <c r="B65" s="46"/>
      <c r="C65" s="9"/>
      <c r="D65" s="9"/>
      <c r="E65" s="206" t="s">
        <v>117</v>
      </c>
      <c r="F65" s="206"/>
      <c r="G65" s="206"/>
      <c r="H65" s="206"/>
      <c r="I65" s="206"/>
      <c r="J65" s="9"/>
      <c r="K65" s="206" t="s">
        <v>118</v>
      </c>
      <c r="L65" s="206"/>
      <c r="M65" s="206"/>
      <c r="N65" s="206"/>
      <c r="O65" s="206"/>
      <c r="P65" s="206"/>
      <c r="Q65" s="206"/>
      <c r="R65" s="206"/>
      <c r="S65" s="206"/>
      <c r="T65" s="206"/>
      <c r="U65" s="206"/>
      <c r="V65" s="206"/>
      <c r="W65" s="206"/>
      <c r="X65" s="206"/>
      <c r="Y65" s="206"/>
      <c r="Z65" s="206"/>
      <c r="AA65" s="206"/>
      <c r="AB65" s="206"/>
      <c r="AC65" s="206"/>
      <c r="AD65" s="206"/>
      <c r="AE65" s="206"/>
      <c r="AF65" s="206"/>
      <c r="AG65" s="232">
        <f>'VON - Vedlejší a ostatní ...'!J30</f>
        <v>0</v>
      </c>
      <c r="AH65" s="233"/>
      <c r="AI65" s="233"/>
      <c r="AJ65" s="233"/>
      <c r="AK65" s="233"/>
      <c r="AL65" s="233"/>
      <c r="AM65" s="233"/>
      <c r="AN65" s="232">
        <f t="shared" si="0"/>
        <v>0</v>
      </c>
      <c r="AO65" s="233"/>
      <c r="AP65" s="233"/>
      <c r="AQ65" s="82" t="s">
        <v>100</v>
      </c>
      <c r="AR65" s="46"/>
      <c r="AS65" s="83">
        <v>0</v>
      </c>
      <c r="AT65" s="84">
        <f t="shared" si="1"/>
        <v>0</v>
      </c>
      <c r="AU65" s="85">
        <f>'VON - Vedlejší a ostatní ...'!P86</f>
        <v>0</v>
      </c>
      <c r="AV65" s="84">
        <f>'VON - Vedlejší a ostatní ...'!J33</f>
        <v>0</v>
      </c>
      <c r="AW65" s="84">
        <f>'VON - Vedlejší a ostatní ...'!J34</f>
        <v>0</v>
      </c>
      <c r="AX65" s="84">
        <f>'VON - Vedlejší a ostatní ...'!J35</f>
        <v>0</v>
      </c>
      <c r="AY65" s="84">
        <f>'VON - Vedlejší a ostatní ...'!J36</f>
        <v>0</v>
      </c>
      <c r="AZ65" s="84">
        <f>'VON - Vedlejší a ostatní ...'!F33</f>
        <v>0</v>
      </c>
      <c r="BA65" s="84">
        <f>'VON - Vedlejší a ostatní ...'!F34</f>
        <v>0</v>
      </c>
      <c r="BB65" s="84">
        <f>'VON - Vedlejší a ostatní ...'!F35</f>
        <v>0</v>
      </c>
      <c r="BC65" s="84">
        <f>'VON - Vedlejší a ostatní ...'!F36</f>
        <v>0</v>
      </c>
      <c r="BD65" s="86">
        <f>'VON - Vedlejší a ostatní ...'!F37</f>
        <v>0</v>
      </c>
      <c r="BT65" s="25" t="s">
        <v>92</v>
      </c>
      <c r="BU65" s="25" t="s">
        <v>120</v>
      </c>
      <c r="BV65" s="25" t="s">
        <v>84</v>
      </c>
      <c r="BW65" s="25" t="s">
        <v>119</v>
      </c>
      <c r="BX65" s="25" t="s">
        <v>5</v>
      </c>
      <c r="CL65" s="25" t="s">
        <v>19</v>
      </c>
      <c r="CM65" s="25" t="s">
        <v>92</v>
      </c>
    </row>
    <row r="66" spans="1:90" s="3" customFormat="1" ht="16.5" customHeight="1">
      <c r="A66" s="72" t="s">
        <v>86</v>
      </c>
      <c r="B66" s="46"/>
      <c r="C66" s="9"/>
      <c r="D66" s="9"/>
      <c r="E66" s="206" t="s">
        <v>121</v>
      </c>
      <c r="F66" s="206"/>
      <c r="G66" s="206"/>
      <c r="H66" s="206"/>
      <c r="I66" s="206"/>
      <c r="J66" s="9"/>
      <c r="K66" s="206" t="s">
        <v>122</v>
      </c>
      <c r="L66" s="206"/>
      <c r="M66" s="206"/>
      <c r="N66" s="206"/>
      <c r="O66" s="206"/>
      <c r="P66" s="206"/>
      <c r="Q66" s="206"/>
      <c r="R66" s="206"/>
      <c r="S66" s="206"/>
      <c r="T66" s="206"/>
      <c r="U66" s="206"/>
      <c r="V66" s="206"/>
      <c r="W66" s="206"/>
      <c r="X66" s="206"/>
      <c r="Y66" s="206"/>
      <c r="Z66" s="206"/>
      <c r="AA66" s="206"/>
      <c r="AB66" s="206"/>
      <c r="AC66" s="206"/>
      <c r="AD66" s="206"/>
      <c r="AE66" s="206"/>
      <c r="AF66" s="206"/>
      <c r="AG66" s="232">
        <f>'VON.1 - Oprava odvodnění ...'!J32</f>
        <v>0</v>
      </c>
      <c r="AH66" s="233"/>
      <c r="AI66" s="233"/>
      <c r="AJ66" s="233"/>
      <c r="AK66" s="233"/>
      <c r="AL66" s="233"/>
      <c r="AM66" s="233"/>
      <c r="AN66" s="232">
        <f t="shared" si="0"/>
        <v>0</v>
      </c>
      <c r="AO66" s="233"/>
      <c r="AP66" s="233"/>
      <c r="AQ66" s="82" t="s">
        <v>100</v>
      </c>
      <c r="AR66" s="46"/>
      <c r="AS66" s="87">
        <v>0</v>
      </c>
      <c r="AT66" s="88">
        <f t="shared" si="1"/>
        <v>0</v>
      </c>
      <c r="AU66" s="89">
        <f>'VON.1 - Oprava odvodnění ...'!P92</f>
        <v>0</v>
      </c>
      <c r="AV66" s="88">
        <f>'VON.1 - Oprava odvodnění ...'!J35</f>
        <v>0</v>
      </c>
      <c r="AW66" s="88">
        <f>'VON.1 - Oprava odvodnění ...'!J36</f>
        <v>0</v>
      </c>
      <c r="AX66" s="88">
        <f>'VON.1 - Oprava odvodnění ...'!J37</f>
        <v>0</v>
      </c>
      <c r="AY66" s="88">
        <f>'VON.1 - Oprava odvodnění ...'!J38</f>
        <v>0</v>
      </c>
      <c r="AZ66" s="88">
        <f>'VON.1 - Oprava odvodnění ...'!F35</f>
        <v>0</v>
      </c>
      <c r="BA66" s="88">
        <f>'VON.1 - Oprava odvodnění ...'!F36</f>
        <v>0</v>
      </c>
      <c r="BB66" s="88">
        <f>'VON.1 - Oprava odvodnění ...'!F37</f>
        <v>0</v>
      </c>
      <c r="BC66" s="88">
        <f>'VON.1 - Oprava odvodnění ...'!F38</f>
        <v>0</v>
      </c>
      <c r="BD66" s="90">
        <f>'VON.1 - Oprava odvodnění ...'!F39</f>
        <v>0</v>
      </c>
      <c r="BT66" s="25" t="s">
        <v>92</v>
      </c>
      <c r="BV66" s="25" t="s">
        <v>84</v>
      </c>
      <c r="BW66" s="25" t="s">
        <v>123</v>
      </c>
      <c r="BX66" s="25" t="s">
        <v>119</v>
      </c>
      <c r="CL66" s="25" t="s">
        <v>19</v>
      </c>
    </row>
    <row r="67" spans="2:44" s="1" customFormat="1" ht="30" customHeight="1">
      <c r="B67" s="33"/>
      <c r="AR67" s="33"/>
    </row>
    <row r="68" spans="2:44" s="1" customFormat="1" ht="6.95" customHeight="1">
      <c r="B68" s="42"/>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33"/>
    </row>
  </sheetData>
  <sheetProtection algorithmName="SHA-512" hashValue="1cDfhExm4CuuMD1dsJCZK7XfsFQFpGTcIDQZd4aIH7AXneX2yW4FbXhlULeKNaCoQOo7v+4hI9SxS5NpzvzMGA==" saltValue="DU5aM/uQ+DidldpPsONryNblGiErS0Ku/lk0h5gNm6f0ZyBobqAoOsU2dsyh7yxPTKMv1KXh7L+Fy7uuUx9B9w==" spinCount="100000" sheet="1" objects="1" scenarios="1" formatColumns="0" formatRows="0"/>
  <mergeCells count="86">
    <mergeCell ref="AS49:AT51"/>
    <mergeCell ref="AN65:AP65"/>
    <mergeCell ref="AG65:AM65"/>
    <mergeCell ref="AN66:AP66"/>
    <mergeCell ref="AG66:AM66"/>
    <mergeCell ref="AN54:AP54"/>
    <mergeCell ref="AR2:BE2"/>
    <mergeCell ref="AG62:AM62"/>
    <mergeCell ref="AG58:AM58"/>
    <mergeCell ref="AG64:AM64"/>
    <mergeCell ref="AG56:AM56"/>
    <mergeCell ref="AG59:AM59"/>
    <mergeCell ref="AG57:AM57"/>
    <mergeCell ref="AG63:AM63"/>
    <mergeCell ref="AG52:AM52"/>
    <mergeCell ref="AG55:AM55"/>
    <mergeCell ref="AG60:AM60"/>
    <mergeCell ref="AG61:AM61"/>
    <mergeCell ref="AM49:AP49"/>
    <mergeCell ref="AM47:AN47"/>
    <mergeCell ref="AM50:AP50"/>
    <mergeCell ref="AN63:AP63"/>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L45:AO45"/>
    <mergeCell ref="E65:I65"/>
    <mergeCell ref="K65:AF65"/>
    <mergeCell ref="E66:I66"/>
    <mergeCell ref="K66:AF66"/>
    <mergeCell ref="AG54:AM54"/>
    <mergeCell ref="AN58:AP58"/>
    <mergeCell ref="AN61:AP61"/>
    <mergeCell ref="AN52:AP52"/>
    <mergeCell ref="AN60:AP60"/>
    <mergeCell ref="AN55:AP55"/>
    <mergeCell ref="AN59:AP59"/>
    <mergeCell ref="AN56:AP56"/>
    <mergeCell ref="AN57:AP57"/>
    <mergeCell ref="AN62:AP62"/>
    <mergeCell ref="AN64:AP64"/>
    <mergeCell ref="J63:AF63"/>
    <mergeCell ref="J64:AF64"/>
    <mergeCell ref="J55:AF55"/>
    <mergeCell ref="K59:AF59"/>
    <mergeCell ref="K58:AF58"/>
    <mergeCell ref="K60:AF60"/>
    <mergeCell ref="C52:G52"/>
    <mergeCell ref="D64:H64"/>
    <mergeCell ref="D56:H56"/>
    <mergeCell ref="D63:H63"/>
    <mergeCell ref="D62:H62"/>
    <mergeCell ref="D61:H61"/>
    <mergeCell ref="D57:H57"/>
    <mergeCell ref="D55:H55"/>
    <mergeCell ref="E58:I58"/>
    <mergeCell ref="E59:I59"/>
    <mergeCell ref="E60:I60"/>
    <mergeCell ref="I52:AF52"/>
    <mergeCell ref="J56:AF56"/>
    <mergeCell ref="J57:AF57"/>
    <mergeCell ref="J61:AF61"/>
    <mergeCell ref="J62:AF62"/>
  </mergeCells>
  <hyperlinks>
    <hyperlink ref="A55" location="'SO 101 - Komunikace II-116'!C2" display="/"/>
    <hyperlink ref="A56" location="'SO 101.1 - Oprava objízdn...'!C2" display="/"/>
    <hyperlink ref="A58" location="'SO 101.2 (101) - Komunika...'!C2" display="/"/>
    <hyperlink ref="A59" location="'SO 101.2 (103) - Propustk...'!C2" display="/"/>
    <hyperlink ref="A60" location="'SO 101.2 (105) - Dopravní...'!C2" display="/"/>
    <hyperlink ref="A61" location="'SO 105 - Dopravní značení...'!C2" display="/"/>
    <hyperlink ref="A62" location="'SO 201 - Most na II-116 v...'!C2" display="/"/>
    <hyperlink ref="A63" location="'E.1-DIO - Dopravně inžený...'!C2" display="/"/>
    <hyperlink ref="A65" location="'VON - Vedlejší a ostatní ...'!C2" display="/"/>
    <hyperlink ref="A66" location="'VON.1 - Oprava odvodně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11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5"/>
      <c r="M2" s="215"/>
      <c r="N2" s="215"/>
      <c r="O2" s="215"/>
      <c r="P2" s="215"/>
      <c r="Q2" s="215"/>
      <c r="R2" s="215"/>
      <c r="S2" s="215"/>
      <c r="T2" s="215"/>
      <c r="U2" s="215"/>
      <c r="V2" s="215"/>
      <c r="AT2" s="17" t="s">
        <v>119</v>
      </c>
    </row>
    <row r="3" spans="2:46" ht="6.95" customHeight="1">
      <c r="B3" s="18"/>
      <c r="C3" s="19"/>
      <c r="D3" s="19"/>
      <c r="E3" s="19"/>
      <c r="F3" s="19"/>
      <c r="G3" s="19"/>
      <c r="H3" s="19"/>
      <c r="I3" s="19"/>
      <c r="J3" s="19"/>
      <c r="K3" s="19"/>
      <c r="L3" s="20"/>
      <c r="AT3" s="17" t="s">
        <v>92</v>
      </c>
    </row>
    <row r="4" spans="2:46" ht="24.95" customHeight="1">
      <c r="B4" s="20"/>
      <c r="D4" s="21" t="s">
        <v>131</v>
      </c>
      <c r="L4" s="20"/>
      <c r="M4" s="92" t="s">
        <v>10</v>
      </c>
      <c r="AT4" s="17" t="s">
        <v>4</v>
      </c>
    </row>
    <row r="5" spans="2:12" ht="6.95" customHeight="1">
      <c r="B5" s="20"/>
      <c r="L5" s="20"/>
    </row>
    <row r="6" spans="2:12" ht="12" customHeight="1">
      <c r="B6" s="20"/>
      <c r="D6" s="27" t="s">
        <v>16</v>
      </c>
      <c r="L6" s="20"/>
    </row>
    <row r="7" spans="2:12" ht="16.5" customHeight="1">
      <c r="B7" s="20"/>
      <c r="E7" s="244" t="str">
        <f>'Rekapitulace stavby'!K6</f>
        <v>II/116 Nová Ves pod Pleší, PD</v>
      </c>
      <c r="F7" s="245"/>
      <c r="G7" s="245"/>
      <c r="H7" s="245"/>
      <c r="L7" s="20"/>
    </row>
    <row r="8" spans="2:12" s="1" customFormat="1" ht="12" customHeight="1">
      <c r="B8" s="33"/>
      <c r="D8" s="27" t="s">
        <v>132</v>
      </c>
      <c r="L8" s="33"/>
    </row>
    <row r="9" spans="2:12" s="1" customFormat="1" ht="16.5" customHeight="1">
      <c r="B9" s="33"/>
      <c r="E9" s="208" t="s">
        <v>1134</v>
      </c>
      <c r="F9" s="246"/>
      <c r="G9" s="246"/>
      <c r="H9" s="246"/>
      <c r="L9" s="33"/>
    </row>
    <row r="10" spans="2:12" s="1" customFormat="1" ht="11.25">
      <c r="B10" s="33"/>
      <c r="L10" s="33"/>
    </row>
    <row r="11" spans="2:12" s="1" customFormat="1" ht="12" customHeight="1">
      <c r="B11" s="33"/>
      <c r="D11" s="27" t="s">
        <v>18</v>
      </c>
      <c r="F11" s="25" t="s">
        <v>19</v>
      </c>
      <c r="I11" s="27" t="s">
        <v>20</v>
      </c>
      <c r="J11" s="25" t="s">
        <v>44</v>
      </c>
      <c r="L11" s="33"/>
    </row>
    <row r="12" spans="2:12" s="1" customFormat="1" ht="12" customHeight="1">
      <c r="B12" s="33"/>
      <c r="D12" s="27" t="s">
        <v>22</v>
      </c>
      <c r="F12" s="25" t="s">
        <v>23</v>
      </c>
      <c r="I12" s="27" t="s">
        <v>24</v>
      </c>
      <c r="J12" s="50" t="str">
        <f>'Rekapitulace stavby'!AN8</f>
        <v>3. 10. 2022</v>
      </c>
      <c r="L12" s="33"/>
    </row>
    <row r="13" spans="2:12" s="1" customFormat="1" ht="10.9" customHeight="1">
      <c r="B13" s="33"/>
      <c r="L13" s="33"/>
    </row>
    <row r="14" spans="2:12" s="1" customFormat="1" ht="12" customHeight="1">
      <c r="B14" s="33"/>
      <c r="D14" s="27" t="s">
        <v>30</v>
      </c>
      <c r="I14" s="27" t="s">
        <v>31</v>
      </c>
      <c r="J14" s="25" t="s">
        <v>32</v>
      </c>
      <c r="L14" s="33"/>
    </row>
    <row r="15" spans="2:12" s="1" customFormat="1" ht="18" customHeight="1">
      <c r="B15" s="33"/>
      <c r="E15" s="25" t="s">
        <v>33</v>
      </c>
      <c r="I15" s="27" t="s">
        <v>34</v>
      </c>
      <c r="J15" s="25" t="s">
        <v>35</v>
      </c>
      <c r="L15" s="33"/>
    </row>
    <row r="16" spans="2:12" s="1" customFormat="1" ht="6.95" customHeight="1">
      <c r="B16" s="33"/>
      <c r="L16" s="33"/>
    </row>
    <row r="17" spans="2:12" s="1" customFormat="1" ht="12" customHeight="1">
      <c r="B17" s="33"/>
      <c r="D17" s="27" t="s">
        <v>36</v>
      </c>
      <c r="I17" s="27" t="s">
        <v>31</v>
      </c>
      <c r="J17" s="28" t="str">
        <f>'Rekapitulace stavby'!AN13</f>
        <v>Vyplň údaj</v>
      </c>
      <c r="L17" s="33"/>
    </row>
    <row r="18" spans="2:12" s="1" customFormat="1" ht="18" customHeight="1">
      <c r="B18" s="33"/>
      <c r="E18" s="247" t="str">
        <f>'Rekapitulace stavby'!E14</f>
        <v>Vyplň údaj</v>
      </c>
      <c r="F18" s="214"/>
      <c r="G18" s="214"/>
      <c r="H18" s="214"/>
      <c r="I18" s="27" t="s">
        <v>34</v>
      </c>
      <c r="J18" s="28" t="str">
        <f>'Rekapitulace stavby'!AN14</f>
        <v>Vyplň údaj</v>
      </c>
      <c r="L18" s="33"/>
    </row>
    <row r="19" spans="2:12" s="1" customFormat="1" ht="6.95" customHeight="1">
      <c r="B19" s="33"/>
      <c r="L19" s="33"/>
    </row>
    <row r="20" spans="2:12" s="1" customFormat="1" ht="12" customHeight="1">
      <c r="B20" s="33"/>
      <c r="D20" s="27" t="s">
        <v>38</v>
      </c>
      <c r="I20" s="27" t="s">
        <v>31</v>
      </c>
      <c r="J20" s="25" t="s">
        <v>39</v>
      </c>
      <c r="L20" s="33"/>
    </row>
    <row r="21" spans="2:12" s="1" customFormat="1" ht="18" customHeight="1">
      <c r="B21" s="33"/>
      <c r="E21" s="25" t="s">
        <v>40</v>
      </c>
      <c r="I21" s="27" t="s">
        <v>34</v>
      </c>
      <c r="J21" s="25" t="s">
        <v>41</v>
      </c>
      <c r="L21" s="33"/>
    </row>
    <row r="22" spans="2:12" s="1" customFormat="1" ht="6.95" customHeight="1">
      <c r="B22" s="33"/>
      <c r="L22" s="33"/>
    </row>
    <row r="23" spans="2:12" s="1" customFormat="1" ht="12" customHeight="1">
      <c r="B23" s="33"/>
      <c r="D23" s="27" t="s">
        <v>43</v>
      </c>
      <c r="I23" s="27" t="s">
        <v>31</v>
      </c>
      <c r="J23" s="25" t="str">
        <f>IF('Rekapitulace stavby'!AN19="","",'Rekapitulace stavby'!AN19)</f>
        <v/>
      </c>
      <c r="L23" s="33"/>
    </row>
    <row r="24" spans="2:12" s="1" customFormat="1" ht="18" customHeight="1">
      <c r="B24" s="33"/>
      <c r="E24" s="25" t="str">
        <f>IF('Rekapitulace stavby'!E20="","",'Rekapitulace stavby'!E20)</f>
        <v xml:space="preserve"> </v>
      </c>
      <c r="I24" s="27" t="s">
        <v>34</v>
      </c>
      <c r="J24" s="25" t="str">
        <f>IF('Rekapitulace stavby'!AN20="","",'Rekapitulace stavby'!AN20)</f>
        <v/>
      </c>
      <c r="L24" s="33"/>
    </row>
    <row r="25" spans="2:12" s="1" customFormat="1" ht="6.95" customHeight="1">
      <c r="B25" s="33"/>
      <c r="L25" s="33"/>
    </row>
    <row r="26" spans="2:12" s="1" customFormat="1" ht="12" customHeight="1">
      <c r="B26" s="33"/>
      <c r="D26" s="27" t="s">
        <v>46</v>
      </c>
      <c r="L26" s="33"/>
    </row>
    <row r="27" spans="2:12" s="7" customFormat="1" ht="47.25" customHeight="1">
      <c r="B27" s="93"/>
      <c r="E27" s="219" t="s">
        <v>47</v>
      </c>
      <c r="F27" s="219"/>
      <c r="G27" s="219"/>
      <c r="H27" s="219"/>
      <c r="L27" s="93"/>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94" t="s">
        <v>48</v>
      </c>
      <c r="J30" s="64">
        <f>ROUND(J86,2)</f>
        <v>0</v>
      </c>
      <c r="L30" s="33"/>
    </row>
    <row r="31" spans="2:12" s="1" customFormat="1" ht="6.95" customHeight="1">
      <c r="B31" s="33"/>
      <c r="D31" s="51"/>
      <c r="E31" s="51"/>
      <c r="F31" s="51"/>
      <c r="G31" s="51"/>
      <c r="H31" s="51"/>
      <c r="I31" s="51"/>
      <c r="J31" s="51"/>
      <c r="K31" s="51"/>
      <c r="L31" s="33"/>
    </row>
    <row r="32" spans="2:12" s="1" customFormat="1" ht="14.45" customHeight="1">
      <c r="B32" s="33"/>
      <c r="F32" s="36" t="s">
        <v>50</v>
      </c>
      <c r="I32" s="36" t="s">
        <v>49</v>
      </c>
      <c r="J32" s="36" t="s">
        <v>51</v>
      </c>
      <c r="L32" s="33"/>
    </row>
    <row r="33" spans="2:12" s="1" customFormat="1" ht="14.45" customHeight="1">
      <c r="B33" s="33"/>
      <c r="D33" s="53" t="s">
        <v>52</v>
      </c>
      <c r="E33" s="27" t="s">
        <v>53</v>
      </c>
      <c r="F33" s="84">
        <f>ROUND((SUM(BE86:BE116)),2)</f>
        <v>0</v>
      </c>
      <c r="I33" s="95">
        <v>0.21</v>
      </c>
      <c r="J33" s="84">
        <f>ROUND(((SUM(BE86:BE116))*I33),2)</f>
        <v>0</v>
      </c>
      <c r="L33" s="33"/>
    </row>
    <row r="34" spans="2:12" s="1" customFormat="1" ht="14.45" customHeight="1">
      <c r="B34" s="33"/>
      <c r="E34" s="27" t="s">
        <v>54</v>
      </c>
      <c r="F34" s="84">
        <f>ROUND((SUM(BF86:BF116)),2)</f>
        <v>0</v>
      </c>
      <c r="I34" s="95">
        <v>0.15</v>
      </c>
      <c r="J34" s="84">
        <f>ROUND(((SUM(BF86:BF116))*I34),2)</f>
        <v>0</v>
      </c>
      <c r="L34" s="33"/>
    </row>
    <row r="35" spans="2:12" s="1" customFormat="1" ht="14.45" customHeight="1" hidden="1">
      <c r="B35" s="33"/>
      <c r="E35" s="27" t="s">
        <v>55</v>
      </c>
      <c r="F35" s="84">
        <f>ROUND((SUM(BG86:BG116)),2)</f>
        <v>0</v>
      </c>
      <c r="I35" s="95">
        <v>0.21</v>
      </c>
      <c r="J35" s="84">
        <f>0</f>
        <v>0</v>
      </c>
      <c r="L35" s="33"/>
    </row>
    <row r="36" spans="2:12" s="1" customFormat="1" ht="14.45" customHeight="1" hidden="1">
      <c r="B36" s="33"/>
      <c r="E36" s="27" t="s">
        <v>56</v>
      </c>
      <c r="F36" s="84">
        <f>ROUND((SUM(BH86:BH116)),2)</f>
        <v>0</v>
      </c>
      <c r="I36" s="95">
        <v>0.15</v>
      </c>
      <c r="J36" s="84">
        <f>0</f>
        <v>0</v>
      </c>
      <c r="L36" s="33"/>
    </row>
    <row r="37" spans="2:12" s="1" customFormat="1" ht="14.45" customHeight="1" hidden="1">
      <c r="B37" s="33"/>
      <c r="E37" s="27" t="s">
        <v>57</v>
      </c>
      <c r="F37" s="84">
        <f>ROUND((SUM(BI86:BI116)),2)</f>
        <v>0</v>
      </c>
      <c r="I37" s="95">
        <v>0</v>
      </c>
      <c r="J37" s="84">
        <f>0</f>
        <v>0</v>
      </c>
      <c r="L37" s="33"/>
    </row>
    <row r="38" spans="2:12" s="1" customFormat="1" ht="6.95" customHeight="1">
      <c r="B38" s="33"/>
      <c r="L38" s="33"/>
    </row>
    <row r="39" spans="2:12" s="1" customFormat="1" ht="25.35" customHeight="1">
      <c r="B39" s="33"/>
      <c r="C39" s="96"/>
      <c r="D39" s="97" t="s">
        <v>58</v>
      </c>
      <c r="E39" s="55"/>
      <c r="F39" s="55"/>
      <c r="G39" s="98" t="s">
        <v>59</v>
      </c>
      <c r="H39" s="99" t="s">
        <v>60</v>
      </c>
      <c r="I39" s="55"/>
      <c r="J39" s="100">
        <f>SUM(J30:J37)</f>
        <v>0</v>
      </c>
      <c r="K39" s="101"/>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1" t="s">
        <v>134</v>
      </c>
      <c r="L45" s="33"/>
    </row>
    <row r="46" spans="2:12" s="1" customFormat="1" ht="6.95" customHeight="1">
      <c r="B46" s="33"/>
      <c r="L46" s="33"/>
    </row>
    <row r="47" spans="2:12" s="1" customFormat="1" ht="12" customHeight="1">
      <c r="B47" s="33"/>
      <c r="C47" s="27" t="s">
        <v>16</v>
      </c>
      <c r="L47" s="33"/>
    </row>
    <row r="48" spans="2:12" s="1" customFormat="1" ht="16.5" customHeight="1">
      <c r="B48" s="33"/>
      <c r="E48" s="244" t="str">
        <f>E7</f>
        <v>II/116 Nová Ves pod Pleší, PD</v>
      </c>
      <c r="F48" s="245"/>
      <c r="G48" s="245"/>
      <c r="H48" s="245"/>
      <c r="L48" s="33"/>
    </row>
    <row r="49" spans="2:12" s="1" customFormat="1" ht="12" customHeight="1">
      <c r="B49" s="33"/>
      <c r="C49" s="27" t="s">
        <v>132</v>
      </c>
      <c r="L49" s="33"/>
    </row>
    <row r="50" spans="2:12" s="1" customFormat="1" ht="16.5" customHeight="1">
      <c r="B50" s="33"/>
      <c r="E50" s="208" t="str">
        <f>E9</f>
        <v>VON - Vedlejší a ostatní náklady</v>
      </c>
      <c r="F50" s="246"/>
      <c r="G50" s="246"/>
      <c r="H50" s="246"/>
      <c r="L50" s="33"/>
    </row>
    <row r="51" spans="2:12" s="1" customFormat="1" ht="6.95" customHeight="1">
      <c r="B51" s="33"/>
      <c r="L51" s="33"/>
    </row>
    <row r="52" spans="2:12" s="1" customFormat="1" ht="12" customHeight="1">
      <c r="B52" s="33"/>
      <c r="C52" s="27" t="s">
        <v>22</v>
      </c>
      <c r="F52" s="25" t="str">
        <f>F12</f>
        <v>Nová Ves pod Pleší</v>
      </c>
      <c r="I52" s="27" t="s">
        <v>24</v>
      </c>
      <c r="J52" s="50" t="str">
        <f>IF(J12="","",J12)</f>
        <v>3. 10. 2022</v>
      </c>
      <c r="L52" s="33"/>
    </row>
    <row r="53" spans="2:12" s="1" customFormat="1" ht="6.95" customHeight="1">
      <c r="B53" s="33"/>
      <c r="L53" s="33"/>
    </row>
    <row r="54" spans="2:12" s="1" customFormat="1" ht="25.7" customHeight="1">
      <c r="B54" s="33"/>
      <c r="C54" s="27" t="s">
        <v>30</v>
      </c>
      <c r="F54" s="25" t="str">
        <f>E15</f>
        <v>Krajská správa a údržba silnic Středočeského kraje</v>
      </c>
      <c r="I54" s="27" t="s">
        <v>38</v>
      </c>
      <c r="J54" s="31" t="str">
        <f>E21</f>
        <v>METROPROJEKT Praha a.s.</v>
      </c>
      <c r="L54" s="33"/>
    </row>
    <row r="55" spans="2:12" s="1" customFormat="1" ht="15.2" customHeight="1">
      <c r="B55" s="33"/>
      <c r="C55" s="27" t="s">
        <v>36</v>
      </c>
      <c r="F55" s="25" t="str">
        <f>IF(E18="","",E18)</f>
        <v>Vyplň údaj</v>
      </c>
      <c r="I55" s="27" t="s">
        <v>43</v>
      </c>
      <c r="J55" s="31" t="str">
        <f>E24</f>
        <v xml:space="preserve"> </v>
      </c>
      <c r="L55" s="33"/>
    </row>
    <row r="56" spans="2:12" s="1" customFormat="1" ht="10.35" customHeight="1">
      <c r="B56" s="33"/>
      <c r="L56" s="33"/>
    </row>
    <row r="57" spans="2:12" s="1" customFormat="1" ht="29.25" customHeight="1">
      <c r="B57" s="33"/>
      <c r="C57" s="102" t="s">
        <v>135</v>
      </c>
      <c r="D57" s="96"/>
      <c r="E57" s="96"/>
      <c r="F57" s="96"/>
      <c r="G57" s="96"/>
      <c r="H57" s="96"/>
      <c r="I57" s="96"/>
      <c r="J57" s="103" t="s">
        <v>136</v>
      </c>
      <c r="K57" s="96"/>
      <c r="L57" s="33"/>
    </row>
    <row r="58" spans="2:12" s="1" customFormat="1" ht="10.35" customHeight="1">
      <c r="B58" s="33"/>
      <c r="L58" s="33"/>
    </row>
    <row r="59" spans="2:47" s="1" customFormat="1" ht="22.9" customHeight="1">
      <c r="B59" s="33"/>
      <c r="C59" s="104" t="s">
        <v>80</v>
      </c>
      <c r="J59" s="64">
        <f>J86</f>
        <v>0</v>
      </c>
      <c r="L59" s="33"/>
      <c r="AU59" s="17" t="s">
        <v>137</v>
      </c>
    </row>
    <row r="60" spans="2:12" s="8" customFormat="1" ht="24.95" customHeight="1">
      <c r="B60" s="105"/>
      <c r="D60" s="106" t="s">
        <v>1135</v>
      </c>
      <c r="E60" s="107"/>
      <c r="F60" s="107"/>
      <c r="G60" s="107"/>
      <c r="H60" s="107"/>
      <c r="I60" s="107"/>
      <c r="J60" s="108">
        <f>J87</f>
        <v>0</v>
      </c>
      <c r="L60" s="105"/>
    </row>
    <row r="61" spans="2:12" s="8" customFormat="1" ht="24.95" customHeight="1">
      <c r="B61" s="105"/>
      <c r="D61" s="106" t="s">
        <v>1136</v>
      </c>
      <c r="E61" s="107"/>
      <c r="F61" s="107"/>
      <c r="G61" s="107"/>
      <c r="H61" s="107"/>
      <c r="I61" s="107"/>
      <c r="J61" s="108">
        <f>J90</f>
        <v>0</v>
      </c>
      <c r="L61" s="105"/>
    </row>
    <row r="62" spans="2:12" s="8" customFormat="1" ht="24.95" customHeight="1">
      <c r="B62" s="105"/>
      <c r="D62" s="106" t="s">
        <v>1137</v>
      </c>
      <c r="E62" s="107"/>
      <c r="F62" s="107"/>
      <c r="G62" s="107"/>
      <c r="H62" s="107"/>
      <c r="I62" s="107"/>
      <c r="J62" s="108">
        <f>J97</f>
        <v>0</v>
      </c>
      <c r="L62" s="105"/>
    </row>
    <row r="63" spans="2:12" s="8" customFormat="1" ht="24.95" customHeight="1">
      <c r="B63" s="105"/>
      <c r="D63" s="106" t="s">
        <v>1138</v>
      </c>
      <c r="E63" s="107"/>
      <c r="F63" s="107"/>
      <c r="G63" s="107"/>
      <c r="H63" s="107"/>
      <c r="I63" s="107"/>
      <c r="J63" s="108">
        <f>J102</f>
        <v>0</v>
      </c>
      <c r="L63" s="105"/>
    </row>
    <row r="64" spans="2:12" s="8" customFormat="1" ht="24.95" customHeight="1">
      <c r="B64" s="105"/>
      <c r="D64" s="106" t="s">
        <v>1139</v>
      </c>
      <c r="E64" s="107"/>
      <c r="F64" s="107"/>
      <c r="G64" s="107"/>
      <c r="H64" s="107"/>
      <c r="I64" s="107"/>
      <c r="J64" s="108">
        <f>J109</f>
        <v>0</v>
      </c>
      <c r="L64" s="105"/>
    </row>
    <row r="65" spans="2:12" s="8" customFormat="1" ht="24.95" customHeight="1">
      <c r="B65" s="105"/>
      <c r="D65" s="106" t="s">
        <v>1140</v>
      </c>
      <c r="E65" s="107"/>
      <c r="F65" s="107"/>
      <c r="G65" s="107"/>
      <c r="H65" s="107"/>
      <c r="I65" s="107"/>
      <c r="J65" s="108">
        <f>J111</f>
        <v>0</v>
      </c>
      <c r="L65" s="105"/>
    </row>
    <row r="66" spans="2:12" s="8" customFormat="1" ht="24.95" customHeight="1">
      <c r="B66" s="105"/>
      <c r="D66" s="106" t="s">
        <v>1141</v>
      </c>
      <c r="E66" s="107"/>
      <c r="F66" s="107"/>
      <c r="G66" s="107"/>
      <c r="H66" s="107"/>
      <c r="I66" s="107"/>
      <c r="J66" s="108">
        <f>J114</f>
        <v>0</v>
      </c>
      <c r="L66" s="105"/>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1" t="s">
        <v>145</v>
      </c>
      <c r="L73" s="33"/>
    </row>
    <row r="74" spans="2:12" s="1" customFormat="1" ht="6.95" customHeight="1">
      <c r="B74" s="33"/>
      <c r="L74" s="33"/>
    </row>
    <row r="75" spans="2:12" s="1" customFormat="1" ht="12" customHeight="1">
      <c r="B75" s="33"/>
      <c r="C75" s="27" t="s">
        <v>16</v>
      </c>
      <c r="L75" s="33"/>
    </row>
    <row r="76" spans="2:12" s="1" customFormat="1" ht="16.5" customHeight="1">
      <c r="B76" s="33"/>
      <c r="E76" s="244" t="str">
        <f>E7</f>
        <v>II/116 Nová Ves pod Pleší, PD</v>
      </c>
      <c r="F76" s="245"/>
      <c r="G76" s="245"/>
      <c r="H76" s="245"/>
      <c r="L76" s="33"/>
    </row>
    <row r="77" spans="2:12" s="1" customFormat="1" ht="12" customHeight="1">
      <c r="B77" s="33"/>
      <c r="C77" s="27" t="s">
        <v>132</v>
      </c>
      <c r="L77" s="33"/>
    </row>
    <row r="78" spans="2:12" s="1" customFormat="1" ht="16.5" customHeight="1">
      <c r="B78" s="33"/>
      <c r="E78" s="208" t="str">
        <f>E9</f>
        <v>VON - Vedlejší a ostatní náklady</v>
      </c>
      <c r="F78" s="246"/>
      <c r="G78" s="246"/>
      <c r="H78" s="246"/>
      <c r="L78" s="33"/>
    </row>
    <row r="79" spans="2:12" s="1" customFormat="1" ht="6.95" customHeight="1">
      <c r="B79" s="33"/>
      <c r="L79" s="33"/>
    </row>
    <row r="80" spans="2:12" s="1" customFormat="1" ht="12" customHeight="1">
      <c r="B80" s="33"/>
      <c r="C80" s="27" t="s">
        <v>22</v>
      </c>
      <c r="F80" s="25" t="str">
        <f>F12</f>
        <v>Nová Ves pod Pleší</v>
      </c>
      <c r="I80" s="27" t="s">
        <v>24</v>
      </c>
      <c r="J80" s="50" t="str">
        <f>IF(J12="","",J12)</f>
        <v>3. 10. 2022</v>
      </c>
      <c r="L80" s="33"/>
    </row>
    <row r="81" spans="2:12" s="1" customFormat="1" ht="6.95" customHeight="1">
      <c r="B81" s="33"/>
      <c r="L81" s="33"/>
    </row>
    <row r="82" spans="2:12" s="1" customFormat="1" ht="25.7" customHeight="1">
      <c r="B82" s="33"/>
      <c r="C82" s="27" t="s">
        <v>30</v>
      </c>
      <c r="F82" s="25" t="str">
        <f>E15</f>
        <v>Krajská správa a údržba silnic Středočeského kraje</v>
      </c>
      <c r="I82" s="27" t="s">
        <v>38</v>
      </c>
      <c r="J82" s="31" t="str">
        <f>E21</f>
        <v>METROPROJEKT Praha a.s.</v>
      </c>
      <c r="L82" s="33"/>
    </row>
    <row r="83" spans="2:12" s="1" customFormat="1" ht="15.2" customHeight="1">
      <c r="B83" s="33"/>
      <c r="C83" s="27" t="s">
        <v>36</v>
      </c>
      <c r="F83" s="25" t="str">
        <f>IF(E18="","",E18)</f>
        <v>Vyplň údaj</v>
      </c>
      <c r="I83" s="27" t="s">
        <v>43</v>
      </c>
      <c r="J83" s="31" t="str">
        <f>E24</f>
        <v xml:space="preserve"> </v>
      </c>
      <c r="L83" s="33"/>
    </row>
    <row r="84" spans="2:12" s="1" customFormat="1" ht="10.35" customHeight="1">
      <c r="B84" s="33"/>
      <c r="L84" s="33"/>
    </row>
    <row r="85" spans="2:20" s="10" customFormat="1" ht="29.25" customHeight="1">
      <c r="B85" s="113"/>
      <c r="C85" s="114" t="s">
        <v>146</v>
      </c>
      <c r="D85" s="115" t="s">
        <v>67</v>
      </c>
      <c r="E85" s="115" t="s">
        <v>63</v>
      </c>
      <c r="F85" s="115" t="s">
        <v>64</v>
      </c>
      <c r="G85" s="115" t="s">
        <v>147</v>
      </c>
      <c r="H85" s="115" t="s">
        <v>148</v>
      </c>
      <c r="I85" s="115" t="s">
        <v>149</v>
      </c>
      <c r="J85" s="115" t="s">
        <v>136</v>
      </c>
      <c r="K85" s="116" t="s">
        <v>150</v>
      </c>
      <c r="L85" s="113"/>
      <c r="M85" s="57" t="s">
        <v>44</v>
      </c>
      <c r="N85" s="58" t="s">
        <v>52</v>
      </c>
      <c r="O85" s="58" t="s">
        <v>151</v>
      </c>
      <c r="P85" s="58" t="s">
        <v>152</v>
      </c>
      <c r="Q85" s="58" t="s">
        <v>153</v>
      </c>
      <c r="R85" s="58" t="s">
        <v>154</v>
      </c>
      <c r="S85" s="58" t="s">
        <v>155</v>
      </c>
      <c r="T85" s="59" t="s">
        <v>156</v>
      </c>
    </row>
    <row r="86" spans="2:63" s="1" customFormat="1" ht="22.9" customHeight="1">
      <c r="B86" s="33"/>
      <c r="C86" s="62" t="s">
        <v>157</v>
      </c>
      <c r="J86" s="117">
        <f>BK86</f>
        <v>0</v>
      </c>
      <c r="L86" s="33"/>
      <c r="M86" s="60"/>
      <c r="N86" s="51"/>
      <c r="O86" s="51"/>
      <c r="P86" s="118">
        <f>P87+P90+P97+P102+P109+P111+P114</f>
        <v>0</v>
      </c>
      <c r="Q86" s="51"/>
      <c r="R86" s="118">
        <f>R87+R90+R97+R102+R109+R111+R114</f>
        <v>0</v>
      </c>
      <c r="S86" s="51"/>
      <c r="T86" s="119">
        <f>T87+T90+T97+T102+T109+T111+T114</f>
        <v>0</v>
      </c>
      <c r="AT86" s="17" t="s">
        <v>81</v>
      </c>
      <c r="AU86" s="17" t="s">
        <v>137</v>
      </c>
      <c r="BK86" s="120">
        <f>BK87+BK90+BK97+BK102+BK109+BK111+BK114</f>
        <v>0</v>
      </c>
    </row>
    <row r="87" spans="2:63" s="11" customFormat="1" ht="25.9" customHeight="1">
      <c r="B87" s="121"/>
      <c r="D87" s="122" t="s">
        <v>81</v>
      </c>
      <c r="E87" s="123" t="s">
        <v>1142</v>
      </c>
      <c r="F87" s="123" t="s">
        <v>1143</v>
      </c>
      <c r="I87" s="124"/>
      <c r="J87" s="125">
        <f>BK87</f>
        <v>0</v>
      </c>
      <c r="L87" s="121"/>
      <c r="M87" s="126"/>
      <c r="P87" s="127">
        <f>SUM(P88:P89)</f>
        <v>0</v>
      </c>
      <c r="R87" s="127">
        <f>SUM(R88:R89)</f>
        <v>0</v>
      </c>
      <c r="T87" s="128">
        <f>SUM(T88:T89)</f>
        <v>0</v>
      </c>
      <c r="AR87" s="122" t="s">
        <v>197</v>
      </c>
      <c r="AT87" s="129" t="s">
        <v>81</v>
      </c>
      <c r="AU87" s="129" t="s">
        <v>82</v>
      </c>
      <c r="AY87" s="122" t="s">
        <v>160</v>
      </c>
      <c r="BK87" s="130">
        <f>SUM(BK88:BK89)</f>
        <v>0</v>
      </c>
    </row>
    <row r="88" spans="2:65" s="1" customFormat="1" ht="24.2" customHeight="1">
      <c r="B88" s="33"/>
      <c r="C88" s="133" t="s">
        <v>90</v>
      </c>
      <c r="D88" s="133" t="s">
        <v>162</v>
      </c>
      <c r="E88" s="134" t="s">
        <v>1144</v>
      </c>
      <c r="F88" s="135" t="s">
        <v>1145</v>
      </c>
      <c r="G88" s="136" t="s">
        <v>536</v>
      </c>
      <c r="H88" s="137">
        <v>1</v>
      </c>
      <c r="I88" s="138"/>
      <c r="J88" s="139">
        <f>ROUND(I88*H88,2)</f>
        <v>0</v>
      </c>
      <c r="K88" s="135" t="s">
        <v>44</v>
      </c>
      <c r="L88" s="33"/>
      <c r="M88" s="140" t="s">
        <v>44</v>
      </c>
      <c r="N88" s="141" t="s">
        <v>53</v>
      </c>
      <c r="P88" s="142">
        <f>O88*H88</f>
        <v>0</v>
      </c>
      <c r="Q88" s="142">
        <v>0</v>
      </c>
      <c r="R88" s="142">
        <f>Q88*H88</f>
        <v>0</v>
      </c>
      <c r="S88" s="142">
        <v>0</v>
      </c>
      <c r="T88" s="143">
        <f>S88*H88</f>
        <v>0</v>
      </c>
      <c r="AR88" s="144" t="s">
        <v>1146</v>
      </c>
      <c r="AT88" s="144" t="s">
        <v>162</v>
      </c>
      <c r="AU88" s="144" t="s">
        <v>90</v>
      </c>
      <c r="AY88" s="17" t="s">
        <v>160</v>
      </c>
      <c r="BE88" s="145">
        <f>IF(N88="základní",J88,0)</f>
        <v>0</v>
      </c>
      <c r="BF88" s="145">
        <f>IF(N88="snížená",J88,0)</f>
        <v>0</v>
      </c>
      <c r="BG88" s="145">
        <f>IF(N88="zákl. přenesená",J88,0)</f>
        <v>0</v>
      </c>
      <c r="BH88" s="145">
        <f>IF(N88="sníž. přenesená",J88,0)</f>
        <v>0</v>
      </c>
      <c r="BI88" s="145">
        <f>IF(N88="nulová",J88,0)</f>
        <v>0</v>
      </c>
      <c r="BJ88" s="17" t="s">
        <v>90</v>
      </c>
      <c r="BK88" s="145">
        <f>ROUND(I88*H88,2)</f>
        <v>0</v>
      </c>
      <c r="BL88" s="17" t="s">
        <v>1146</v>
      </c>
      <c r="BM88" s="144" t="s">
        <v>1147</v>
      </c>
    </row>
    <row r="89" spans="2:47" s="1" customFormat="1" ht="48.75">
      <c r="B89" s="33"/>
      <c r="D89" s="150" t="s">
        <v>227</v>
      </c>
      <c r="F89" s="151" t="s">
        <v>1148</v>
      </c>
      <c r="I89" s="148"/>
      <c r="L89" s="33"/>
      <c r="M89" s="149"/>
      <c r="T89" s="54"/>
      <c r="AT89" s="17" t="s">
        <v>227</v>
      </c>
      <c r="AU89" s="17" t="s">
        <v>90</v>
      </c>
    </row>
    <row r="90" spans="2:63" s="11" customFormat="1" ht="25.9" customHeight="1">
      <c r="B90" s="121"/>
      <c r="D90" s="122" t="s">
        <v>81</v>
      </c>
      <c r="E90" s="123" t="s">
        <v>1149</v>
      </c>
      <c r="F90" s="123" t="s">
        <v>1150</v>
      </c>
      <c r="I90" s="124"/>
      <c r="J90" s="125">
        <f>BK90</f>
        <v>0</v>
      </c>
      <c r="L90" s="121"/>
      <c r="M90" s="126"/>
      <c r="P90" s="127">
        <f>SUM(P91:P96)</f>
        <v>0</v>
      </c>
      <c r="R90" s="127">
        <f>SUM(R91:R96)</f>
        <v>0</v>
      </c>
      <c r="T90" s="128">
        <f>SUM(T91:T96)</f>
        <v>0</v>
      </c>
      <c r="AR90" s="122" t="s">
        <v>197</v>
      </c>
      <c r="AT90" s="129" t="s">
        <v>81</v>
      </c>
      <c r="AU90" s="129" t="s">
        <v>82</v>
      </c>
      <c r="AY90" s="122" t="s">
        <v>160</v>
      </c>
      <c r="BK90" s="130">
        <f>SUM(BK91:BK96)</f>
        <v>0</v>
      </c>
    </row>
    <row r="91" spans="2:65" s="1" customFormat="1" ht="16.5" customHeight="1">
      <c r="B91" s="33"/>
      <c r="C91" s="133" t="s">
        <v>92</v>
      </c>
      <c r="D91" s="133" t="s">
        <v>162</v>
      </c>
      <c r="E91" s="134" t="s">
        <v>1151</v>
      </c>
      <c r="F91" s="135" t="s">
        <v>1152</v>
      </c>
      <c r="G91" s="136" t="s">
        <v>357</v>
      </c>
      <c r="H91" s="137">
        <v>1</v>
      </c>
      <c r="I91" s="138"/>
      <c r="J91" s="139">
        <f>ROUND(I91*H91,2)</f>
        <v>0</v>
      </c>
      <c r="K91" s="135" t="s">
        <v>44</v>
      </c>
      <c r="L91" s="33"/>
      <c r="M91" s="140" t="s">
        <v>44</v>
      </c>
      <c r="N91" s="141" t="s">
        <v>53</v>
      </c>
      <c r="P91" s="142">
        <f>O91*H91</f>
        <v>0</v>
      </c>
      <c r="Q91" s="142">
        <v>0</v>
      </c>
      <c r="R91" s="142">
        <f>Q91*H91</f>
        <v>0</v>
      </c>
      <c r="S91" s="142">
        <v>0</v>
      </c>
      <c r="T91" s="143">
        <f>S91*H91</f>
        <v>0</v>
      </c>
      <c r="AR91" s="144" t="s">
        <v>1146</v>
      </c>
      <c r="AT91" s="144" t="s">
        <v>162</v>
      </c>
      <c r="AU91" s="144" t="s">
        <v>90</v>
      </c>
      <c r="AY91" s="17" t="s">
        <v>160</v>
      </c>
      <c r="BE91" s="145">
        <f>IF(N91="základní",J91,0)</f>
        <v>0</v>
      </c>
      <c r="BF91" s="145">
        <f>IF(N91="snížená",J91,0)</f>
        <v>0</v>
      </c>
      <c r="BG91" s="145">
        <f>IF(N91="zákl. přenesená",J91,0)</f>
        <v>0</v>
      </c>
      <c r="BH91" s="145">
        <f>IF(N91="sníž. přenesená",J91,0)</f>
        <v>0</v>
      </c>
      <c r="BI91" s="145">
        <f>IF(N91="nulová",J91,0)</f>
        <v>0</v>
      </c>
      <c r="BJ91" s="17" t="s">
        <v>90</v>
      </c>
      <c r="BK91" s="145">
        <f>ROUND(I91*H91,2)</f>
        <v>0</v>
      </c>
      <c r="BL91" s="17" t="s">
        <v>1146</v>
      </c>
      <c r="BM91" s="144" t="s">
        <v>1153</v>
      </c>
    </row>
    <row r="92" spans="2:47" s="1" customFormat="1" ht="19.5">
      <c r="B92" s="33"/>
      <c r="D92" s="150" t="s">
        <v>227</v>
      </c>
      <c r="F92" s="151" t="s">
        <v>1154</v>
      </c>
      <c r="I92" s="148"/>
      <c r="L92" s="33"/>
      <c r="M92" s="149"/>
      <c r="T92" s="54"/>
      <c r="AT92" s="17" t="s">
        <v>227</v>
      </c>
      <c r="AU92" s="17" t="s">
        <v>90</v>
      </c>
    </row>
    <row r="93" spans="2:65" s="1" customFormat="1" ht="16.5" customHeight="1">
      <c r="B93" s="33"/>
      <c r="C93" s="133" t="s">
        <v>185</v>
      </c>
      <c r="D93" s="133" t="s">
        <v>162</v>
      </c>
      <c r="E93" s="134" t="s">
        <v>1155</v>
      </c>
      <c r="F93" s="135" t="s">
        <v>1156</v>
      </c>
      <c r="G93" s="136" t="s">
        <v>357</v>
      </c>
      <c r="H93" s="137">
        <v>1</v>
      </c>
      <c r="I93" s="138"/>
      <c r="J93" s="139">
        <f>ROUND(I93*H93,2)</f>
        <v>0</v>
      </c>
      <c r="K93" s="135" t="s">
        <v>44</v>
      </c>
      <c r="L93" s="33"/>
      <c r="M93" s="140" t="s">
        <v>44</v>
      </c>
      <c r="N93" s="141" t="s">
        <v>53</v>
      </c>
      <c r="P93" s="142">
        <f>O93*H93</f>
        <v>0</v>
      </c>
      <c r="Q93" s="142">
        <v>0</v>
      </c>
      <c r="R93" s="142">
        <f>Q93*H93</f>
        <v>0</v>
      </c>
      <c r="S93" s="142">
        <v>0</v>
      </c>
      <c r="T93" s="143">
        <f>S93*H93</f>
        <v>0</v>
      </c>
      <c r="AR93" s="144" t="s">
        <v>1146</v>
      </c>
      <c r="AT93" s="144" t="s">
        <v>162</v>
      </c>
      <c r="AU93" s="144" t="s">
        <v>90</v>
      </c>
      <c r="AY93" s="17" t="s">
        <v>160</v>
      </c>
      <c r="BE93" s="145">
        <f>IF(N93="základní",J93,0)</f>
        <v>0</v>
      </c>
      <c r="BF93" s="145">
        <f>IF(N93="snížená",J93,0)</f>
        <v>0</v>
      </c>
      <c r="BG93" s="145">
        <f>IF(N93="zákl. přenesená",J93,0)</f>
        <v>0</v>
      </c>
      <c r="BH93" s="145">
        <f>IF(N93="sníž. přenesená",J93,0)</f>
        <v>0</v>
      </c>
      <c r="BI93" s="145">
        <f>IF(N93="nulová",J93,0)</f>
        <v>0</v>
      </c>
      <c r="BJ93" s="17" t="s">
        <v>90</v>
      </c>
      <c r="BK93" s="145">
        <f>ROUND(I93*H93,2)</f>
        <v>0</v>
      </c>
      <c r="BL93" s="17" t="s">
        <v>1146</v>
      </c>
      <c r="BM93" s="144" t="s">
        <v>1157</v>
      </c>
    </row>
    <row r="94" spans="2:47" s="1" customFormat="1" ht="19.5">
      <c r="B94" s="33"/>
      <c r="D94" s="150" t="s">
        <v>227</v>
      </c>
      <c r="F94" s="151" t="s">
        <v>1154</v>
      </c>
      <c r="I94" s="148"/>
      <c r="L94" s="33"/>
      <c r="M94" s="149"/>
      <c r="T94" s="54"/>
      <c r="AT94" s="17" t="s">
        <v>227</v>
      </c>
      <c r="AU94" s="17" t="s">
        <v>90</v>
      </c>
    </row>
    <row r="95" spans="2:65" s="1" customFormat="1" ht="16.5" customHeight="1">
      <c r="B95" s="33"/>
      <c r="C95" s="133" t="s">
        <v>167</v>
      </c>
      <c r="D95" s="133" t="s">
        <v>162</v>
      </c>
      <c r="E95" s="134" t="s">
        <v>1158</v>
      </c>
      <c r="F95" s="135" t="s">
        <v>1159</v>
      </c>
      <c r="G95" s="136" t="s">
        <v>357</v>
      </c>
      <c r="H95" s="137">
        <v>1</v>
      </c>
      <c r="I95" s="138"/>
      <c r="J95" s="139">
        <f>ROUND(I95*H95,2)</f>
        <v>0</v>
      </c>
      <c r="K95" s="135" t="s">
        <v>44</v>
      </c>
      <c r="L95" s="33"/>
      <c r="M95" s="140" t="s">
        <v>44</v>
      </c>
      <c r="N95" s="141" t="s">
        <v>53</v>
      </c>
      <c r="P95" s="142">
        <f>O95*H95</f>
        <v>0</v>
      </c>
      <c r="Q95" s="142">
        <v>0</v>
      </c>
      <c r="R95" s="142">
        <f>Q95*H95</f>
        <v>0</v>
      </c>
      <c r="S95" s="142">
        <v>0</v>
      </c>
      <c r="T95" s="143">
        <f>S95*H95</f>
        <v>0</v>
      </c>
      <c r="AR95" s="144" t="s">
        <v>1146</v>
      </c>
      <c r="AT95" s="144" t="s">
        <v>162</v>
      </c>
      <c r="AU95" s="144" t="s">
        <v>90</v>
      </c>
      <c r="AY95" s="17" t="s">
        <v>160</v>
      </c>
      <c r="BE95" s="145">
        <f>IF(N95="základní",J95,0)</f>
        <v>0</v>
      </c>
      <c r="BF95" s="145">
        <f>IF(N95="snížená",J95,0)</f>
        <v>0</v>
      </c>
      <c r="BG95" s="145">
        <f>IF(N95="zákl. přenesená",J95,0)</f>
        <v>0</v>
      </c>
      <c r="BH95" s="145">
        <f>IF(N95="sníž. přenesená",J95,0)</f>
        <v>0</v>
      </c>
      <c r="BI95" s="145">
        <f>IF(N95="nulová",J95,0)</f>
        <v>0</v>
      </c>
      <c r="BJ95" s="17" t="s">
        <v>90</v>
      </c>
      <c r="BK95" s="145">
        <f>ROUND(I95*H95,2)</f>
        <v>0</v>
      </c>
      <c r="BL95" s="17" t="s">
        <v>1146</v>
      </c>
      <c r="BM95" s="144" t="s">
        <v>1160</v>
      </c>
    </row>
    <row r="96" spans="2:47" s="1" customFormat="1" ht="19.5">
      <c r="B96" s="33"/>
      <c r="D96" s="150" t="s">
        <v>227</v>
      </c>
      <c r="F96" s="151" t="s">
        <v>1154</v>
      </c>
      <c r="I96" s="148"/>
      <c r="L96" s="33"/>
      <c r="M96" s="149"/>
      <c r="T96" s="54"/>
      <c r="AT96" s="17" t="s">
        <v>227</v>
      </c>
      <c r="AU96" s="17" t="s">
        <v>90</v>
      </c>
    </row>
    <row r="97" spans="2:63" s="11" customFormat="1" ht="25.9" customHeight="1">
      <c r="B97" s="121"/>
      <c r="D97" s="122" t="s">
        <v>81</v>
      </c>
      <c r="E97" s="123" t="s">
        <v>1161</v>
      </c>
      <c r="F97" s="123" t="s">
        <v>1162</v>
      </c>
      <c r="I97" s="124"/>
      <c r="J97" s="125">
        <f>BK97</f>
        <v>0</v>
      </c>
      <c r="L97" s="121"/>
      <c r="M97" s="126"/>
      <c r="P97" s="127">
        <f>SUM(P98:P101)</f>
        <v>0</v>
      </c>
      <c r="R97" s="127">
        <f>SUM(R98:R101)</f>
        <v>0</v>
      </c>
      <c r="T97" s="128">
        <f>SUM(T98:T101)</f>
        <v>0</v>
      </c>
      <c r="AR97" s="122" t="s">
        <v>197</v>
      </c>
      <c r="AT97" s="129" t="s">
        <v>81</v>
      </c>
      <c r="AU97" s="129" t="s">
        <v>82</v>
      </c>
      <c r="AY97" s="122" t="s">
        <v>160</v>
      </c>
      <c r="BK97" s="130">
        <f>SUM(BK98:BK101)</f>
        <v>0</v>
      </c>
    </row>
    <row r="98" spans="2:65" s="1" customFormat="1" ht="16.5" customHeight="1">
      <c r="B98" s="33"/>
      <c r="C98" s="133" t="s">
        <v>197</v>
      </c>
      <c r="D98" s="133" t="s">
        <v>162</v>
      </c>
      <c r="E98" s="134" t="s">
        <v>1163</v>
      </c>
      <c r="F98" s="135" t="s">
        <v>1164</v>
      </c>
      <c r="G98" s="136" t="s">
        <v>536</v>
      </c>
      <c r="H98" s="137">
        <v>1</v>
      </c>
      <c r="I98" s="138"/>
      <c r="J98" s="139">
        <f>ROUND(I98*H98,2)</f>
        <v>0</v>
      </c>
      <c r="K98" s="135" t="s">
        <v>44</v>
      </c>
      <c r="L98" s="33"/>
      <c r="M98" s="140" t="s">
        <v>44</v>
      </c>
      <c r="N98" s="141" t="s">
        <v>53</v>
      </c>
      <c r="P98" s="142">
        <f>O98*H98</f>
        <v>0</v>
      </c>
      <c r="Q98" s="142">
        <v>0</v>
      </c>
      <c r="R98" s="142">
        <f>Q98*H98</f>
        <v>0</v>
      </c>
      <c r="S98" s="142">
        <v>0</v>
      </c>
      <c r="T98" s="143">
        <f>S98*H98</f>
        <v>0</v>
      </c>
      <c r="AR98" s="144" t="s">
        <v>1146</v>
      </c>
      <c r="AT98" s="144" t="s">
        <v>162</v>
      </c>
      <c r="AU98" s="144" t="s">
        <v>90</v>
      </c>
      <c r="AY98" s="17" t="s">
        <v>160</v>
      </c>
      <c r="BE98" s="145">
        <f>IF(N98="základní",J98,0)</f>
        <v>0</v>
      </c>
      <c r="BF98" s="145">
        <f>IF(N98="snížená",J98,0)</f>
        <v>0</v>
      </c>
      <c r="BG98" s="145">
        <f>IF(N98="zákl. přenesená",J98,0)</f>
        <v>0</v>
      </c>
      <c r="BH98" s="145">
        <f>IF(N98="sníž. přenesená",J98,0)</f>
        <v>0</v>
      </c>
      <c r="BI98" s="145">
        <f>IF(N98="nulová",J98,0)</f>
        <v>0</v>
      </c>
      <c r="BJ98" s="17" t="s">
        <v>90</v>
      </c>
      <c r="BK98" s="145">
        <f>ROUND(I98*H98,2)</f>
        <v>0</v>
      </c>
      <c r="BL98" s="17" t="s">
        <v>1146</v>
      </c>
      <c r="BM98" s="144" t="s">
        <v>1165</v>
      </c>
    </row>
    <row r="99" spans="2:65" s="1" customFormat="1" ht="16.5" customHeight="1">
      <c r="B99" s="33"/>
      <c r="C99" s="133" t="s">
        <v>205</v>
      </c>
      <c r="D99" s="133" t="s">
        <v>162</v>
      </c>
      <c r="E99" s="134" t="s">
        <v>1166</v>
      </c>
      <c r="F99" s="135" t="s">
        <v>1167</v>
      </c>
      <c r="G99" s="136" t="s">
        <v>536</v>
      </c>
      <c r="H99" s="137">
        <v>1</v>
      </c>
      <c r="I99" s="138"/>
      <c r="J99" s="139">
        <f>ROUND(I99*H99,2)</f>
        <v>0</v>
      </c>
      <c r="K99" s="135" t="s">
        <v>44</v>
      </c>
      <c r="L99" s="33"/>
      <c r="M99" s="140" t="s">
        <v>44</v>
      </c>
      <c r="N99" s="141" t="s">
        <v>53</v>
      </c>
      <c r="P99" s="142">
        <f>O99*H99</f>
        <v>0</v>
      </c>
      <c r="Q99" s="142">
        <v>0</v>
      </c>
      <c r="R99" s="142">
        <f>Q99*H99</f>
        <v>0</v>
      </c>
      <c r="S99" s="142">
        <v>0</v>
      </c>
      <c r="T99" s="143">
        <f>S99*H99</f>
        <v>0</v>
      </c>
      <c r="AR99" s="144" t="s">
        <v>1146</v>
      </c>
      <c r="AT99" s="144" t="s">
        <v>162</v>
      </c>
      <c r="AU99" s="144" t="s">
        <v>90</v>
      </c>
      <c r="AY99" s="17" t="s">
        <v>160</v>
      </c>
      <c r="BE99" s="145">
        <f>IF(N99="základní",J99,0)</f>
        <v>0</v>
      </c>
      <c r="BF99" s="145">
        <f>IF(N99="snížená",J99,0)</f>
        <v>0</v>
      </c>
      <c r="BG99" s="145">
        <f>IF(N99="zákl. přenesená",J99,0)</f>
        <v>0</v>
      </c>
      <c r="BH99" s="145">
        <f>IF(N99="sníž. přenesená",J99,0)</f>
        <v>0</v>
      </c>
      <c r="BI99" s="145">
        <f>IF(N99="nulová",J99,0)</f>
        <v>0</v>
      </c>
      <c r="BJ99" s="17" t="s">
        <v>90</v>
      </c>
      <c r="BK99" s="145">
        <f>ROUND(I99*H99,2)</f>
        <v>0</v>
      </c>
      <c r="BL99" s="17" t="s">
        <v>1146</v>
      </c>
      <c r="BM99" s="144" t="s">
        <v>1168</v>
      </c>
    </row>
    <row r="100" spans="2:65" s="1" customFormat="1" ht="16.5" customHeight="1">
      <c r="B100" s="33"/>
      <c r="C100" s="133" t="s">
        <v>215</v>
      </c>
      <c r="D100" s="133" t="s">
        <v>162</v>
      </c>
      <c r="E100" s="134" t="s">
        <v>1169</v>
      </c>
      <c r="F100" s="135" t="s">
        <v>1170</v>
      </c>
      <c r="G100" s="136" t="s">
        <v>357</v>
      </c>
      <c r="H100" s="137">
        <v>1</v>
      </c>
      <c r="I100" s="138"/>
      <c r="J100" s="139">
        <f>ROUND(I100*H100,2)</f>
        <v>0</v>
      </c>
      <c r="K100" s="135" t="s">
        <v>44</v>
      </c>
      <c r="L100" s="33"/>
      <c r="M100" s="140" t="s">
        <v>44</v>
      </c>
      <c r="N100" s="141" t="s">
        <v>53</v>
      </c>
      <c r="P100" s="142">
        <f>O100*H100</f>
        <v>0</v>
      </c>
      <c r="Q100" s="142">
        <v>0</v>
      </c>
      <c r="R100" s="142">
        <f>Q100*H100</f>
        <v>0</v>
      </c>
      <c r="S100" s="142">
        <v>0</v>
      </c>
      <c r="T100" s="143">
        <f>S100*H100</f>
        <v>0</v>
      </c>
      <c r="AR100" s="144" t="s">
        <v>1146</v>
      </c>
      <c r="AT100" s="144" t="s">
        <v>162</v>
      </c>
      <c r="AU100" s="144" t="s">
        <v>90</v>
      </c>
      <c r="AY100" s="17" t="s">
        <v>160</v>
      </c>
      <c r="BE100" s="145">
        <f>IF(N100="základní",J100,0)</f>
        <v>0</v>
      </c>
      <c r="BF100" s="145">
        <f>IF(N100="snížená",J100,0)</f>
        <v>0</v>
      </c>
      <c r="BG100" s="145">
        <f>IF(N100="zákl. přenesená",J100,0)</f>
        <v>0</v>
      </c>
      <c r="BH100" s="145">
        <f>IF(N100="sníž. přenesená",J100,0)</f>
        <v>0</v>
      </c>
      <c r="BI100" s="145">
        <f>IF(N100="nulová",J100,0)</f>
        <v>0</v>
      </c>
      <c r="BJ100" s="17" t="s">
        <v>90</v>
      </c>
      <c r="BK100" s="145">
        <f>ROUND(I100*H100,2)</f>
        <v>0</v>
      </c>
      <c r="BL100" s="17" t="s">
        <v>1146</v>
      </c>
      <c r="BM100" s="144" t="s">
        <v>1171</v>
      </c>
    </row>
    <row r="101" spans="2:65" s="1" customFormat="1" ht="16.5" customHeight="1">
      <c r="B101" s="33"/>
      <c r="C101" s="133" t="s">
        <v>222</v>
      </c>
      <c r="D101" s="133" t="s">
        <v>162</v>
      </c>
      <c r="E101" s="134" t="s">
        <v>1172</v>
      </c>
      <c r="F101" s="135" t="s">
        <v>1173</v>
      </c>
      <c r="G101" s="136" t="s">
        <v>536</v>
      </c>
      <c r="H101" s="137">
        <v>1</v>
      </c>
      <c r="I101" s="138"/>
      <c r="J101" s="139">
        <f>ROUND(I101*H101,2)</f>
        <v>0</v>
      </c>
      <c r="K101" s="135" t="s">
        <v>44</v>
      </c>
      <c r="L101" s="33"/>
      <c r="M101" s="140" t="s">
        <v>44</v>
      </c>
      <c r="N101" s="141" t="s">
        <v>53</v>
      </c>
      <c r="P101" s="142">
        <f>O101*H101</f>
        <v>0</v>
      </c>
      <c r="Q101" s="142">
        <v>0</v>
      </c>
      <c r="R101" s="142">
        <f>Q101*H101</f>
        <v>0</v>
      </c>
      <c r="S101" s="142">
        <v>0</v>
      </c>
      <c r="T101" s="143">
        <f>S101*H101</f>
        <v>0</v>
      </c>
      <c r="AR101" s="144" t="s">
        <v>1146</v>
      </c>
      <c r="AT101" s="144" t="s">
        <v>162</v>
      </c>
      <c r="AU101" s="144" t="s">
        <v>90</v>
      </c>
      <c r="AY101" s="17" t="s">
        <v>160</v>
      </c>
      <c r="BE101" s="145">
        <f>IF(N101="základní",J101,0)</f>
        <v>0</v>
      </c>
      <c r="BF101" s="145">
        <f>IF(N101="snížená",J101,0)</f>
        <v>0</v>
      </c>
      <c r="BG101" s="145">
        <f>IF(N101="zákl. přenesená",J101,0)</f>
        <v>0</v>
      </c>
      <c r="BH101" s="145">
        <f>IF(N101="sníž. přenesená",J101,0)</f>
        <v>0</v>
      </c>
      <c r="BI101" s="145">
        <f>IF(N101="nulová",J101,0)</f>
        <v>0</v>
      </c>
      <c r="BJ101" s="17" t="s">
        <v>90</v>
      </c>
      <c r="BK101" s="145">
        <f>ROUND(I101*H101,2)</f>
        <v>0</v>
      </c>
      <c r="BL101" s="17" t="s">
        <v>1146</v>
      </c>
      <c r="BM101" s="144" t="s">
        <v>1174</v>
      </c>
    </row>
    <row r="102" spans="2:63" s="11" customFormat="1" ht="25.9" customHeight="1">
      <c r="B102" s="121"/>
      <c r="D102" s="122" t="s">
        <v>81</v>
      </c>
      <c r="E102" s="123" t="s">
        <v>1175</v>
      </c>
      <c r="F102" s="123" t="s">
        <v>1176</v>
      </c>
      <c r="I102" s="124"/>
      <c r="J102" s="125">
        <f>BK102</f>
        <v>0</v>
      </c>
      <c r="L102" s="121"/>
      <c r="M102" s="126"/>
      <c r="P102" s="127">
        <f>SUM(P103:P108)</f>
        <v>0</v>
      </c>
      <c r="R102" s="127">
        <f>SUM(R103:R108)</f>
        <v>0</v>
      </c>
      <c r="T102" s="128">
        <f>SUM(T103:T108)</f>
        <v>0</v>
      </c>
      <c r="AR102" s="122" t="s">
        <v>197</v>
      </c>
      <c r="AT102" s="129" t="s">
        <v>81</v>
      </c>
      <c r="AU102" s="129" t="s">
        <v>82</v>
      </c>
      <c r="AY102" s="122" t="s">
        <v>160</v>
      </c>
      <c r="BK102" s="130">
        <f>SUM(BK103:BK108)</f>
        <v>0</v>
      </c>
    </row>
    <row r="103" spans="2:65" s="1" customFormat="1" ht="16.5" customHeight="1">
      <c r="B103" s="33"/>
      <c r="C103" s="133" t="s">
        <v>230</v>
      </c>
      <c r="D103" s="133" t="s">
        <v>162</v>
      </c>
      <c r="E103" s="134" t="s">
        <v>1177</v>
      </c>
      <c r="F103" s="135" t="s">
        <v>1178</v>
      </c>
      <c r="G103" s="136" t="s">
        <v>536</v>
      </c>
      <c r="H103" s="137">
        <v>1</v>
      </c>
      <c r="I103" s="138"/>
      <c r="J103" s="139">
        <f aca="true" t="shared" si="0" ref="J103:J108">ROUND(I103*H103,2)</f>
        <v>0</v>
      </c>
      <c r="K103" s="135" t="s">
        <v>44</v>
      </c>
      <c r="L103" s="33"/>
      <c r="M103" s="140" t="s">
        <v>44</v>
      </c>
      <c r="N103" s="141" t="s">
        <v>53</v>
      </c>
      <c r="P103" s="142">
        <f aca="true" t="shared" si="1" ref="P103:P108">O103*H103</f>
        <v>0</v>
      </c>
      <c r="Q103" s="142">
        <v>0</v>
      </c>
      <c r="R103" s="142">
        <f aca="true" t="shared" si="2" ref="R103:R108">Q103*H103</f>
        <v>0</v>
      </c>
      <c r="S103" s="142">
        <v>0</v>
      </c>
      <c r="T103" s="143">
        <f aca="true" t="shared" si="3" ref="T103:T108">S103*H103</f>
        <v>0</v>
      </c>
      <c r="AR103" s="144" t="s">
        <v>1146</v>
      </c>
      <c r="AT103" s="144" t="s">
        <v>162</v>
      </c>
      <c r="AU103" s="144" t="s">
        <v>90</v>
      </c>
      <c r="AY103" s="17" t="s">
        <v>160</v>
      </c>
      <c r="BE103" s="145">
        <f aca="true" t="shared" si="4" ref="BE103:BE108">IF(N103="základní",J103,0)</f>
        <v>0</v>
      </c>
      <c r="BF103" s="145">
        <f aca="true" t="shared" si="5" ref="BF103:BF108">IF(N103="snížená",J103,0)</f>
        <v>0</v>
      </c>
      <c r="BG103" s="145">
        <f aca="true" t="shared" si="6" ref="BG103:BG108">IF(N103="zákl. přenesená",J103,0)</f>
        <v>0</v>
      </c>
      <c r="BH103" s="145">
        <f aca="true" t="shared" si="7" ref="BH103:BH108">IF(N103="sníž. přenesená",J103,0)</f>
        <v>0</v>
      </c>
      <c r="BI103" s="145">
        <f aca="true" t="shared" si="8" ref="BI103:BI108">IF(N103="nulová",J103,0)</f>
        <v>0</v>
      </c>
      <c r="BJ103" s="17" t="s">
        <v>90</v>
      </c>
      <c r="BK103" s="145">
        <f aca="true" t="shared" si="9" ref="BK103:BK108">ROUND(I103*H103,2)</f>
        <v>0</v>
      </c>
      <c r="BL103" s="17" t="s">
        <v>1146</v>
      </c>
      <c r="BM103" s="144" t="s">
        <v>1179</v>
      </c>
    </row>
    <row r="104" spans="2:65" s="1" customFormat="1" ht="16.5" customHeight="1">
      <c r="B104" s="33"/>
      <c r="C104" s="133" t="s">
        <v>237</v>
      </c>
      <c r="D104" s="133" t="s">
        <v>162</v>
      </c>
      <c r="E104" s="134" t="s">
        <v>1180</v>
      </c>
      <c r="F104" s="135" t="s">
        <v>1181</v>
      </c>
      <c r="G104" s="136" t="s">
        <v>536</v>
      </c>
      <c r="H104" s="137">
        <v>1</v>
      </c>
      <c r="I104" s="138"/>
      <c r="J104" s="139">
        <f t="shared" si="0"/>
        <v>0</v>
      </c>
      <c r="K104" s="135" t="s">
        <v>44</v>
      </c>
      <c r="L104" s="33"/>
      <c r="M104" s="140" t="s">
        <v>44</v>
      </c>
      <c r="N104" s="141" t="s">
        <v>53</v>
      </c>
      <c r="P104" s="142">
        <f t="shared" si="1"/>
        <v>0</v>
      </c>
      <c r="Q104" s="142">
        <v>0</v>
      </c>
      <c r="R104" s="142">
        <f t="shared" si="2"/>
        <v>0</v>
      </c>
      <c r="S104" s="142">
        <v>0</v>
      </c>
      <c r="T104" s="143">
        <f t="shared" si="3"/>
        <v>0</v>
      </c>
      <c r="AR104" s="144" t="s">
        <v>1146</v>
      </c>
      <c r="AT104" s="144" t="s">
        <v>162</v>
      </c>
      <c r="AU104" s="144" t="s">
        <v>90</v>
      </c>
      <c r="AY104" s="17" t="s">
        <v>160</v>
      </c>
      <c r="BE104" s="145">
        <f t="shared" si="4"/>
        <v>0</v>
      </c>
      <c r="BF104" s="145">
        <f t="shared" si="5"/>
        <v>0</v>
      </c>
      <c r="BG104" s="145">
        <f t="shared" si="6"/>
        <v>0</v>
      </c>
      <c r="BH104" s="145">
        <f t="shared" si="7"/>
        <v>0</v>
      </c>
      <c r="BI104" s="145">
        <f t="shared" si="8"/>
        <v>0</v>
      </c>
      <c r="BJ104" s="17" t="s">
        <v>90</v>
      </c>
      <c r="BK104" s="145">
        <f t="shared" si="9"/>
        <v>0</v>
      </c>
      <c r="BL104" s="17" t="s">
        <v>1146</v>
      </c>
      <c r="BM104" s="144" t="s">
        <v>1182</v>
      </c>
    </row>
    <row r="105" spans="2:65" s="1" customFormat="1" ht="16.5" customHeight="1">
      <c r="B105" s="33"/>
      <c r="C105" s="133" t="s">
        <v>245</v>
      </c>
      <c r="D105" s="133" t="s">
        <v>162</v>
      </c>
      <c r="E105" s="134" t="s">
        <v>1183</v>
      </c>
      <c r="F105" s="135" t="s">
        <v>1184</v>
      </c>
      <c r="G105" s="136" t="s">
        <v>357</v>
      </c>
      <c r="H105" s="137">
        <v>2</v>
      </c>
      <c r="I105" s="138"/>
      <c r="J105" s="139">
        <f t="shared" si="0"/>
        <v>0</v>
      </c>
      <c r="K105" s="135" t="s">
        <v>44</v>
      </c>
      <c r="L105" s="33"/>
      <c r="M105" s="140" t="s">
        <v>44</v>
      </c>
      <c r="N105" s="141" t="s">
        <v>53</v>
      </c>
      <c r="P105" s="142">
        <f t="shared" si="1"/>
        <v>0</v>
      </c>
      <c r="Q105" s="142">
        <v>0</v>
      </c>
      <c r="R105" s="142">
        <f t="shared" si="2"/>
        <v>0</v>
      </c>
      <c r="S105" s="142">
        <v>0</v>
      </c>
      <c r="T105" s="143">
        <f t="shared" si="3"/>
        <v>0</v>
      </c>
      <c r="AR105" s="144" t="s">
        <v>1146</v>
      </c>
      <c r="AT105" s="144" t="s">
        <v>162</v>
      </c>
      <c r="AU105" s="144" t="s">
        <v>90</v>
      </c>
      <c r="AY105" s="17" t="s">
        <v>160</v>
      </c>
      <c r="BE105" s="145">
        <f t="shared" si="4"/>
        <v>0</v>
      </c>
      <c r="BF105" s="145">
        <f t="shared" si="5"/>
        <v>0</v>
      </c>
      <c r="BG105" s="145">
        <f t="shared" si="6"/>
        <v>0</v>
      </c>
      <c r="BH105" s="145">
        <f t="shared" si="7"/>
        <v>0</v>
      </c>
      <c r="BI105" s="145">
        <f t="shared" si="8"/>
        <v>0</v>
      </c>
      <c r="BJ105" s="17" t="s">
        <v>90</v>
      </c>
      <c r="BK105" s="145">
        <f t="shared" si="9"/>
        <v>0</v>
      </c>
      <c r="BL105" s="17" t="s">
        <v>1146</v>
      </c>
      <c r="BM105" s="144" t="s">
        <v>1185</v>
      </c>
    </row>
    <row r="106" spans="2:65" s="1" customFormat="1" ht="16.5" customHeight="1">
      <c r="B106" s="33"/>
      <c r="C106" s="133" t="s">
        <v>252</v>
      </c>
      <c r="D106" s="133" t="s">
        <v>162</v>
      </c>
      <c r="E106" s="134" t="s">
        <v>1186</v>
      </c>
      <c r="F106" s="135" t="s">
        <v>1187</v>
      </c>
      <c r="G106" s="136" t="s">
        <v>536</v>
      </c>
      <c r="H106" s="137">
        <v>1</v>
      </c>
      <c r="I106" s="138"/>
      <c r="J106" s="139">
        <f t="shared" si="0"/>
        <v>0</v>
      </c>
      <c r="K106" s="135" t="s">
        <v>44</v>
      </c>
      <c r="L106" s="33"/>
      <c r="M106" s="140" t="s">
        <v>44</v>
      </c>
      <c r="N106" s="141" t="s">
        <v>53</v>
      </c>
      <c r="P106" s="142">
        <f t="shared" si="1"/>
        <v>0</v>
      </c>
      <c r="Q106" s="142">
        <v>0</v>
      </c>
      <c r="R106" s="142">
        <f t="shared" si="2"/>
        <v>0</v>
      </c>
      <c r="S106" s="142">
        <v>0</v>
      </c>
      <c r="T106" s="143">
        <f t="shared" si="3"/>
        <v>0</v>
      </c>
      <c r="AR106" s="144" t="s">
        <v>1146</v>
      </c>
      <c r="AT106" s="144" t="s">
        <v>162</v>
      </c>
      <c r="AU106" s="144" t="s">
        <v>90</v>
      </c>
      <c r="AY106" s="17" t="s">
        <v>160</v>
      </c>
      <c r="BE106" s="145">
        <f t="shared" si="4"/>
        <v>0</v>
      </c>
      <c r="BF106" s="145">
        <f t="shared" si="5"/>
        <v>0</v>
      </c>
      <c r="BG106" s="145">
        <f t="shared" si="6"/>
        <v>0</v>
      </c>
      <c r="BH106" s="145">
        <f t="shared" si="7"/>
        <v>0</v>
      </c>
      <c r="BI106" s="145">
        <f t="shared" si="8"/>
        <v>0</v>
      </c>
      <c r="BJ106" s="17" t="s">
        <v>90</v>
      </c>
      <c r="BK106" s="145">
        <f t="shared" si="9"/>
        <v>0</v>
      </c>
      <c r="BL106" s="17" t="s">
        <v>1146</v>
      </c>
      <c r="BM106" s="144" t="s">
        <v>1188</v>
      </c>
    </row>
    <row r="107" spans="2:65" s="1" customFormat="1" ht="16.5" customHeight="1">
      <c r="B107" s="33"/>
      <c r="C107" s="133" t="s">
        <v>259</v>
      </c>
      <c r="D107" s="133" t="s">
        <v>162</v>
      </c>
      <c r="E107" s="134" t="s">
        <v>1189</v>
      </c>
      <c r="F107" s="135" t="s">
        <v>1190</v>
      </c>
      <c r="G107" s="136" t="s">
        <v>536</v>
      </c>
      <c r="H107" s="137">
        <v>1</v>
      </c>
      <c r="I107" s="138"/>
      <c r="J107" s="139">
        <f t="shared" si="0"/>
        <v>0</v>
      </c>
      <c r="K107" s="135" t="s">
        <v>44</v>
      </c>
      <c r="L107" s="33"/>
      <c r="M107" s="140" t="s">
        <v>44</v>
      </c>
      <c r="N107" s="141" t="s">
        <v>53</v>
      </c>
      <c r="P107" s="142">
        <f t="shared" si="1"/>
        <v>0</v>
      </c>
      <c r="Q107" s="142">
        <v>0</v>
      </c>
      <c r="R107" s="142">
        <f t="shared" si="2"/>
        <v>0</v>
      </c>
      <c r="S107" s="142">
        <v>0</v>
      </c>
      <c r="T107" s="143">
        <f t="shared" si="3"/>
        <v>0</v>
      </c>
      <c r="AR107" s="144" t="s">
        <v>1146</v>
      </c>
      <c r="AT107" s="144" t="s">
        <v>162</v>
      </c>
      <c r="AU107" s="144" t="s">
        <v>90</v>
      </c>
      <c r="AY107" s="17" t="s">
        <v>160</v>
      </c>
      <c r="BE107" s="145">
        <f t="shared" si="4"/>
        <v>0</v>
      </c>
      <c r="BF107" s="145">
        <f t="shared" si="5"/>
        <v>0</v>
      </c>
      <c r="BG107" s="145">
        <f t="shared" si="6"/>
        <v>0</v>
      </c>
      <c r="BH107" s="145">
        <f t="shared" si="7"/>
        <v>0</v>
      </c>
      <c r="BI107" s="145">
        <f t="shared" si="8"/>
        <v>0</v>
      </c>
      <c r="BJ107" s="17" t="s">
        <v>90</v>
      </c>
      <c r="BK107" s="145">
        <f t="shared" si="9"/>
        <v>0</v>
      </c>
      <c r="BL107" s="17" t="s">
        <v>1146</v>
      </c>
      <c r="BM107" s="144" t="s">
        <v>1191</v>
      </c>
    </row>
    <row r="108" spans="2:65" s="1" customFormat="1" ht="16.5" customHeight="1">
      <c r="B108" s="33"/>
      <c r="C108" s="133" t="s">
        <v>266</v>
      </c>
      <c r="D108" s="133" t="s">
        <v>162</v>
      </c>
      <c r="E108" s="134" t="s">
        <v>1192</v>
      </c>
      <c r="F108" s="135" t="s">
        <v>1193</v>
      </c>
      <c r="G108" s="136" t="s">
        <v>536</v>
      </c>
      <c r="H108" s="137">
        <v>1</v>
      </c>
      <c r="I108" s="138"/>
      <c r="J108" s="139">
        <f t="shared" si="0"/>
        <v>0</v>
      </c>
      <c r="K108" s="135" t="s">
        <v>44</v>
      </c>
      <c r="L108" s="33"/>
      <c r="M108" s="140" t="s">
        <v>44</v>
      </c>
      <c r="N108" s="141" t="s">
        <v>53</v>
      </c>
      <c r="P108" s="142">
        <f t="shared" si="1"/>
        <v>0</v>
      </c>
      <c r="Q108" s="142">
        <v>0</v>
      </c>
      <c r="R108" s="142">
        <f t="shared" si="2"/>
        <v>0</v>
      </c>
      <c r="S108" s="142">
        <v>0</v>
      </c>
      <c r="T108" s="143">
        <f t="shared" si="3"/>
        <v>0</v>
      </c>
      <c r="AR108" s="144" t="s">
        <v>1146</v>
      </c>
      <c r="AT108" s="144" t="s">
        <v>162</v>
      </c>
      <c r="AU108" s="144" t="s">
        <v>90</v>
      </c>
      <c r="AY108" s="17" t="s">
        <v>160</v>
      </c>
      <c r="BE108" s="145">
        <f t="shared" si="4"/>
        <v>0</v>
      </c>
      <c r="BF108" s="145">
        <f t="shared" si="5"/>
        <v>0</v>
      </c>
      <c r="BG108" s="145">
        <f t="shared" si="6"/>
        <v>0</v>
      </c>
      <c r="BH108" s="145">
        <f t="shared" si="7"/>
        <v>0</v>
      </c>
      <c r="BI108" s="145">
        <f t="shared" si="8"/>
        <v>0</v>
      </c>
      <c r="BJ108" s="17" t="s">
        <v>90</v>
      </c>
      <c r="BK108" s="145">
        <f t="shared" si="9"/>
        <v>0</v>
      </c>
      <c r="BL108" s="17" t="s">
        <v>1146</v>
      </c>
      <c r="BM108" s="144" t="s">
        <v>1194</v>
      </c>
    </row>
    <row r="109" spans="2:63" s="11" customFormat="1" ht="25.9" customHeight="1">
      <c r="B109" s="121"/>
      <c r="D109" s="122" t="s">
        <v>81</v>
      </c>
      <c r="E109" s="123" t="s">
        <v>1195</v>
      </c>
      <c r="F109" s="123" t="s">
        <v>1196</v>
      </c>
      <c r="I109" s="124"/>
      <c r="J109" s="125">
        <f>BK109</f>
        <v>0</v>
      </c>
      <c r="L109" s="121"/>
      <c r="M109" s="126"/>
      <c r="P109" s="127">
        <f>P110</f>
        <v>0</v>
      </c>
      <c r="R109" s="127">
        <f>R110</f>
        <v>0</v>
      </c>
      <c r="T109" s="128">
        <f>T110</f>
        <v>0</v>
      </c>
      <c r="AR109" s="122" t="s">
        <v>197</v>
      </c>
      <c r="AT109" s="129" t="s">
        <v>81</v>
      </c>
      <c r="AU109" s="129" t="s">
        <v>82</v>
      </c>
      <c r="AY109" s="122" t="s">
        <v>160</v>
      </c>
      <c r="BK109" s="130">
        <f>BK110</f>
        <v>0</v>
      </c>
    </row>
    <row r="110" spans="2:65" s="1" customFormat="1" ht="16.5" customHeight="1">
      <c r="B110" s="33"/>
      <c r="C110" s="133" t="s">
        <v>8</v>
      </c>
      <c r="D110" s="133" t="s">
        <v>162</v>
      </c>
      <c r="E110" s="134" t="s">
        <v>1197</v>
      </c>
      <c r="F110" s="135" t="s">
        <v>1198</v>
      </c>
      <c r="G110" s="136" t="s">
        <v>536</v>
      </c>
      <c r="H110" s="137">
        <v>1</v>
      </c>
      <c r="I110" s="138"/>
      <c r="J110" s="139">
        <f>ROUND(I110*H110,2)</f>
        <v>0</v>
      </c>
      <c r="K110" s="135" t="s">
        <v>44</v>
      </c>
      <c r="L110" s="33"/>
      <c r="M110" s="140" t="s">
        <v>44</v>
      </c>
      <c r="N110" s="141" t="s">
        <v>53</v>
      </c>
      <c r="P110" s="142">
        <f>O110*H110</f>
        <v>0</v>
      </c>
      <c r="Q110" s="142">
        <v>0</v>
      </c>
      <c r="R110" s="142">
        <f>Q110*H110</f>
        <v>0</v>
      </c>
      <c r="S110" s="142">
        <v>0</v>
      </c>
      <c r="T110" s="143">
        <f>S110*H110</f>
        <v>0</v>
      </c>
      <c r="AR110" s="144" t="s">
        <v>1146</v>
      </c>
      <c r="AT110" s="144" t="s">
        <v>162</v>
      </c>
      <c r="AU110" s="144" t="s">
        <v>90</v>
      </c>
      <c r="AY110" s="17" t="s">
        <v>160</v>
      </c>
      <c r="BE110" s="145">
        <f>IF(N110="základní",J110,0)</f>
        <v>0</v>
      </c>
      <c r="BF110" s="145">
        <f>IF(N110="snížená",J110,0)</f>
        <v>0</v>
      </c>
      <c r="BG110" s="145">
        <f>IF(N110="zákl. přenesená",J110,0)</f>
        <v>0</v>
      </c>
      <c r="BH110" s="145">
        <f>IF(N110="sníž. přenesená",J110,0)</f>
        <v>0</v>
      </c>
      <c r="BI110" s="145">
        <f>IF(N110="nulová",J110,0)</f>
        <v>0</v>
      </c>
      <c r="BJ110" s="17" t="s">
        <v>90</v>
      </c>
      <c r="BK110" s="145">
        <f>ROUND(I110*H110,2)</f>
        <v>0</v>
      </c>
      <c r="BL110" s="17" t="s">
        <v>1146</v>
      </c>
      <c r="BM110" s="144" t="s">
        <v>1199</v>
      </c>
    </row>
    <row r="111" spans="2:63" s="11" customFormat="1" ht="25.9" customHeight="1">
      <c r="B111" s="121"/>
      <c r="D111" s="122" t="s">
        <v>81</v>
      </c>
      <c r="E111" s="123" t="s">
        <v>1200</v>
      </c>
      <c r="F111" s="123" t="s">
        <v>1201</v>
      </c>
      <c r="I111" s="124"/>
      <c r="J111" s="125">
        <f>BK111</f>
        <v>0</v>
      </c>
      <c r="L111" s="121"/>
      <c r="M111" s="126"/>
      <c r="P111" s="127">
        <f>SUM(P112:P113)</f>
        <v>0</v>
      </c>
      <c r="R111" s="127">
        <f>SUM(R112:R113)</f>
        <v>0</v>
      </c>
      <c r="T111" s="128">
        <f>SUM(T112:T113)</f>
        <v>0</v>
      </c>
      <c r="AR111" s="122" t="s">
        <v>197</v>
      </c>
      <c r="AT111" s="129" t="s">
        <v>81</v>
      </c>
      <c r="AU111" s="129" t="s">
        <v>82</v>
      </c>
      <c r="AY111" s="122" t="s">
        <v>160</v>
      </c>
      <c r="BK111" s="130">
        <f>SUM(BK112:BK113)</f>
        <v>0</v>
      </c>
    </row>
    <row r="112" spans="2:65" s="1" customFormat="1" ht="16.5" customHeight="1">
      <c r="B112" s="33"/>
      <c r="C112" s="133" t="s">
        <v>276</v>
      </c>
      <c r="D112" s="133" t="s">
        <v>162</v>
      </c>
      <c r="E112" s="134" t="s">
        <v>1202</v>
      </c>
      <c r="F112" s="135" t="s">
        <v>1203</v>
      </c>
      <c r="G112" s="136" t="s">
        <v>536</v>
      </c>
      <c r="H112" s="137">
        <v>1</v>
      </c>
      <c r="I112" s="138"/>
      <c r="J112" s="139">
        <f>ROUND(I112*H112,2)</f>
        <v>0</v>
      </c>
      <c r="K112" s="135" t="s">
        <v>44</v>
      </c>
      <c r="L112" s="33"/>
      <c r="M112" s="140" t="s">
        <v>44</v>
      </c>
      <c r="N112" s="141" t="s">
        <v>53</v>
      </c>
      <c r="P112" s="142">
        <f>O112*H112</f>
        <v>0</v>
      </c>
      <c r="Q112" s="142">
        <v>0</v>
      </c>
      <c r="R112" s="142">
        <f>Q112*H112</f>
        <v>0</v>
      </c>
      <c r="S112" s="142">
        <v>0</v>
      </c>
      <c r="T112" s="143">
        <f>S112*H112</f>
        <v>0</v>
      </c>
      <c r="AR112" s="144" t="s">
        <v>1146</v>
      </c>
      <c r="AT112" s="144" t="s">
        <v>162</v>
      </c>
      <c r="AU112" s="144" t="s">
        <v>90</v>
      </c>
      <c r="AY112" s="17" t="s">
        <v>160</v>
      </c>
      <c r="BE112" s="145">
        <f>IF(N112="základní",J112,0)</f>
        <v>0</v>
      </c>
      <c r="BF112" s="145">
        <f>IF(N112="snížená",J112,0)</f>
        <v>0</v>
      </c>
      <c r="BG112" s="145">
        <f>IF(N112="zákl. přenesená",J112,0)</f>
        <v>0</v>
      </c>
      <c r="BH112" s="145">
        <f>IF(N112="sníž. přenesená",J112,0)</f>
        <v>0</v>
      </c>
      <c r="BI112" s="145">
        <f>IF(N112="nulová",J112,0)</f>
        <v>0</v>
      </c>
      <c r="BJ112" s="17" t="s">
        <v>90</v>
      </c>
      <c r="BK112" s="145">
        <f>ROUND(I112*H112,2)</f>
        <v>0</v>
      </c>
      <c r="BL112" s="17" t="s">
        <v>1146</v>
      </c>
      <c r="BM112" s="144" t="s">
        <v>1204</v>
      </c>
    </row>
    <row r="113" spans="2:65" s="1" customFormat="1" ht="16.5" customHeight="1">
      <c r="B113" s="33"/>
      <c r="C113" s="133" t="s">
        <v>282</v>
      </c>
      <c r="D113" s="133" t="s">
        <v>162</v>
      </c>
      <c r="E113" s="134" t="s">
        <v>1205</v>
      </c>
      <c r="F113" s="135" t="s">
        <v>1206</v>
      </c>
      <c r="G113" s="136" t="s">
        <v>536</v>
      </c>
      <c r="H113" s="137">
        <v>1</v>
      </c>
      <c r="I113" s="138"/>
      <c r="J113" s="139">
        <f>ROUND(I113*H113,2)</f>
        <v>0</v>
      </c>
      <c r="K113" s="135" t="s">
        <v>44</v>
      </c>
      <c r="L113" s="33"/>
      <c r="M113" s="140" t="s">
        <v>44</v>
      </c>
      <c r="N113" s="141" t="s">
        <v>53</v>
      </c>
      <c r="P113" s="142">
        <f>O113*H113</f>
        <v>0</v>
      </c>
      <c r="Q113" s="142">
        <v>0</v>
      </c>
      <c r="R113" s="142">
        <f>Q113*H113</f>
        <v>0</v>
      </c>
      <c r="S113" s="142">
        <v>0</v>
      </c>
      <c r="T113" s="143">
        <f>S113*H113</f>
        <v>0</v>
      </c>
      <c r="AR113" s="144" t="s">
        <v>1146</v>
      </c>
      <c r="AT113" s="144" t="s">
        <v>162</v>
      </c>
      <c r="AU113" s="144" t="s">
        <v>90</v>
      </c>
      <c r="AY113" s="17" t="s">
        <v>160</v>
      </c>
      <c r="BE113" s="145">
        <f>IF(N113="základní",J113,0)</f>
        <v>0</v>
      </c>
      <c r="BF113" s="145">
        <f>IF(N113="snížená",J113,0)</f>
        <v>0</v>
      </c>
      <c r="BG113" s="145">
        <f>IF(N113="zákl. přenesená",J113,0)</f>
        <v>0</v>
      </c>
      <c r="BH113" s="145">
        <f>IF(N113="sníž. přenesená",J113,0)</f>
        <v>0</v>
      </c>
      <c r="BI113" s="145">
        <f>IF(N113="nulová",J113,0)</f>
        <v>0</v>
      </c>
      <c r="BJ113" s="17" t="s">
        <v>90</v>
      </c>
      <c r="BK113" s="145">
        <f>ROUND(I113*H113,2)</f>
        <v>0</v>
      </c>
      <c r="BL113" s="17" t="s">
        <v>1146</v>
      </c>
      <c r="BM113" s="144" t="s">
        <v>1207</v>
      </c>
    </row>
    <row r="114" spans="2:63" s="11" customFormat="1" ht="25.9" customHeight="1">
      <c r="B114" s="121"/>
      <c r="D114" s="122" t="s">
        <v>81</v>
      </c>
      <c r="E114" s="123" t="s">
        <v>1208</v>
      </c>
      <c r="F114" s="123" t="s">
        <v>1209</v>
      </c>
      <c r="I114" s="124"/>
      <c r="J114" s="125">
        <f>BK114</f>
        <v>0</v>
      </c>
      <c r="L114" s="121"/>
      <c r="M114" s="126"/>
      <c r="P114" s="127">
        <f>SUM(P115:P116)</f>
        <v>0</v>
      </c>
      <c r="R114" s="127">
        <f>SUM(R115:R116)</f>
        <v>0</v>
      </c>
      <c r="T114" s="128">
        <f>SUM(T115:T116)</f>
        <v>0</v>
      </c>
      <c r="AR114" s="122" t="s">
        <v>197</v>
      </c>
      <c r="AT114" s="129" t="s">
        <v>81</v>
      </c>
      <c r="AU114" s="129" t="s">
        <v>82</v>
      </c>
      <c r="AY114" s="122" t="s">
        <v>160</v>
      </c>
      <c r="BK114" s="130">
        <f>SUM(BK115:BK116)</f>
        <v>0</v>
      </c>
    </row>
    <row r="115" spans="2:65" s="1" customFormat="1" ht="16.5" customHeight="1">
      <c r="B115" s="33"/>
      <c r="C115" s="133" t="s">
        <v>288</v>
      </c>
      <c r="D115" s="133" t="s">
        <v>162</v>
      </c>
      <c r="E115" s="134" t="s">
        <v>1210</v>
      </c>
      <c r="F115" s="135" t="s">
        <v>1209</v>
      </c>
      <c r="G115" s="136" t="s">
        <v>536</v>
      </c>
      <c r="H115" s="137">
        <v>1</v>
      </c>
      <c r="I115" s="138"/>
      <c r="J115" s="139">
        <f>ROUND(I115*H115,2)</f>
        <v>0</v>
      </c>
      <c r="K115" s="135" t="s">
        <v>166</v>
      </c>
      <c r="L115" s="33"/>
      <c r="M115" s="140" t="s">
        <v>44</v>
      </c>
      <c r="N115" s="141" t="s">
        <v>53</v>
      </c>
      <c r="P115" s="142">
        <f>O115*H115</f>
        <v>0</v>
      </c>
      <c r="Q115" s="142">
        <v>0</v>
      </c>
      <c r="R115" s="142">
        <f>Q115*H115</f>
        <v>0</v>
      </c>
      <c r="S115" s="142">
        <v>0</v>
      </c>
      <c r="T115" s="143">
        <f>S115*H115</f>
        <v>0</v>
      </c>
      <c r="AR115" s="144" t="s">
        <v>1146</v>
      </c>
      <c r="AT115" s="144" t="s">
        <v>162</v>
      </c>
      <c r="AU115" s="144" t="s">
        <v>90</v>
      </c>
      <c r="AY115" s="17" t="s">
        <v>160</v>
      </c>
      <c r="BE115" s="145">
        <f>IF(N115="základní",J115,0)</f>
        <v>0</v>
      </c>
      <c r="BF115" s="145">
        <f>IF(N115="snížená",J115,0)</f>
        <v>0</v>
      </c>
      <c r="BG115" s="145">
        <f>IF(N115="zákl. přenesená",J115,0)</f>
        <v>0</v>
      </c>
      <c r="BH115" s="145">
        <f>IF(N115="sníž. přenesená",J115,0)</f>
        <v>0</v>
      </c>
      <c r="BI115" s="145">
        <f>IF(N115="nulová",J115,0)</f>
        <v>0</v>
      </c>
      <c r="BJ115" s="17" t="s">
        <v>90</v>
      </c>
      <c r="BK115" s="145">
        <f>ROUND(I115*H115,2)</f>
        <v>0</v>
      </c>
      <c r="BL115" s="17" t="s">
        <v>1146</v>
      </c>
      <c r="BM115" s="144" t="s">
        <v>1211</v>
      </c>
    </row>
    <row r="116" spans="2:47" s="1" customFormat="1" ht="11.25">
      <c r="B116" s="33"/>
      <c r="D116" s="146" t="s">
        <v>169</v>
      </c>
      <c r="F116" s="147" t="s">
        <v>1212</v>
      </c>
      <c r="I116" s="148"/>
      <c r="L116" s="33"/>
      <c r="M116" s="189"/>
      <c r="N116" s="190"/>
      <c r="O116" s="190"/>
      <c r="P116" s="190"/>
      <c r="Q116" s="190"/>
      <c r="R116" s="190"/>
      <c r="S116" s="190"/>
      <c r="T116" s="191"/>
      <c r="AT116" s="17" t="s">
        <v>169</v>
      </c>
      <c r="AU116" s="17" t="s">
        <v>90</v>
      </c>
    </row>
    <row r="117" spans="2:12" s="1" customFormat="1" ht="6.95" customHeight="1">
      <c r="B117" s="42"/>
      <c r="C117" s="43"/>
      <c r="D117" s="43"/>
      <c r="E117" s="43"/>
      <c r="F117" s="43"/>
      <c r="G117" s="43"/>
      <c r="H117" s="43"/>
      <c r="I117" s="43"/>
      <c r="J117" s="43"/>
      <c r="K117" s="43"/>
      <c r="L117" s="33"/>
    </row>
  </sheetData>
  <sheetProtection algorithmName="SHA-512" hashValue="YNBOXOLOErbY//fuuInQKpnge1/X8netIqovjGaOOC/gDPXoJQut8ikaGB+n5g4ydYfg3+IpAyNHhy676z13jQ==" saltValue="RPSBlJlBJyfY0UzP7QlRVWm/BIdlcSGNdmFbqT5EctfPWfLyYkjjHBshg49L9oK60g2GjJeX1Y6TJMpNBzraBQ==" spinCount="100000" sheet="1" objects="1" scenarios="1" formatColumns="0" formatRows="0" autoFilter="0"/>
  <autoFilter ref="C85:K116"/>
  <mergeCells count="9">
    <mergeCell ref="E50:H50"/>
    <mergeCell ref="E76:H76"/>
    <mergeCell ref="E78:H78"/>
    <mergeCell ref="L2:V2"/>
    <mergeCell ref="E7:H7"/>
    <mergeCell ref="E9:H9"/>
    <mergeCell ref="E18:H18"/>
    <mergeCell ref="E27:H27"/>
    <mergeCell ref="E48:H48"/>
  </mergeCells>
  <hyperlinks>
    <hyperlink ref="F116" r:id="rId1" display="https://podminky.urs.cz/item/CS_URS_2022_02/060001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16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5"/>
      <c r="M2" s="215"/>
      <c r="N2" s="215"/>
      <c r="O2" s="215"/>
      <c r="P2" s="215"/>
      <c r="Q2" s="215"/>
      <c r="R2" s="215"/>
      <c r="S2" s="215"/>
      <c r="T2" s="215"/>
      <c r="U2" s="215"/>
      <c r="V2" s="215"/>
      <c r="AT2" s="17" t="s">
        <v>123</v>
      </c>
    </row>
    <row r="3" spans="2:46" ht="6.95" customHeight="1">
      <c r="B3" s="18"/>
      <c r="C3" s="19"/>
      <c r="D3" s="19"/>
      <c r="E3" s="19"/>
      <c r="F3" s="19"/>
      <c r="G3" s="19"/>
      <c r="H3" s="19"/>
      <c r="I3" s="19"/>
      <c r="J3" s="19"/>
      <c r="K3" s="19"/>
      <c r="L3" s="20"/>
      <c r="AT3" s="17" t="s">
        <v>92</v>
      </c>
    </row>
    <row r="4" spans="2:46" ht="24.95" customHeight="1">
      <c r="B4" s="20"/>
      <c r="D4" s="21" t="s">
        <v>131</v>
      </c>
      <c r="L4" s="20"/>
      <c r="M4" s="92" t="s">
        <v>10</v>
      </c>
      <c r="AT4" s="17" t="s">
        <v>4</v>
      </c>
    </row>
    <row r="5" spans="2:12" ht="6.95" customHeight="1">
      <c r="B5" s="20"/>
      <c r="L5" s="20"/>
    </row>
    <row r="6" spans="2:12" ht="12" customHeight="1">
      <c r="B6" s="20"/>
      <c r="D6" s="27" t="s">
        <v>16</v>
      </c>
      <c r="L6" s="20"/>
    </row>
    <row r="7" spans="2:12" ht="16.5" customHeight="1">
      <c r="B7" s="20"/>
      <c r="E7" s="244" t="str">
        <f>'Rekapitulace stavby'!K6</f>
        <v>II/116 Nová Ves pod Pleší, PD</v>
      </c>
      <c r="F7" s="245"/>
      <c r="G7" s="245"/>
      <c r="H7" s="245"/>
      <c r="L7" s="20"/>
    </row>
    <row r="8" spans="2:12" ht="12" customHeight="1">
      <c r="B8" s="20"/>
      <c r="D8" s="27" t="s">
        <v>132</v>
      </c>
      <c r="L8" s="20"/>
    </row>
    <row r="9" spans="2:12" s="1" customFormat="1" ht="16.5" customHeight="1">
      <c r="B9" s="33"/>
      <c r="E9" s="244" t="s">
        <v>1134</v>
      </c>
      <c r="F9" s="246"/>
      <c r="G9" s="246"/>
      <c r="H9" s="246"/>
      <c r="L9" s="33"/>
    </row>
    <row r="10" spans="2:12" s="1" customFormat="1" ht="12" customHeight="1">
      <c r="B10" s="33"/>
      <c r="D10" s="27" t="s">
        <v>557</v>
      </c>
      <c r="L10" s="33"/>
    </row>
    <row r="11" spans="2:12" s="1" customFormat="1" ht="16.5" customHeight="1">
      <c r="B11" s="33"/>
      <c r="E11" s="208" t="s">
        <v>1213</v>
      </c>
      <c r="F11" s="246"/>
      <c r="G11" s="246"/>
      <c r="H11" s="246"/>
      <c r="L11" s="33"/>
    </row>
    <row r="12" spans="2:12" s="1" customFormat="1" ht="11.25">
      <c r="B12" s="33"/>
      <c r="L12" s="33"/>
    </row>
    <row r="13" spans="2:12" s="1" customFormat="1" ht="12" customHeight="1">
      <c r="B13" s="33"/>
      <c r="D13" s="27" t="s">
        <v>18</v>
      </c>
      <c r="F13" s="25" t="s">
        <v>19</v>
      </c>
      <c r="I13" s="27" t="s">
        <v>20</v>
      </c>
      <c r="J13" s="25" t="s">
        <v>44</v>
      </c>
      <c r="L13" s="33"/>
    </row>
    <row r="14" spans="2:12" s="1" customFormat="1" ht="12" customHeight="1">
      <c r="B14" s="33"/>
      <c r="D14" s="27" t="s">
        <v>22</v>
      </c>
      <c r="F14" s="25" t="s">
        <v>23</v>
      </c>
      <c r="I14" s="27" t="s">
        <v>24</v>
      </c>
      <c r="J14" s="50" t="str">
        <f>'Rekapitulace stavby'!AN8</f>
        <v>3. 10. 2022</v>
      </c>
      <c r="L14" s="33"/>
    </row>
    <row r="15" spans="2:12" s="1" customFormat="1" ht="10.9" customHeight="1">
      <c r="B15" s="33"/>
      <c r="L15" s="33"/>
    </row>
    <row r="16" spans="2:12" s="1" customFormat="1" ht="12" customHeight="1">
      <c r="B16" s="33"/>
      <c r="D16" s="27" t="s">
        <v>30</v>
      </c>
      <c r="I16" s="27" t="s">
        <v>31</v>
      </c>
      <c r="J16" s="25" t="s">
        <v>32</v>
      </c>
      <c r="L16" s="33"/>
    </row>
    <row r="17" spans="2:12" s="1" customFormat="1" ht="18" customHeight="1">
      <c r="B17" s="33"/>
      <c r="E17" s="25" t="s">
        <v>33</v>
      </c>
      <c r="I17" s="27" t="s">
        <v>34</v>
      </c>
      <c r="J17" s="25" t="s">
        <v>35</v>
      </c>
      <c r="L17" s="33"/>
    </row>
    <row r="18" spans="2:12" s="1" customFormat="1" ht="6.95" customHeight="1">
      <c r="B18" s="33"/>
      <c r="L18" s="33"/>
    </row>
    <row r="19" spans="2:12" s="1" customFormat="1" ht="12" customHeight="1">
      <c r="B19" s="33"/>
      <c r="D19" s="27" t="s">
        <v>36</v>
      </c>
      <c r="I19" s="27" t="s">
        <v>31</v>
      </c>
      <c r="J19" s="28" t="str">
        <f>'Rekapitulace stavby'!AN13</f>
        <v>Vyplň údaj</v>
      </c>
      <c r="L19" s="33"/>
    </row>
    <row r="20" spans="2:12" s="1" customFormat="1" ht="18" customHeight="1">
      <c r="B20" s="33"/>
      <c r="E20" s="247" t="str">
        <f>'Rekapitulace stavby'!E14</f>
        <v>Vyplň údaj</v>
      </c>
      <c r="F20" s="214"/>
      <c r="G20" s="214"/>
      <c r="H20" s="214"/>
      <c r="I20" s="27" t="s">
        <v>34</v>
      </c>
      <c r="J20" s="28" t="str">
        <f>'Rekapitulace stavby'!AN14</f>
        <v>Vyplň údaj</v>
      </c>
      <c r="L20" s="33"/>
    </row>
    <row r="21" spans="2:12" s="1" customFormat="1" ht="6.95" customHeight="1">
      <c r="B21" s="33"/>
      <c r="L21" s="33"/>
    </row>
    <row r="22" spans="2:12" s="1" customFormat="1" ht="12" customHeight="1">
      <c r="B22" s="33"/>
      <c r="D22" s="27" t="s">
        <v>38</v>
      </c>
      <c r="I22" s="27" t="s">
        <v>31</v>
      </c>
      <c r="J22" s="25" t="s">
        <v>39</v>
      </c>
      <c r="L22" s="33"/>
    </row>
    <row r="23" spans="2:12" s="1" customFormat="1" ht="18" customHeight="1">
      <c r="B23" s="33"/>
      <c r="E23" s="25" t="s">
        <v>40</v>
      </c>
      <c r="I23" s="27" t="s">
        <v>34</v>
      </c>
      <c r="J23" s="25" t="s">
        <v>41</v>
      </c>
      <c r="L23" s="33"/>
    </row>
    <row r="24" spans="2:12" s="1" customFormat="1" ht="6.95" customHeight="1">
      <c r="B24" s="33"/>
      <c r="L24" s="33"/>
    </row>
    <row r="25" spans="2:12" s="1" customFormat="1" ht="12" customHeight="1">
      <c r="B25" s="33"/>
      <c r="D25" s="27" t="s">
        <v>43</v>
      </c>
      <c r="I25" s="27" t="s">
        <v>31</v>
      </c>
      <c r="J25" s="25" t="str">
        <f>IF('Rekapitulace stavby'!AN19="","",'Rekapitulace stavby'!AN19)</f>
        <v/>
      </c>
      <c r="L25" s="33"/>
    </row>
    <row r="26" spans="2:12" s="1" customFormat="1" ht="18" customHeight="1">
      <c r="B26" s="33"/>
      <c r="E26" s="25" t="str">
        <f>IF('Rekapitulace stavby'!E20="","",'Rekapitulace stavby'!E20)</f>
        <v xml:space="preserve"> </v>
      </c>
      <c r="I26" s="27" t="s">
        <v>34</v>
      </c>
      <c r="J26" s="25" t="str">
        <f>IF('Rekapitulace stavby'!AN20="","",'Rekapitulace stavby'!AN20)</f>
        <v/>
      </c>
      <c r="L26" s="33"/>
    </row>
    <row r="27" spans="2:12" s="1" customFormat="1" ht="6.95" customHeight="1">
      <c r="B27" s="33"/>
      <c r="L27" s="33"/>
    </row>
    <row r="28" spans="2:12" s="1" customFormat="1" ht="12" customHeight="1">
      <c r="B28" s="33"/>
      <c r="D28" s="27" t="s">
        <v>46</v>
      </c>
      <c r="L28" s="33"/>
    </row>
    <row r="29" spans="2:12" s="7" customFormat="1" ht="47.25" customHeight="1">
      <c r="B29" s="93"/>
      <c r="E29" s="219" t="s">
        <v>47</v>
      </c>
      <c r="F29" s="219"/>
      <c r="G29" s="219"/>
      <c r="H29" s="219"/>
      <c r="L29" s="93"/>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4" t="s">
        <v>48</v>
      </c>
      <c r="J32" s="64">
        <f>ROUND(J92,2)</f>
        <v>0</v>
      </c>
      <c r="L32" s="33"/>
    </row>
    <row r="33" spans="2:12" s="1" customFormat="1" ht="6.95" customHeight="1">
      <c r="B33" s="33"/>
      <c r="D33" s="51"/>
      <c r="E33" s="51"/>
      <c r="F33" s="51"/>
      <c r="G33" s="51"/>
      <c r="H33" s="51"/>
      <c r="I33" s="51"/>
      <c r="J33" s="51"/>
      <c r="K33" s="51"/>
      <c r="L33" s="33"/>
    </row>
    <row r="34" spans="2:12" s="1" customFormat="1" ht="14.45" customHeight="1">
      <c r="B34" s="33"/>
      <c r="F34" s="36" t="s">
        <v>50</v>
      </c>
      <c r="I34" s="36" t="s">
        <v>49</v>
      </c>
      <c r="J34" s="36" t="s">
        <v>51</v>
      </c>
      <c r="L34" s="33"/>
    </row>
    <row r="35" spans="2:12" s="1" customFormat="1" ht="14.45" customHeight="1">
      <c r="B35" s="33"/>
      <c r="D35" s="53" t="s">
        <v>52</v>
      </c>
      <c r="E35" s="27" t="s">
        <v>53</v>
      </c>
      <c r="F35" s="84">
        <f>ROUND((SUM(BE92:BE159)),2)</f>
        <v>0</v>
      </c>
      <c r="I35" s="95">
        <v>0.21</v>
      </c>
      <c r="J35" s="84">
        <f>ROUND(((SUM(BE92:BE159))*I35),2)</f>
        <v>0</v>
      </c>
      <c r="L35" s="33"/>
    </row>
    <row r="36" spans="2:12" s="1" customFormat="1" ht="14.45" customHeight="1">
      <c r="B36" s="33"/>
      <c r="E36" s="27" t="s">
        <v>54</v>
      </c>
      <c r="F36" s="84">
        <f>ROUND((SUM(BF92:BF159)),2)</f>
        <v>0</v>
      </c>
      <c r="I36" s="95">
        <v>0.15</v>
      </c>
      <c r="J36" s="84">
        <f>ROUND(((SUM(BF92:BF159))*I36),2)</f>
        <v>0</v>
      </c>
      <c r="L36" s="33"/>
    </row>
    <row r="37" spans="2:12" s="1" customFormat="1" ht="14.45" customHeight="1" hidden="1">
      <c r="B37" s="33"/>
      <c r="E37" s="27" t="s">
        <v>55</v>
      </c>
      <c r="F37" s="84">
        <f>ROUND((SUM(BG92:BG159)),2)</f>
        <v>0</v>
      </c>
      <c r="I37" s="95">
        <v>0.21</v>
      </c>
      <c r="J37" s="84">
        <f>0</f>
        <v>0</v>
      </c>
      <c r="L37" s="33"/>
    </row>
    <row r="38" spans="2:12" s="1" customFormat="1" ht="14.45" customHeight="1" hidden="1">
      <c r="B38" s="33"/>
      <c r="E38" s="27" t="s">
        <v>56</v>
      </c>
      <c r="F38" s="84">
        <f>ROUND((SUM(BH92:BH159)),2)</f>
        <v>0</v>
      </c>
      <c r="I38" s="95">
        <v>0.15</v>
      </c>
      <c r="J38" s="84">
        <f>0</f>
        <v>0</v>
      </c>
      <c r="L38" s="33"/>
    </row>
    <row r="39" spans="2:12" s="1" customFormat="1" ht="14.45" customHeight="1" hidden="1">
      <c r="B39" s="33"/>
      <c r="E39" s="27" t="s">
        <v>57</v>
      </c>
      <c r="F39" s="84">
        <f>ROUND((SUM(BI92:BI159)),2)</f>
        <v>0</v>
      </c>
      <c r="I39" s="95">
        <v>0</v>
      </c>
      <c r="J39" s="84">
        <f>0</f>
        <v>0</v>
      </c>
      <c r="L39" s="33"/>
    </row>
    <row r="40" spans="2:12" s="1" customFormat="1" ht="6.95" customHeight="1">
      <c r="B40" s="33"/>
      <c r="L40" s="33"/>
    </row>
    <row r="41" spans="2:12" s="1" customFormat="1" ht="25.35" customHeight="1">
      <c r="B41" s="33"/>
      <c r="C41" s="96"/>
      <c r="D41" s="97" t="s">
        <v>58</v>
      </c>
      <c r="E41" s="55"/>
      <c r="F41" s="55"/>
      <c r="G41" s="98" t="s">
        <v>59</v>
      </c>
      <c r="H41" s="99" t="s">
        <v>60</v>
      </c>
      <c r="I41" s="55"/>
      <c r="J41" s="100">
        <f>SUM(J32:J39)</f>
        <v>0</v>
      </c>
      <c r="K41" s="101"/>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1" t="s">
        <v>134</v>
      </c>
      <c r="L47" s="33"/>
    </row>
    <row r="48" spans="2:12" s="1" customFormat="1" ht="6.95" customHeight="1">
      <c r="B48" s="33"/>
      <c r="L48" s="33"/>
    </row>
    <row r="49" spans="2:12" s="1" customFormat="1" ht="12" customHeight="1">
      <c r="B49" s="33"/>
      <c r="C49" s="27" t="s">
        <v>16</v>
      </c>
      <c r="L49" s="33"/>
    </row>
    <row r="50" spans="2:12" s="1" customFormat="1" ht="16.5" customHeight="1">
      <c r="B50" s="33"/>
      <c r="E50" s="244" t="str">
        <f>E7</f>
        <v>II/116 Nová Ves pod Pleší, PD</v>
      </c>
      <c r="F50" s="245"/>
      <c r="G50" s="245"/>
      <c r="H50" s="245"/>
      <c r="L50" s="33"/>
    </row>
    <row r="51" spans="2:12" ht="12" customHeight="1">
      <c r="B51" s="20"/>
      <c r="C51" s="27" t="s">
        <v>132</v>
      </c>
      <c r="L51" s="20"/>
    </row>
    <row r="52" spans="2:12" s="1" customFormat="1" ht="16.5" customHeight="1">
      <c r="B52" s="33"/>
      <c r="E52" s="244" t="s">
        <v>1134</v>
      </c>
      <c r="F52" s="246"/>
      <c r="G52" s="246"/>
      <c r="H52" s="246"/>
      <c r="L52" s="33"/>
    </row>
    <row r="53" spans="2:12" s="1" customFormat="1" ht="12" customHeight="1">
      <c r="B53" s="33"/>
      <c r="C53" s="27" t="s">
        <v>557</v>
      </c>
      <c r="L53" s="33"/>
    </row>
    <row r="54" spans="2:12" s="1" customFormat="1" ht="16.5" customHeight="1">
      <c r="B54" s="33"/>
      <c r="E54" s="208" t="str">
        <f>E11</f>
        <v>VON.1 - Oprava odvodnění u č.p. 88</v>
      </c>
      <c r="F54" s="246"/>
      <c r="G54" s="246"/>
      <c r="H54" s="246"/>
      <c r="L54" s="33"/>
    </row>
    <row r="55" spans="2:12" s="1" customFormat="1" ht="6.95" customHeight="1">
      <c r="B55" s="33"/>
      <c r="L55" s="33"/>
    </row>
    <row r="56" spans="2:12" s="1" customFormat="1" ht="12" customHeight="1">
      <c r="B56" s="33"/>
      <c r="C56" s="27" t="s">
        <v>22</v>
      </c>
      <c r="F56" s="25" t="str">
        <f>F14</f>
        <v>Nová Ves pod Pleší</v>
      </c>
      <c r="I56" s="27" t="s">
        <v>24</v>
      </c>
      <c r="J56" s="50" t="str">
        <f>IF(J14="","",J14)</f>
        <v>3. 10. 2022</v>
      </c>
      <c r="L56" s="33"/>
    </row>
    <row r="57" spans="2:12" s="1" customFormat="1" ht="6.95" customHeight="1">
      <c r="B57" s="33"/>
      <c r="L57" s="33"/>
    </row>
    <row r="58" spans="2:12" s="1" customFormat="1" ht="25.7" customHeight="1">
      <c r="B58" s="33"/>
      <c r="C58" s="27" t="s">
        <v>30</v>
      </c>
      <c r="F58" s="25" t="str">
        <f>E17</f>
        <v>Krajská správa a údržba silnic Středočeského kraje</v>
      </c>
      <c r="I58" s="27" t="s">
        <v>38</v>
      </c>
      <c r="J58" s="31" t="str">
        <f>E23</f>
        <v>METROPROJEKT Praha a.s.</v>
      </c>
      <c r="L58" s="33"/>
    </row>
    <row r="59" spans="2:12" s="1" customFormat="1" ht="15.2" customHeight="1">
      <c r="B59" s="33"/>
      <c r="C59" s="27" t="s">
        <v>36</v>
      </c>
      <c r="F59" s="25" t="str">
        <f>IF(E20="","",E20)</f>
        <v>Vyplň údaj</v>
      </c>
      <c r="I59" s="27" t="s">
        <v>43</v>
      </c>
      <c r="J59" s="31" t="str">
        <f>E26</f>
        <v xml:space="preserve"> </v>
      </c>
      <c r="L59" s="33"/>
    </row>
    <row r="60" spans="2:12" s="1" customFormat="1" ht="10.35" customHeight="1">
      <c r="B60" s="33"/>
      <c r="L60" s="33"/>
    </row>
    <row r="61" spans="2:12" s="1" customFormat="1" ht="29.25" customHeight="1">
      <c r="B61" s="33"/>
      <c r="C61" s="102" t="s">
        <v>135</v>
      </c>
      <c r="D61" s="96"/>
      <c r="E61" s="96"/>
      <c r="F61" s="96"/>
      <c r="G61" s="96"/>
      <c r="H61" s="96"/>
      <c r="I61" s="96"/>
      <c r="J61" s="103" t="s">
        <v>136</v>
      </c>
      <c r="K61" s="96"/>
      <c r="L61" s="33"/>
    </row>
    <row r="62" spans="2:12" s="1" customFormat="1" ht="10.35" customHeight="1">
      <c r="B62" s="33"/>
      <c r="L62" s="33"/>
    </row>
    <row r="63" spans="2:47" s="1" customFormat="1" ht="22.9" customHeight="1">
      <c r="B63" s="33"/>
      <c r="C63" s="104" t="s">
        <v>80</v>
      </c>
      <c r="J63" s="64">
        <f>J92</f>
        <v>0</v>
      </c>
      <c r="L63" s="33"/>
      <c r="AU63" s="17" t="s">
        <v>137</v>
      </c>
    </row>
    <row r="64" spans="2:12" s="8" customFormat="1" ht="24.95" customHeight="1">
      <c r="B64" s="105"/>
      <c r="D64" s="106" t="s">
        <v>138</v>
      </c>
      <c r="E64" s="107"/>
      <c r="F64" s="107"/>
      <c r="G64" s="107"/>
      <c r="H64" s="107"/>
      <c r="I64" s="107"/>
      <c r="J64" s="108">
        <f>J93</f>
        <v>0</v>
      </c>
      <c r="L64" s="105"/>
    </row>
    <row r="65" spans="2:12" s="9" customFormat="1" ht="19.9" customHeight="1">
      <c r="B65" s="109"/>
      <c r="D65" s="110" t="s">
        <v>139</v>
      </c>
      <c r="E65" s="111"/>
      <c r="F65" s="111"/>
      <c r="G65" s="111"/>
      <c r="H65" s="111"/>
      <c r="I65" s="111"/>
      <c r="J65" s="112">
        <f>J94</f>
        <v>0</v>
      </c>
      <c r="L65" s="109"/>
    </row>
    <row r="66" spans="2:12" s="9" customFormat="1" ht="19.9" customHeight="1">
      <c r="B66" s="109"/>
      <c r="D66" s="110" t="s">
        <v>140</v>
      </c>
      <c r="E66" s="111"/>
      <c r="F66" s="111"/>
      <c r="G66" s="111"/>
      <c r="H66" s="111"/>
      <c r="I66" s="111"/>
      <c r="J66" s="112">
        <f>J123</f>
        <v>0</v>
      </c>
      <c r="L66" s="109"/>
    </row>
    <row r="67" spans="2:12" s="9" customFormat="1" ht="19.9" customHeight="1">
      <c r="B67" s="109"/>
      <c r="D67" s="110" t="s">
        <v>141</v>
      </c>
      <c r="E67" s="111"/>
      <c r="F67" s="111"/>
      <c r="G67" s="111"/>
      <c r="H67" s="111"/>
      <c r="I67" s="111"/>
      <c r="J67" s="112">
        <f>J128</f>
        <v>0</v>
      </c>
      <c r="L67" s="109"/>
    </row>
    <row r="68" spans="2:12" s="9" customFormat="1" ht="19.9" customHeight="1">
      <c r="B68" s="109"/>
      <c r="D68" s="110" t="s">
        <v>142</v>
      </c>
      <c r="E68" s="111"/>
      <c r="F68" s="111"/>
      <c r="G68" s="111"/>
      <c r="H68" s="111"/>
      <c r="I68" s="111"/>
      <c r="J68" s="112">
        <f>J142</f>
        <v>0</v>
      </c>
      <c r="L68" s="109"/>
    </row>
    <row r="69" spans="2:12" s="9" customFormat="1" ht="19.9" customHeight="1">
      <c r="B69" s="109"/>
      <c r="D69" s="110" t="s">
        <v>143</v>
      </c>
      <c r="E69" s="111"/>
      <c r="F69" s="111"/>
      <c r="G69" s="111"/>
      <c r="H69" s="111"/>
      <c r="I69" s="111"/>
      <c r="J69" s="112">
        <f>J145</f>
        <v>0</v>
      </c>
      <c r="L69" s="109"/>
    </row>
    <row r="70" spans="2:12" s="9" customFormat="1" ht="19.9" customHeight="1">
      <c r="B70" s="109"/>
      <c r="D70" s="110" t="s">
        <v>144</v>
      </c>
      <c r="E70" s="111"/>
      <c r="F70" s="111"/>
      <c r="G70" s="111"/>
      <c r="H70" s="111"/>
      <c r="I70" s="111"/>
      <c r="J70" s="112">
        <f>J156</f>
        <v>0</v>
      </c>
      <c r="L70" s="109"/>
    </row>
    <row r="71" spans="2:12" s="1" customFormat="1" ht="21.75" customHeight="1">
      <c r="B71" s="33"/>
      <c r="L71" s="33"/>
    </row>
    <row r="72" spans="2:12" s="1" customFormat="1" ht="6.95" customHeight="1">
      <c r="B72" s="42"/>
      <c r="C72" s="43"/>
      <c r="D72" s="43"/>
      <c r="E72" s="43"/>
      <c r="F72" s="43"/>
      <c r="G72" s="43"/>
      <c r="H72" s="43"/>
      <c r="I72" s="43"/>
      <c r="J72" s="43"/>
      <c r="K72" s="43"/>
      <c r="L72" s="33"/>
    </row>
    <row r="76" spans="2:12" s="1" customFormat="1" ht="6.95" customHeight="1">
      <c r="B76" s="44"/>
      <c r="C76" s="45"/>
      <c r="D76" s="45"/>
      <c r="E76" s="45"/>
      <c r="F76" s="45"/>
      <c r="G76" s="45"/>
      <c r="H76" s="45"/>
      <c r="I76" s="45"/>
      <c r="J76" s="45"/>
      <c r="K76" s="45"/>
      <c r="L76" s="33"/>
    </row>
    <row r="77" spans="2:12" s="1" customFormat="1" ht="24.95" customHeight="1">
      <c r="B77" s="33"/>
      <c r="C77" s="21" t="s">
        <v>145</v>
      </c>
      <c r="L77" s="33"/>
    </row>
    <row r="78" spans="2:12" s="1" customFormat="1" ht="6.95" customHeight="1">
      <c r="B78" s="33"/>
      <c r="L78" s="33"/>
    </row>
    <row r="79" spans="2:12" s="1" customFormat="1" ht="12" customHeight="1">
      <c r="B79" s="33"/>
      <c r="C79" s="27" t="s">
        <v>16</v>
      </c>
      <c r="L79" s="33"/>
    </row>
    <row r="80" spans="2:12" s="1" customFormat="1" ht="16.5" customHeight="1">
      <c r="B80" s="33"/>
      <c r="E80" s="244" t="str">
        <f>E7</f>
        <v>II/116 Nová Ves pod Pleší, PD</v>
      </c>
      <c r="F80" s="245"/>
      <c r="G80" s="245"/>
      <c r="H80" s="245"/>
      <c r="L80" s="33"/>
    </row>
    <row r="81" spans="2:12" ht="12" customHeight="1">
      <c r="B81" s="20"/>
      <c r="C81" s="27" t="s">
        <v>132</v>
      </c>
      <c r="L81" s="20"/>
    </row>
    <row r="82" spans="2:12" s="1" customFormat="1" ht="16.5" customHeight="1">
      <c r="B82" s="33"/>
      <c r="E82" s="244" t="s">
        <v>1134</v>
      </c>
      <c r="F82" s="246"/>
      <c r="G82" s="246"/>
      <c r="H82" s="246"/>
      <c r="L82" s="33"/>
    </row>
    <row r="83" spans="2:12" s="1" customFormat="1" ht="12" customHeight="1">
      <c r="B83" s="33"/>
      <c r="C83" s="27" t="s">
        <v>557</v>
      </c>
      <c r="L83" s="33"/>
    </row>
    <row r="84" spans="2:12" s="1" customFormat="1" ht="16.5" customHeight="1">
      <c r="B84" s="33"/>
      <c r="E84" s="208" t="str">
        <f>E11</f>
        <v>VON.1 - Oprava odvodnění u č.p. 88</v>
      </c>
      <c r="F84" s="246"/>
      <c r="G84" s="246"/>
      <c r="H84" s="246"/>
      <c r="L84" s="33"/>
    </row>
    <row r="85" spans="2:12" s="1" customFormat="1" ht="6.95" customHeight="1">
      <c r="B85" s="33"/>
      <c r="L85" s="33"/>
    </row>
    <row r="86" spans="2:12" s="1" customFormat="1" ht="12" customHeight="1">
      <c r="B86" s="33"/>
      <c r="C86" s="27" t="s">
        <v>22</v>
      </c>
      <c r="F86" s="25" t="str">
        <f>F14</f>
        <v>Nová Ves pod Pleší</v>
      </c>
      <c r="I86" s="27" t="s">
        <v>24</v>
      </c>
      <c r="J86" s="50" t="str">
        <f>IF(J14="","",J14)</f>
        <v>3. 10. 2022</v>
      </c>
      <c r="L86" s="33"/>
    </row>
    <row r="87" spans="2:12" s="1" customFormat="1" ht="6.95" customHeight="1">
      <c r="B87" s="33"/>
      <c r="L87" s="33"/>
    </row>
    <row r="88" spans="2:12" s="1" customFormat="1" ht="25.7" customHeight="1">
      <c r="B88" s="33"/>
      <c r="C88" s="27" t="s">
        <v>30</v>
      </c>
      <c r="F88" s="25" t="str">
        <f>E17</f>
        <v>Krajská správa a údržba silnic Středočeského kraje</v>
      </c>
      <c r="I88" s="27" t="s">
        <v>38</v>
      </c>
      <c r="J88" s="31" t="str">
        <f>E23</f>
        <v>METROPROJEKT Praha a.s.</v>
      </c>
      <c r="L88" s="33"/>
    </row>
    <row r="89" spans="2:12" s="1" customFormat="1" ht="15.2" customHeight="1">
      <c r="B89" s="33"/>
      <c r="C89" s="27" t="s">
        <v>36</v>
      </c>
      <c r="F89" s="25" t="str">
        <f>IF(E20="","",E20)</f>
        <v>Vyplň údaj</v>
      </c>
      <c r="I89" s="27" t="s">
        <v>43</v>
      </c>
      <c r="J89" s="31" t="str">
        <f>E26</f>
        <v xml:space="preserve"> </v>
      </c>
      <c r="L89" s="33"/>
    </row>
    <row r="90" spans="2:12" s="1" customFormat="1" ht="10.35" customHeight="1">
      <c r="B90" s="33"/>
      <c r="L90" s="33"/>
    </row>
    <row r="91" spans="2:20" s="10" customFormat="1" ht="29.25" customHeight="1">
      <c r="B91" s="113"/>
      <c r="C91" s="114" t="s">
        <v>146</v>
      </c>
      <c r="D91" s="115" t="s">
        <v>67</v>
      </c>
      <c r="E91" s="115" t="s">
        <v>63</v>
      </c>
      <c r="F91" s="115" t="s">
        <v>64</v>
      </c>
      <c r="G91" s="115" t="s">
        <v>147</v>
      </c>
      <c r="H91" s="115" t="s">
        <v>148</v>
      </c>
      <c r="I91" s="115" t="s">
        <v>149</v>
      </c>
      <c r="J91" s="115" t="s">
        <v>136</v>
      </c>
      <c r="K91" s="116" t="s">
        <v>150</v>
      </c>
      <c r="L91" s="113"/>
      <c r="M91" s="57" t="s">
        <v>44</v>
      </c>
      <c r="N91" s="58" t="s">
        <v>52</v>
      </c>
      <c r="O91" s="58" t="s">
        <v>151</v>
      </c>
      <c r="P91" s="58" t="s">
        <v>152</v>
      </c>
      <c r="Q91" s="58" t="s">
        <v>153</v>
      </c>
      <c r="R91" s="58" t="s">
        <v>154</v>
      </c>
      <c r="S91" s="58" t="s">
        <v>155</v>
      </c>
      <c r="T91" s="59" t="s">
        <v>156</v>
      </c>
    </row>
    <row r="92" spans="2:63" s="1" customFormat="1" ht="22.9" customHeight="1">
      <c r="B92" s="33"/>
      <c r="C92" s="62" t="s">
        <v>157</v>
      </c>
      <c r="J92" s="117">
        <f>BK92</f>
        <v>0</v>
      </c>
      <c r="L92" s="33"/>
      <c r="M92" s="60"/>
      <c r="N92" s="51"/>
      <c r="O92" s="51"/>
      <c r="P92" s="118">
        <f>P93</f>
        <v>0</v>
      </c>
      <c r="Q92" s="51"/>
      <c r="R92" s="118">
        <f>R93</f>
        <v>32.70574</v>
      </c>
      <c r="S92" s="51"/>
      <c r="T92" s="119">
        <f>T93</f>
        <v>3.75</v>
      </c>
      <c r="AT92" s="17" t="s">
        <v>81</v>
      </c>
      <c r="AU92" s="17" t="s">
        <v>137</v>
      </c>
      <c r="BK92" s="120">
        <f>BK93</f>
        <v>0</v>
      </c>
    </row>
    <row r="93" spans="2:63" s="11" customFormat="1" ht="25.9" customHeight="1">
      <c r="B93" s="121"/>
      <c r="D93" s="122" t="s">
        <v>81</v>
      </c>
      <c r="E93" s="123" t="s">
        <v>158</v>
      </c>
      <c r="F93" s="123" t="s">
        <v>159</v>
      </c>
      <c r="I93" s="124"/>
      <c r="J93" s="125">
        <f>BK93</f>
        <v>0</v>
      </c>
      <c r="L93" s="121"/>
      <c r="M93" s="126"/>
      <c r="P93" s="127">
        <f>P94+P123+P128+P142+P145+P156</f>
        <v>0</v>
      </c>
      <c r="R93" s="127">
        <f>R94+R123+R128+R142+R145+R156</f>
        <v>32.70574</v>
      </c>
      <c r="T93" s="128">
        <f>T94+T123+T128+T142+T145+T156</f>
        <v>3.75</v>
      </c>
      <c r="AR93" s="122" t="s">
        <v>90</v>
      </c>
      <c r="AT93" s="129" t="s">
        <v>81</v>
      </c>
      <c r="AU93" s="129" t="s">
        <v>82</v>
      </c>
      <c r="AY93" s="122" t="s">
        <v>160</v>
      </c>
      <c r="BK93" s="130">
        <f>BK94+BK123+BK128+BK142+BK145+BK156</f>
        <v>0</v>
      </c>
    </row>
    <row r="94" spans="2:63" s="11" customFormat="1" ht="22.9" customHeight="1">
      <c r="B94" s="121"/>
      <c r="D94" s="122" t="s">
        <v>81</v>
      </c>
      <c r="E94" s="131" t="s">
        <v>90</v>
      </c>
      <c r="F94" s="131" t="s">
        <v>161</v>
      </c>
      <c r="I94" s="124"/>
      <c r="J94" s="132">
        <f>BK94</f>
        <v>0</v>
      </c>
      <c r="L94" s="121"/>
      <c r="M94" s="126"/>
      <c r="P94" s="127">
        <f>SUM(P95:P122)</f>
        <v>0</v>
      </c>
      <c r="R94" s="127">
        <f>SUM(R95:R122)</f>
        <v>20</v>
      </c>
      <c r="T94" s="128">
        <f>SUM(T95:T122)</f>
        <v>0</v>
      </c>
      <c r="AR94" s="122" t="s">
        <v>90</v>
      </c>
      <c r="AT94" s="129" t="s">
        <v>81</v>
      </c>
      <c r="AU94" s="129" t="s">
        <v>90</v>
      </c>
      <c r="AY94" s="122" t="s">
        <v>160</v>
      </c>
      <c r="BK94" s="130">
        <f>SUM(BK95:BK122)</f>
        <v>0</v>
      </c>
    </row>
    <row r="95" spans="2:65" s="1" customFormat="1" ht="24.2" customHeight="1">
      <c r="B95" s="33"/>
      <c r="C95" s="133" t="s">
        <v>90</v>
      </c>
      <c r="D95" s="133" t="s">
        <v>162</v>
      </c>
      <c r="E95" s="134" t="s">
        <v>1214</v>
      </c>
      <c r="F95" s="135" t="s">
        <v>1215</v>
      </c>
      <c r="G95" s="136" t="s">
        <v>208</v>
      </c>
      <c r="H95" s="137">
        <v>30</v>
      </c>
      <c r="I95" s="138"/>
      <c r="J95" s="139">
        <f>ROUND(I95*H95,2)</f>
        <v>0</v>
      </c>
      <c r="K95" s="135" t="s">
        <v>166</v>
      </c>
      <c r="L95" s="33"/>
      <c r="M95" s="140" t="s">
        <v>44</v>
      </c>
      <c r="N95" s="141" t="s">
        <v>53</v>
      </c>
      <c r="P95" s="142">
        <f>O95*H95</f>
        <v>0</v>
      </c>
      <c r="Q95" s="142">
        <v>0</v>
      </c>
      <c r="R95" s="142">
        <f>Q95*H95</f>
        <v>0</v>
      </c>
      <c r="S95" s="142">
        <v>0</v>
      </c>
      <c r="T95" s="143">
        <f>S95*H95</f>
        <v>0</v>
      </c>
      <c r="AR95" s="144" t="s">
        <v>167</v>
      </c>
      <c r="AT95" s="144" t="s">
        <v>162</v>
      </c>
      <c r="AU95" s="144" t="s">
        <v>92</v>
      </c>
      <c r="AY95" s="17" t="s">
        <v>160</v>
      </c>
      <c r="BE95" s="145">
        <f>IF(N95="základní",J95,0)</f>
        <v>0</v>
      </c>
      <c r="BF95" s="145">
        <f>IF(N95="snížená",J95,0)</f>
        <v>0</v>
      </c>
      <c r="BG95" s="145">
        <f>IF(N95="zákl. přenesená",J95,0)</f>
        <v>0</v>
      </c>
      <c r="BH95" s="145">
        <f>IF(N95="sníž. přenesená",J95,0)</f>
        <v>0</v>
      </c>
      <c r="BI95" s="145">
        <f>IF(N95="nulová",J95,0)</f>
        <v>0</v>
      </c>
      <c r="BJ95" s="17" t="s">
        <v>90</v>
      </c>
      <c r="BK95" s="145">
        <f>ROUND(I95*H95,2)</f>
        <v>0</v>
      </c>
      <c r="BL95" s="17" t="s">
        <v>167</v>
      </c>
      <c r="BM95" s="144" t="s">
        <v>1216</v>
      </c>
    </row>
    <row r="96" spans="2:47" s="1" customFormat="1" ht="11.25">
      <c r="B96" s="33"/>
      <c r="D96" s="146" t="s">
        <v>169</v>
      </c>
      <c r="F96" s="147" t="s">
        <v>1217</v>
      </c>
      <c r="I96" s="148"/>
      <c r="L96" s="33"/>
      <c r="M96" s="149"/>
      <c r="T96" s="54"/>
      <c r="AT96" s="17" t="s">
        <v>169</v>
      </c>
      <c r="AU96" s="17" t="s">
        <v>92</v>
      </c>
    </row>
    <row r="97" spans="2:51" s="12" customFormat="1" ht="11.25">
      <c r="B97" s="152"/>
      <c r="D97" s="150" t="s">
        <v>173</v>
      </c>
      <c r="E97" s="153" t="s">
        <v>44</v>
      </c>
      <c r="F97" s="154" t="s">
        <v>1218</v>
      </c>
      <c r="H97" s="155">
        <v>30</v>
      </c>
      <c r="I97" s="156"/>
      <c r="L97" s="152"/>
      <c r="M97" s="157"/>
      <c r="T97" s="158"/>
      <c r="AT97" s="153" t="s">
        <v>173</v>
      </c>
      <c r="AU97" s="153" t="s">
        <v>92</v>
      </c>
      <c r="AV97" s="12" t="s">
        <v>92</v>
      </c>
      <c r="AW97" s="12" t="s">
        <v>42</v>
      </c>
      <c r="AX97" s="12" t="s">
        <v>90</v>
      </c>
      <c r="AY97" s="153" t="s">
        <v>160</v>
      </c>
    </row>
    <row r="98" spans="2:65" s="1" customFormat="1" ht="37.9" customHeight="1">
      <c r="B98" s="33"/>
      <c r="C98" s="133" t="s">
        <v>92</v>
      </c>
      <c r="D98" s="133" t="s">
        <v>162</v>
      </c>
      <c r="E98" s="134" t="s">
        <v>216</v>
      </c>
      <c r="F98" s="135" t="s">
        <v>217</v>
      </c>
      <c r="G98" s="136" t="s">
        <v>208</v>
      </c>
      <c r="H98" s="137">
        <v>10</v>
      </c>
      <c r="I98" s="138"/>
      <c r="J98" s="139">
        <f>ROUND(I98*H98,2)</f>
        <v>0</v>
      </c>
      <c r="K98" s="135" t="s">
        <v>166</v>
      </c>
      <c r="L98" s="33"/>
      <c r="M98" s="140" t="s">
        <v>44</v>
      </c>
      <c r="N98" s="141" t="s">
        <v>53</v>
      </c>
      <c r="P98" s="142">
        <f>O98*H98</f>
        <v>0</v>
      </c>
      <c r="Q98" s="142">
        <v>0</v>
      </c>
      <c r="R98" s="142">
        <f>Q98*H98</f>
        <v>0</v>
      </c>
      <c r="S98" s="142">
        <v>0</v>
      </c>
      <c r="T98" s="143">
        <f>S98*H98</f>
        <v>0</v>
      </c>
      <c r="AR98" s="144" t="s">
        <v>167</v>
      </c>
      <c r="AT98" s="144" t="s">
        <v>162</v>
      </c>
      <c r="AU98" s="144" t="s">
        <v>92</v>
      </c>
      <c r="AY98" s="17" t="s">
        <v>160</v>
      </c>
      <c r="BE98" s="145">
        <f>IF(N98="základní",J98,0)</f>
        <v>0</v>
      </c>
      <c r="BF98" s="145">
        <f>IF(N98="snížená",J98,0)</f>
        <v>0</v>
      </c>
      <c r="BG98" s="145">
        <f>IF(N98="zákl. přenesená",J98,0)</f>
        <v>0</v>
      </c>
      <c r="BH98" s="145">
        <f>IF(N98="sníž. přenesená",J98,0)</f>
        <v>0</v>
      </c>
      <c r="BI98" s="145">
        <f>IF(N98="nulová",J98,0)</f>
        <v>0</v>
      </c>
      <c r="BJ98" s="17" t="s">
        <v>90</v>
      </c>
      <c r="BK98" s="145">
        <f>ROUND(I98*H98,2)</f>
        <v>0</v>
      </c>
      <c r="BL98" s="17" t="s">
        <v>167</v>
      </c>
      <c r="BM98" s="144" t="s">
        <v>1219</v>
      </c>
    </row>
    <row r="99" spans="2:47" s="1" customFormat="1" ht="11.25">
      <c r="B99" s="33"/>
      <c r="D99" s="146" t="s">
        <v>169</v>
      </c>
      <c r="F99" s="147" t="s">
        <v>219</v>
      </c>
      <c r="I99" s="148"/>
      <c r="L99" s="33"/>
      <c r="M99" s="149"/>
      <c r="T99" s="54"/>
      <c r="AT99" s="17" t="s">
        <v>169</v>
      </c>
      <c r="AU99" s="17" t="s">
        <v>92</v>
      </c>
    </row>
    <row r="100" spans="2:47" s="1" customFormat="1" ht="58.5">
      <c r="B100" s="33"/>
      <c r="D100" s="150" t="s">
        <v>171</v>
      </c>
      <c r="F100" s="151" t="s">
        <v>220</v>
      </c>
      <c r="I100" s="148"/>
      <c r="L100" s="33"/>
      <c r="M100" s="149"/>
      <c r="T100" s="54"/>
      <c r="AT100" s="17" t="s">
        <v>171</v>
      </c>
      <c r="AU100" s="17" t="s">
        <v>92</v>
      </c>
    </row>
    <row r="101" spans="2:51" s="12" customFormat="1" ht="11.25">
      <c r="B101" s="152"/>
      <c r="D101" s="150" t="s">
        <v>173</v>
      </c>
      <c r="E101" s="153" t="s">
        <v>44</v>
      </c>
      <c r="F101" s="154" t="s">
        <v>1220</v>
      </c>
      <c r="H101" s="155">
        <v>10</v>
      </c>
      <c r="I101" s="156"/>
      <c r="L101" s="152"/>
      <c r="M101" s="157"/>
      <c r="T101" s="158"/>
      <c r="AT101" s="153" t="s">
        <v>173</v>
      </c>
      <c r="AU101" s="153" t="s">
        <v>92</v>
      </c>
      <c r="AV101" s="12" t="s">
        <v>92</v>
      </c>
      <c r="AW101" s="12" t="s">
        <v>42</v>
      </c>
      <c r="AX101" s="12" t="s">
        <v>90</v>
      </c>
      <c r="AY101" s="153" t="s">
        <v>160</v>
      </c>
    </row>
    <row r="102" spans="2:65" s="1" customFormat="1" ht="37.9" customHeight="1">
      <c r="B102" s="33"/>
      <c r="C102" s="133" t="s">
        <v>185</v>
      </c>
      <c r="D102" s="133" t="s">
        <v>162</v>
      </c>
      <c r="E102" s="134" t="s">
        <v>223</v>
      </c>
      <c r="F102" s="135" t="s">
        <v>224</v>
      </c>
      <c r="G102" s="136" t="s">
        <v>208</v>
      </c>
      <c r="H102" s="137">
        <v>150</v>
      </c>
      <c r="I102" s="138"/>
      <c r="J102" s="139">
        <f>ROUND(I102*H102,2)</f>
        <v>0</v>
      </c>
      <c r="K102" s="135" t="s">
        <v>166</v>
      </c>
      <c r="L102" s="33"/>
      <c r="M102" s="140" t="s">
        <v>44</v>
      </c>
      <c r="N102" s="141" t="s">
        <v>53</v>
      </c>
      <c r="P102" s="142">
        <f>O102*H102</f>
        <v>0</v>
      </c>
      <c r="Q102" s="142">
        <v>0</v>
      </c>
      <c r="R102" s="142">
        <f>Q102*H102</f>
        <v>0</v>
      </c>
      <c r="S102" s="142">
        <v>0</v>
      </c>
      <c r="T102" s="143">
        <f>S102*H102</f>
        <v>0</v>
      </c>
      <c r="AR102" s="144" t="s">
        <v>167</v>
      </c>
      <c r="AT102" s="144" t="s">
        <v>162</v>
      </c>
      <c r="AU102" s="144" t="s">
        <v>92</v>
      </c>
      <c r="AY102" s="17" t="s">
        <v>160</v>
      </c>
      <c r="BE102" s="145">
        <f>IF(N102="základní",J102,0)</f>
        <v>0</v>
      </c>
      <c r="BF102" s="145">
        <f>IF(N102="snížená",J102,0)</f>
        <v>0</v>
      </c>
      <c r="BG102" s="145">
        <f>IF(N102="zákl. přenesená",J102,0)</f>
        <v>0</v>
      </c>
      <c r="BH102" s="145">
        <f>IF(N102="sníž. přenesená",J102,0)</f>
        <v>0</v>
      </c>
      <c r="BI102" s="145">
        <f>IF(N102="nulová",J102,0)</f>
        <v>0</v>
      </c>
      <c r="BJ102" s="17" t="s">
        <v>90</v>
      </c>
      <c r="BK102" s="145">
        <f>ROUND(I102*H102,2)</f>
        <v>0</v>
      </c>
      <c r="BL102" s="17" t="s">
        <v>167</v>
      </c>
      <c r="BM102" s="144" t="s">
        <v>1221</v>
      </c>
    </row>
    <row r="103" spans="2:47" s="1" customFormat="1" ht="11.25">
      <c r="B103" s="33"/>
      <c r="D103" s="146" t="s">
        <v>169</v>
      </c>
      <c r="F103" s="147" t="s">
        <v>226</v>
      </c>
      <c r="I103" s="148"/>
      <c r="L103" s="33"/>
      <c r="M103" s="149"/>
      <c r="T103" s="54"/>
      <c r="AT103" s="17" t="s">
        <v>169</v>
      </c>
      <c r="AU103" s="17" t="s">
        <v>92</v>
      </c>
    </row>
    <row r="104" spans="2:47" s="1" customFormat="1" ht="58.5">
      <c r="B104" s="33"/>
      <c r="D104" s="150" t="s">
        <v>171</v>
      </c>
      <c r="F104" s="151" t="s">
        <v>220</v>
      </c>
      <c r="I104" s="148"/>
      <c r="L104" s="33"/>
      <c r="M104" s="149"/>
      <c r="T104" s="54"/>
      <c r="AT104" s="17" t="s">
        <v>171</v>
      </c>
      <c r="AU104" s="17" t="s">
        <v>92</v>
      </c>
    </row>
    <row r="105" spans="2:51" s="12" customFormat="1" ht="11.25">
      <c r="B105" s="152"/>
      <c r="D105" s="150" t="s">
        <v>173</v>
      </c>
      <c r="F105" s="154" t="s">
        <v>1222</v>
      </c>
      <c r="H105" s="155">
        <v>150</v>
      </c>
      <c r="I105" s="156"/>
      <c r="L105" s="152"/>
      <c r="M105" s="157"/>
      <c r="T105" s="158"/>
      <c r="AT105" s="153" t="s">
        <v>173</v>
      </c>
      <c r="AU105" s="153" t="s">
        <v>92</v>
      </c>
      <c r="AV105" s="12" t="s">
        <v>92</v>
      </c>
      <c r="AW105" s="12" t="s">
        <v>4</v>
      </c>
      <c r="AX105" s="12" t="s">
        <v>90</v>
      </c>
      <c r="AY105" s="153" t="s">
        <v>160</v>
      </c>
    </row>
    <row r="106" spans="2:65" s="1" customFormat="1" ht="24.2" customHeight="1">
      <c r="B106" s="33"/>
      <c r="C106" s="133" t="s">
        <v>167</v>
      </c>
      <c r="D106" s="133" t="s">
        <v>162</v>
      </c>
      <c r="E106" s="134" t="s">
        <v>1223</v>
      </c>
      <c r="F106" s="135" t="s">
        <v>1224</v>
      </c>
      <c r="G106" s="136" t="s">
        <v>208</v>
      </c>
      <c r="H106" s="137">
        <v>10</v>
      </c>
      <c r="I106" s="138"/>
      <c r="J106" s="139">
        <f>ROUND(I106*H106,2)</f>
        <v>0</v>
      </c>
      <c r="K106" s="135" t="s">
        <v>166</v>
      </c>
      <c r="L106" s="33"/>
      <c r="M106" s="140" t="s">
        <v>44</v>
      </c>
      <c r="N106" s="141" t="s">
        <v>53</v>
      </c>
      <c r="P106" s="142">
        <f>O106*H106</f>
        <v>0</v>
      </c>
      <c r="Q106" s="142">
        <v>0</v>
      </c>
      <c r="R106" s="142">
        <f>Q106*H106</f>
        <v>0</v>
      </c>
      <c r="S106" s="142">
        <v>0</v>
      </c>
      <c r="T106" s="143">
        <f>S106*H106</f>
        <v>0</v>
      </c>
      <c r="AR106" s="144" t="s">
        <v>167</v>
      </c>
      <c r="AT106" s="144" t="s">
        <v>162</v>
      </c>
      <c r="AU106" s="144" t="s">
        <v>92</v>
      </c>
      <c r="AY106" s="17" t="s">
        <v>160</v>
      </c>
      <c r="BE106" s="145">
        <f>IF(N106="základní",J106,0)</f>
        <v>0</v>
      </c>
      <c r="BF106" s="145">
        <f>IF(N106="snížená",J106,0)</f>
        <v>0</v>
      </c>
      <c r="BG106" s="145">
        <f>IF(N106="zákl. přenesená",J106,0)</f>
        <v>0</v>
      </c>
      <c r="BH106" s="145">
        <f>IF(N106="sníž. přenesená",J106,0)</f>
        <v>0</v>
      </c>
      <c r="BI106" s="145">
        <f>IF(N106="nulová",J106,0)</f>
        <v>0</v>
      </c>
      <c r="BJ106" s="17" t="s">
        <v>90</v>
      </c>
      <c r="BK106" s="145">
        <f>ROUND(I106*H106,2)</f>
        <v>0</v>
      </c>
      <c r="BL106" s="17" t="s">
        <v>167</v>
      </c>
      <c r="BM106" s="144" t="s">
        <v>1225</v>
      </c>
    </row>
    <row r="107" spans="2:47" s="1" customFormat="1" ht="11.25">
      <c r="B107" s="33"/>
      <c r="D107" s="146" t="s">
        <v>169</v>
      </c>
      <c r="F107" s="147" t="s">
        <v>1226</v>
      </c>
      <c r="I107" s="148"/>
      <c r="L107" s="33"/>
      <c r="M107" s="149"/>
      <c r="T107" s="54"/>
      <c r="AT107" s="17" t="s">
        <v>169</v>
      </c>
      <c r="AU107" s="17" t="s">
        <v>92</v>
      </c>
    </row>
    <row r="108" spans="2:47" s="1" customFormat="1" ht="97.5">
      <c r="B108" s="33"/>
      <c r="D108" s="150" t="s">
        <v>171</v>
      </c>
      <c r="F108" s="151" t="s">
        <v>1227</v>
      </c>
      <c r="I108" s="148"/>
      <c r="L108" s="33"/>
      <c r="M108" s="149"/>
      <c r="T108" s="54"/>
      <c r="AT108" s="17" t="s">
        <v>171</v>
      </c>
      <c r="AU108" s="17" t="s">
        <v>92</v>
      </c>
    </row>
    <row r="109" spans="2:51" s="12" customFormat="1" ht="11.25">
      <c r="B109" s="152"/>
      <c r="D109" s="150" t="s">
        <v>173</v>
      </c>
      <c r="E109" s="153" t="s">
        <v>44</v>
      </c>
      <c r="F109" s="154" t="s">
        <v>1228</v>
      </c>
      <c r="H109" s="155">
        <v>10</v>
      </c>
      <c r="I109" s="156"/>
      <c r="L109" s="152"/>
      <c r="M109" s="157"/>
      <c r="T109" s="158"/>
      <c r="AT109" s="153" t="s">
        <v>173</v>
      </c>
      <c r="AU109" s="153" t="s">
        <v>92</v>
      </c>
      <c r="AV109" s="12" t="s">
        <v>92</v>
      </c>
      <c r="AW109" s="12" t="s">
        <v>42</v>
      </c>
      <c r="AX109" s="12" t="s">
        <v>90</v>
      </c>
      <c r="AY109" s="153" t="s">
        <v>160</v>
      </c>
    </row>
    <row r="110" spans="2:65" s="1" customFormat="1" ht="24.2" customHeight="1">
      <c r="B110" s="33"/>
      <c r="C110" s="133" t="s">
        <v>197</v>
      </c>
      <c r="D110" s="133" t="s">
        <v>162</v>
      </c>
      <c r="E110" s="134" t="s">
        <v>231</v>
      </c>
      <c r="F110" s="135" t="s">
        <v>232</v>
      </c>
      <c r="G110" s="136" t="s">
        <v>126</v>
      </c>
      <c r="H110" s="137">
        <v>18</v>
      </c>
      <c r="I110" s="138"/>
      <c r="J110" s="139">
        <f>ROUND(I110*H110,2)</f>
        <v>0</v>
      </c>
      <c r="K110" s="135" t="s">
        <v>166</v>
      </c>
      <c r="L110" s="33"/>
      <c r="M110" s="140" t="s">
        <v>44</v>
      </c>
      <c r="N110" s="141" t="s">
        <v>53</v>
      </c>
      <c r="P110" s="142">
        <f>O110*H110</f>
        <v>0</v>
      </c>
      <c r="Q110" s="142">
        <v>0</v>
      </c>
      <c r="R110" s="142">
        <f>Q110*H110</f>
        <v>0</v>
      </c>
      <c r="S110" s="142">
        <v>0</v>
      </c>
      <c r="T110" s="143">
        <f>S110*H110</f>
        <v>0</v>
      </c>
      <c r="AR110" s="144" t="s">
        <v>167</v>
      </c>
      <c r="AT110" s="144" t="s">
        <v>162</v>
      </c>
      <c r="AU110" s="144" t="s">
        <v>92</v>
      </c>
      <c r="AY110" s="17" t="s">
        <v>160</v>
      </c>
      <c r="BE110" s="145">
        <f>IF(N110="základní",J110,0)</f>
        <v>0</v>
      </c>
      <c r="BF110" s="145">
        <f>IF(N110="snížená",J110,0)</f>
        <v>0</v>
      </c>
      <c r="BG110" s="145">
        <f>IF(N110="zákl. přenesená",J110,0)</f>
        <v>0</v>
      </c>
      <c r="BH110" s="145">
        <f>IF(N110="sníž. přenesená",J110,0)</f>
        <v>0</v>
      </c>
      <c r="BI110" s="145">
        <f>IF(N110="nulová",J110,0)</f>
        <v>0</v>
      </c>
      <c r="BJ110" s="17" t="s">
        <v>90</v>
      </c>
      <c r="BK110" s="145">
        <f>ROUND(I110*H110,2)</f>
        <v>0</v>
      </c>
      <c r="BL110" s="17" t="s">
        <v>167</v>
      </c>
      <c r="BM110" s="144" t="s">
        <v>1229</v>
      </c>
    </row>
    <row r="111" spans="2:47" s="1" customFormat="1" ht="11.25">
      <c r="B111" s="33"/>
      <c r="D111" s="146" t="s">
        <v>169</v>
      </c>
      <c r="F111" s="147" t="s">
        <v>234</v>
      </c>
      <c r="I111" s="148"/>
      <c r="L111" s="33"/>
      <c r="M111" s="149"/>
      <c r="T111" s="54"/>
      <c r="AT111" s="17" t="s">
        <v>169</v>
      </c>
      <c r="AU111" s="17" t="s">
        <v>92</v>
      </c>
    </row>
    <row r="112" spans="2:51" s="12" customFormat="1" ht="11.25">
      <c r="B112" s="152"/>
      <c r="D112" s="150" t="s">
        <v>173</v>
      </c>
      <c r="E112" s="153" t="s">
        <v>44</v>
      </c>
      <c r="F112" s="154" t="s">
        <v>1230</v>
      </c>
      <c r="H112" s="155">
        <v>18</v>
      </c>
      <c r="I112" s="156"/>
      <c r="L112" s="152"/>
      <c r="M112" s="157"/>
      <c r="T112" s="158"/>
      <c r="AT112" s="153" t="s">
        <v>173</v>
      </c>
      <c r="AU112" s="153" t="s">
        <v>92</v>
      </c>
      <c r="AV112" s="12" t="s">
        <v>92</v>
      </c>
      <c r="AW112" s="12" t="s">
        <v>42</v>
      </c>
      <c r="AX112" s="12" t="s">
        <v>90</v>
      </c>
      <c r="AY112" s="153" t="s">
        <v>160</v>
      </c>
    </row>
    <row r="113" spans="2:65" s="1" customFormat="1" ht="24.2" customHeight="1">
      <c r="B113" s="33"/>
      <c r="C113" s="133" t="s">
        <v>205</v>
      </c>
      <c r="D113" s="133" t="s">
        <v>162</v>
      </c>
      <c r="E113" s="134" t="s">
        <v>910</v>
      </c>
      <c r="F113" s="135" t="s">
        <v>911</v>
      </c>
      <c r="G113" s="136" t="s">
        <v>208</v>
      </c>
      <c r="H113" s="137">
        <v>20</v>
      </c>
      <c r="I113" s="138"/>
      <c r="J113" s="139">
        <f>ROUND(I113*H113,2)</f>
        <v>0</v>
      </c>
      <c r="K113" s="135" t="s">
        <v>166</v>
      </c>
      <c r="L113" s="33"/>
      <c r="M113" s="140" t="s">
        <v>44</v>
      </c>
      <c r="N113" s="141" t="s">
        <v>53</v>
      </c>
      <c r="P113" s="142">
        <f>O113*H113</f>
        <v>0</v>
      </c>
      <c r="Q113" s="142">
        <v>0</v>
      </c>
      <c r="R113" s="142">
        <f>Q113*H113</f>
        <v>0</v>
      </c>
      <c r="S113" s="142">
        <v>0</v>
      </c>
      <c r="T113" s="143">
        <f>S113*H113</f>
        <v>0</v>
      </c>
      <c r="AR113" s="144" t="s">
        <v>167</v>
      </c>
      <c r="AT113" s="144" t="s">
        <v>162</v>
      </c>
      <c r="AU113" s="144" t="s">
        <v>92</v>
      </c>
      <c r="AY113" s="17" t="s">
        <v>160</v>
      </c>
      <c r="BE113" s="145">
        <f>IF(N113="základní",J113,0)</f>
        <v>0</v>
      </c>
      <c r="BF113" s="145">
        <f>IF(N113="snížená",J113,0)</f>
        <v>0</v>
      </c>
      <c r="BG113" s="145">
        <f>IF(N113="zákl. přenesená",J113,0)</f>
        <v>0</v>
      </c>
      <c r="BH113" s="145">
        <f>IF(N113="sníž. přenesená",J113,0)</f>
        <v>0</v>
      </c>
      <c r="BI113" s="145">
        <f>IF(N113="nulová",J113,0)</f>
        <v>0</v>
      </c>
      <c r="BJ113" s="17" t="s">
        <v>90</v>
      </c>
      <c r="BK113" s="145">
        <f>ROUND(I113*H113,2)</f>
        <v>0</v>
      </c>
      <c r="BL113" s="17" t="s">
        <v>167</v>
      </c>
      <c r="BM113" s="144" t="s">
        <v>1231</v>
      </c>
    </row>
    <row r="114" spans="2:47" s="1" customFormat="1" ht="11.25">
      <c r="B114" s="33"/>
      <c r="D114" s="146" t="s">
        <v>169</v>
      </c>
      <c r="F114" s="147" t="s">
        <v>913</v>
      </c>
      <c r="I114" s="148"/>
      <c r="L114" s="33"/>
      <c r="M114" s="149"/>
      <c r="T114" s="54"/>
      <c r="AT114" s="17" t="s">
        <v>169</v>
      </c>
      <c r="AU114" s="17" t="s">
        <v>92</v>
      </c>
    </row>
    <row r="115" spans="2:47" s="1" customFormat="1" ht="146.25">
      <c r="B115" s="33"/>
      <c r="D115" s="150" t="s">
        <v>171</v>
      </c>
      <c r="F115" s="151" t="s">
        <v>914</v>
      </c>
      <c r="I115" s="148"/>
      <c r="L115" s="33"/>
      <c r="M115" s="149"/>
      <c r="T115" s="54"/>
      <c r="AT115" s="17" t="s">
        <v>171</v>
      </c>
      <c r="AU115" s="17" t="s">
        <v>92</v>
      </c>
    </row>
    <row r="116" spans="2:51" s="12" customFormat="1" ht="11.25">
      <c r="B116" s="152"/>
      <c r="D116" s="150" t="s">
        <v>173</v>
      </c>
      <c r="E116" s="153" t="s">
        <v>44</v>
      </c>
      <c r="F116" s="154" t="s">
        <v>1232</v>
      </c>
      <c r="H116" s="155">
        <v>20</v>
      </c>
      <c r="I116" s="156"/>
      <c r="L116" s="152"/>
      <c r="M116" s="157"/>
      <c r="T116" s="158"/>
      <c r="AT116" s="153" t="s">
        <v>173</v>
      </c>
      <c r="AU116" s="153" t="s">
        <v>92</v>
      </c>
      <c r="AV116" s="12" t="s">
        <v>92</v>
      </c>
      <c r="AW116" s="12" t="s">
        <v>42</v>
      </c>
      <c r="AX116" s="12" t="s">
        <v>90</v>
      </c>
      <c r="AY116" s="153" t="s">
        <v>160</v>
      </c>
    </row>
    <row r="117" spans="2:65" s="1" customFormat="1" ht="37.9" customHeight="1">
      <c r="B117" s="33"/>
      <c r="C117" s="133" t="s">
        <v>215</v>
      </c>
      <c r="D117" s="133" t="s">
        <v>162</v>
      </c>
      <c r="E117" s="134" t="s">
        <v>669</v>
      </c>
      <c r="F117" s="135" t="s">
        <v>670</v>
      </c>
      <c r="G117" s="136" t="s">
        <v>208</v>
      </c>
      <c r="H117" s="137">
        <v>10</v>
      </c>
      <c r="I117" s="138"/>
      <c r="J117" s="139">
        <f>ROUND(I117*H117,2)</f>
        <v>0</v>
      </c>
      <c r="K117" s="135" t="s">
        <v>166</v>
      </c>
      <c r="L117" s="33"/>
      <c r="M117" s="140" t="s">
        <v>44</v>
      </c>
      <c r="N117" s="141" t="s">
        <v>53</v>
      </c>
      <c r="P117" s="142">
        <f>O117*H117</f>
        <v>0</v>
      </c>
      <c r="Q117" s="142">
        <v>0</v>
      </c>
      <c r="R117" s="142">
        <f>Q117*H117</f>
        <v>0</v>
      </c>
      <c r="S117" s="142">
        <v>0</v>
      </c>
      <c r="T117" s="143">
        <f>S117*H117</f>
        <v>0</v>
      </c>
      <c r="AR117" s="144" t="s">
        <v>167</v>
      </c>
      <c r="AT117" s="144" t="s">
        <v>162</v>
      </c>
      <c r="AU117" s="144" t="s">
        <v>92</v>
      </c>
      <c r="AY117" s="17" t="s">
        <v>160</v>
      </c>
      <c r="BE117" s="145">
        <f>IF(N117="základní",J117,0)</f>
        <v>0</v>
      </c>
      <c r="BF117" s="145">
        <f>IF(N117="snížená",J117,0)</f>
        <v>0</v>
      </c>
      <c r="BG117" s="145">
        <f>IF(N117="zákl. přenesená",J117,0)</f>
        <v>0</v>
      </c>
      <c r="BH117" s="145">
        <f>IF(N117="sníž. přenesená",J117,0)</f>
        <v>0</v>
      </c>
      <c r="BI117" s="145">
        <f>IF(N117="nulová",J117,0)</f>
        <v>0</v>
      </c>
      <c r="BJ117" s="17" t="s">
        <v>90</v>
      </c>
      <c r="BK117" s="145">
        <f>ROUND(I117*H117,2)</f>
        <v>0</v>
      </c>
      <c r="BL117" s="17" t="s">
        <v>167</v>
      </c>
      <c r="BM117" s="144" t="s">
        <v>1233</v>
      </c>
    </row>
    <row r="118" spans="2:47" s="1" customFormat="1" ht="11.25">
      <c r="B118" s="33"/>
      <c r="D118" s="146" t="s">
        <v>169</v>
      </c>
      <c r="F118" s="147" t="s">
        <v>672</v>
      </c>
      <c r="I118" s="148"/>
      <c r="L118" s="33"/>
      <c r="M118" s="149"/>
      <c r="T118" s="54"/>
      <c r="AT118" s="17" t="s">
        <v>169</v>
      </c>
      <c r="AU118" s="17" t="s">
        <v>92</v>
      </c>
    </row>
    <row r="119" spans="2:47" s="1" customFormat="1" ht="58.5">
      <c r="B119" s="33"/>
      <c r="D119" s="150" t="s">
        <v>171</v>
      </c>
      <c r="F119" s="151" t="s">
        <v>673</v>
      </c>
      <c r="I119" s="148"/>
      <c r="L119" s="33"/>
      <c r="M119" s="149"/>
      <c r="T119" s="54"/>
      <c r="AT119" s="17" t="s">
        <v>171</v>
      </c>
      <c r="AU119" s="17" t="s">
        <v>92</v>
      </c>
    </row>
    <row r="120" spans="2:51" s="12" customFormat="1" ht="11.25">
      <c r="B120" s="152"/>
      <c r="D120" s="150" t="s">
        <v>173</v>
      </c>
      <c r="E120" s="153" t="s">
        <v>44</v>
      </c>
      <c r="F120" s="154" t="s">
        <v>1234</v>
      </c>
      <c r="H120" s="155">
        <v>10</v>
      </c>
      <c r="I120" s="156"/>
      <c r="L120" s="152"/>
      <c r="M120" s="157"/>
      <c r="T120" s="158"/>
      <c r="AT120" s="153" t="s">
        <v>173</v>
      </c>
      <c r="AU120" s="153" t="s">
        <v>92</v>
      </c>
      <c r="AV120" s="12" t="s">
        <v>92</v>
      </c>
      <c r="AW120" s="12" t="s">
        <v>42</v>
      </c>
      <c r="AX120" s="12" t="s">
        <v>90</v>
      </c>
      <c r="AY120" s="153" t="s">
        <v>160</v>
      </c>
    </row>
    <row r="121" spans="2:65" s="1" customFormat="1" ht="16.5" customHeight="1">
      <c r="B121" s="33"/>
      <c r="C121" s="172" t="s">
        <v>222</v>
      </c>
      <c r="D121" s="172" t="s">
        <v>246</v>
      </c>
      <c r="E121" s="173" t="s">
        <v>1235</v>
      </c>
      <c r="F121" s="174" t="s">
        <v>1236</v>
      </c>
      <c r="G121" s="175" t="s">
        <v>126</v>
      </c>
      <c r="H121" s="176">
        <v>20</v>
      </c>
      <c r="I121" s="177"/>
      <c r="J121" s="178">
        <f>ROUND(I121*H121,2)</f>
        <v>0</v>
      </c>
      <c r="K121" s="174" t="s">
        <v>166</v>
      </c>
      <c r="L121" s="179"/>
      <c r="M121" s="180" t="s">
        <v>44</v>
      </c>
      <c r="N121" s="181" t="s">
        <v>53</v>
      </c>
      <c r="P121" s="142">
        <f>O121*H121</f>
        <v>0</v>
      </c>
      <c r="Q121" s="142">
        <v>1</v>
      </c>
      <c r="R121" s="142">
        <f>Q121*H121</f>
        <v>20</v>
      </c>
      <c r="S121" s="142">
        <v>0</v>
      </c>
      <c r="T121" s="143">
        <f>S121*H121</f>
        <v>0</v>
      </c>
      <c r="AR121" s="144" t="s">
        <v>222</v>
      </c>
      <c r="AT121" s="144" t="s">
        <v>246</v>
      </c>
      <c r="AU121" s="144" t="s">
        <v>92</v>
      </c>
      <c r="AY121" s="17" t="s">
        <v>160</v>
      </c>
      <c r="BE121" s="145">
        <f>IF(N121="základní",J121,0)</f>
        <v>0</v>
      </c>
      <c r="BF121" s="145">
        <f>IF(N121="snížená",J121,0)</f>
        <v>0</v>
      </c>
      <c r="BG121" s="145">
        <f>IF(N121="zákl. přenesená",J121,0)</f>
        <v>0</v>
      </c>
      <c r="BH121" s="145">
        <f>IF(N121="sníž. přenesená",J121,0)</f>
        <v>0</v>
      </c>
      <c r="BI121" s="145">
        <f>IF(N121="nulová",J121,0)</f>
        <v>0</v>
      </c>
      <c r="BJ121" s="17" t="s">
        <v>90</v>
      </c>
      <c r="BK121" s="145">
        <f>ROUND(I121*H121,2)</f>
        <v>0</v>
      </c>
      <c r="BL121" s="17" t="s">
        <v>167</v>
      </c>
      <c r="BM121" s="144" t="s">
        <v>1237</v>
      </c>
    </row>
    <row r="122" spans="2:51" s="12" customFormat="1" ht="11.25">
      <c r="B122" s="152"/>
      <c r="D122" s="150" t="s">
        <v>173</v>
      </c>
      <c r="F122" s="154" t="s">
        <v>1238</v>
      </c>
      <c r="H122" s="155">
        <v>20</v>
      </c>
      <c r="I122" s="156"/>
      <c r="L122" s="152"/>
      <c r="M122" s="157"/>
      <c r="T122" s="158"/>
      <c r="AT122" s="153" t="s">
        <v>173</v>
      </c>
      <c r="AU122" s="153" t="s">
        <v>92</v>
      </c>
      <c r="AV122" s="12" t="s">
        <v>92</v>
      </c>
      <c r="AW122" s="12" t="s">
        <v>4</v>
      </c>
      <c r="AX122" s="12" t="s">
        <v>90</v>
      </c>
      <c r="AY122" s="153" t="s">
        <v>160</v>
      </c>
    </row>
    <row r="123" spans="2:63" s="11" customFormat="1" ht="22.9" customHeight="1">
      <c r="B123" s="121"/>
      <c r="D123" s="122" t="s">
        <v>81</v>
      </c>
      <c r="E123" s="131" t="s">
        <v>197</v>
      </c>
      <c r="F123" s="131" t="s">
        <v>287</v>
      </c>
      <c r="I123" s="124"/>
      <c r="J123" s="132">
        <f>BK123</f>
        <v>0</v>
      </c>
      <c r="L123" s="121"/>
      <c r="M123" s="126"/>
      <c r="P123" s="127">
        <f>SUM(P124:P127)</f>
        <v>0</v>
      </c>
      <c r="R123" s="127">
        <f>SUM(R124:R127)</f>
        <v>8.566040000000001</v>
      </c>
      <c r="T123" s="128">
        <f>SUM(T124:T127)</f>
        <v>0</v>
      </c>
      <c r="AR123" s="122" t="s">
        <v>90</v>
      </c>
      <c r="AT123" s="129" t="s">
        <v>81</v>
      </c>
      <c r="AU123" s="129" t="s">
        <v>90</v>
      </c>
      <c r="AY123" s="122" t="s">
        <v>160</v>
      </c>
      <c r="BK123" s="130">
        <f>SUM(BK124:BK127)</f>
        <v>0</v>
      </c>
    </row>
    <row r="124" spans="2:65" s="1" customFormat="1" ht="24.2" customHeight="1">
      <c r="B124" s="33"/>
      <c r="C124" s="133" t="s">
        <v>230</v>
      </c>
      <c r="D124" s="133" t="s">
        <v>162</v>
      </c>
      <c r="E124" s="134" t="s">
        <v>1239</v>
      </c>
      <c r="F124" s="135" t="s">
        <v>1240</v>
      </c>
      <c r="G124" s="136" t="s">
        <v>165</v>
      </c>
      <c r="H124" s="137">
        <v>10</v>
      </c>
      <c r="I124" s="138"/>
      <c r="J124" s="139">
        <f>ROUND(I124*H124,2)</f>
        <v>0</v>
      </c>
      <c r="K124" s="135" t="s">
        <v>166</v>
      </c>
      <c r="L124" s="33"/>
      <c r="M124" s="140" t="s">
        <v>44</v>
      </c>
      <c r="N124" s="141" t="s">
        <v>53</v>
      </c>
      <c r="P124" s="142">
        <f>O124*H124</f>
        <v>0</v>
      </c>
      <c r="Q124" s="142">
        <v>0.856604</v>
      </c>
      <c r="R124" s="142">
        <f>Q124*H124</f>
        <v>8.566040000000001</v>
      </c>
      <c r="S124" s="142">
        <v>0</v>
      </c>
      <c r="T124" s="143">
        <f>S124*H124</f>
        <v>0</v>
      </c>
      <c r="AR124" s="144" t="s">
        <v>167</v>
      </c>
      <c r="AT124" s="144" t="s">
        <v>162</v>
      </c>
      <c r="AU124" s="144" t="s">
        <v>92</v>
      </c>
      <c r="AY124" s="17" t="s">
        <v>160</v>
      </c>
      <c r="BE124" s="145">
        <f>IF(N124="základní",J124,0)</f>
        <v>0</v>
      </c>
      <c r="BF124" s="145">
        <f>IF(N124="snížená",J124,0)</f>
        <v>0</v>
      </c>
      <c r="BG124" s="145">
        <f>IF(N124="zákl. přenesená",J124,0)</f>
        <v>0</v>
      </c>
      <c r="BH124" s="145">
        <f>IF(N124="sníž. přenesená",J124,0)</f>
        <v>0</v>
      </c>
      <c r="BI124" s="145">
        <f>IF(N124="nulová",J124,0)</f>
        <v>0</v>
      </c>
      <c r="BJ124" s="17" t="s">
        <v>90</v>
      </c>
      <c r="BK124" s="145">
        <f>ROUND(I124*H124,2)</f>
        <v>0</v>
      </c>
      <c r="BL124" s="17" t="s">
        <v>167</v>
      </c>
      <c r="BM124" s="144" t="s">
        <v>1241</v>
      </c>
    </row>
    <row r="125" spans="2:47" s="1" customFormat="1" ht="11.25">
      <c r="B125" s="33"/>
      <c r="D125" s="146" t="s">
        <v>169</v>
      </c>
      <c r="F125" s="147" t="s">
        <v>1242</v>
      </c>
      <c r="I125" s="148"/>
      <c r="L125" s="33"/>
      <c r="M125" s="149"/>
      <c r="T125" s="54"/>
      <c r="AT125" s="17" t="s">
        <v>169</v>
      </c>
      <c r="AU125" s="17" t="s">
        <v>92</v>
      </c>
    </row>
    <row r="126" spans="2:47" s="1" customFormat="1" ht="48.75">
      <c r="B126" s="33"/>
      <c r="D126" s="150" t="s">
        <v>171</v>
      </c>
      <c r="F126" s="151" t="s">
        <v>1243</v>
      </c>
      <c r="I126" s="148"/>
      <c r="L126" s="33"/>
      <c r="M126" s="149"/>
      <c r="T126" s="54"/>
      <c r="AT126" s="17" t="s">
        <v>171</v>
      </c>
      <c r="AU126" s="17" t="s">
        <v>92</v>
      </c>
    </row>
    <row r="127" spans="2:51" s="12" customFormat="1" ht="11.25">
      <c r="B127" s="152"/>
      <c r="D127" s="150" t="s">
        <v>173</v>
      </c>
      <c r="E127" s="153" t="s">
        <v>44</v>
      </c>
      <c r="F127" s="154" t="s">
        <v>1244</v>
      </c>
      <c r="H127" s="155">
        <v>10</v>
      </c>
      <c r="I127" s="156"/>
      <c r="L127" s="152"/>
      <c r="M127" s="157"/>
      <c r="T127" s="158"/>
      <c r="AT127" s="153" t="s">
        <v>173</v>
      </c>
      <c r="AU127" s="153" t="s">
        <v>92</v>
      </c>
      <c r="AV127" s="12" t="s">
        <v>92</v>
      </c>
      <c r="AW127" s="12" t="s">
        <v>42</v>
      </c>
      <c r="AX127" s="12" t="s">
        <v>90</v>
      </c>
      <c r="AY127" s="153" t="s">
        <v>160</v>
      </c>
    </row>
    <row r="128" spans="2:63" s="11" customFormat="1" ht="22.9" customHeight="1">
      <c r="B128" s="121"/>
      <c r="D128" s="122" t="s">
        <v>81</v>
      </c>
      <c r="E128" s="131" t="s">
        <v>222</v>
      </c>
      <c r="F128" s="131" t="s">
        <v>353</v>
      </c>
      <c r="I128" s="124"/>
      <c r="J128" s="132">
        <f>BK128</f>
        <v>0</v>
      </c>
      <c r="L128" s="121"/>
      <c r="M128" s="126"/>
      <c r="P128" s="127">
        <f>SUM(P129:P141)</f>
        <v>0</v>
      </c>
      <c r="R128" s="127">
        <f>SUM(R129:R141)</f>
        <v>4.1397</v>
      </c>
      <c r="T128" s="128">
        <f>SUM(T129:T141)</f>
        <v>0</v>
      </c>
      <c r="AR128" s="122" t="s">
        <v>90</v>
      </c>
      <c r="AT128" s="129" t="s">
        <v>81</v>
      </c>
      <c r="AU128" s="129" t="s">
        <v>90</v>
      </c>
      <c r="AY128" s="122" t="s">
        <v>160</v>
      </c>
      <c r="BK128" s="130">
        <f>SUM(BK129:BK141)</f>
        <v>0</v>
      </c>
    </row>
    <row r="129" spans="2:65" s="1" customFormat="1" ht="24.2" customHeight="1">
      <c r="B129" s="33"/>
      <c r="C129" s="133" t="s">
        <v>237</v>
      </c>
      <c r="D129" s="133" t="s">
        <v>162</v>
      </c>
      <c r="E129" s="134" t="s">
        <v>1245</v>
      </c>
      <c r="F129" s="135" t="s">
        <v>1246</v>
      </c>
      <c r="G129" s="136" t="s">
        <v>200</v>
      </c>
      <c r="H129" s="137">
        <v>20</v>
      </c>
      <c r="I129" s="138"/>
      <c r="J129" s="139">
        <f>ROUND(I129*H129,2)</f>
        <v>0</v>
      </c>
      <c r="K129" s="135" t="s">
        <v>44</v>
      </c>
      <c r="L129" s="33"/>
      <c r="M129" s="140" t="s">
        <v>44</v>
      </c>
      <c r="N129" s="141" t="s">
        <v>53</v>
      </c>
      <c r="P129" s="142">
        <f>O129*H129</f>
        <v>0</v>
      </c>
      <c r="Q129" s="142">
        <v>0.00226</v>
      </c>
      <c r="R129" s="142">
        <f>Q129*H129</f>
        <v>0.0452</v>
      </c>
      <c r="S129" s="142">
        <v>0</v>
      </c>
      <c r="T129" s="143">
        <f>S129*H129</f>
        <v>0</v>
      </c>
      <c r="AR129" s="144" t="s">
        <v>167</v>
      </c>
      <c r="AT129" s="144" t="s">
        <v>162</v>
      </c>
      <c r="AU129" s="144" t="s">
        <v>92</v>
      </c>
      <c r="AY129" s="17" t="s">
        <v>160</v>
      </c>
      <c r="BE129" s="145">
        <f>IF(N129="základní",J129,0)</f>
        <v>0</v>
      </c>
      <c r="BF129" s="145">
        <f>IF(N129="snížená",J129,0)</f>
        <v>0</v>
      </c>
      <c r="BG129" s="145">
        <f>IF(N129="zákl. přenesená",J129,0)</f>
        <v>0</v>
      </c>
      <c r="BH129" s="145">
        <f>IF(N129="sníž. přenesená",J129,0)</f>
        <v>0</v>
      </c>
      <c r="BI129" s="145">
        <f>IF(N129="nulová",J129,0)</f>
        <v>0</v>
      </c>
      <c r="BJ129" s="17" t="s">
        <v>90</v>
      </c>
      <c r="BK129" s="145">
        <f>ROUND(I129*H129,2)</f>
        <v>0</v>
      </c>
      <c r="BL129" s="17" t="s">
        <v>167</v>
      </c>
      <c r="BM129" s="144" t="s">
        <v>1247</v>
      </c>
    </row>
    <row r="130" spans="2:51" s="12" customFormat="1" ht="11.25">
      <c r="B130" s="152"/>
      <c r="D130" s="150" t="s">
        <v>173</v>
      </c>
      <c r="E130" s="153" t="s">
        <v>44</v>
      </c>
      <c r="F130" s="154" t="s">
        <v>1248</v>
      </c>
      <c r="H130" s="155">
        <v>20</v>
      </c>
      <c r="I130" s="156"/>
      <c r="L130" s="152"/>
      <c r="M130" s="157"/>
      <c r="T130" s="158"/>
      <c r="AT130" s="153" t="s">
        <v>173</v>
      </c>
      <c r="AU130" s="153" t="s">
        <v>92</v>
      </c>
      <c r="AV130" s="12" t="s">
        <v>92</v>
      </c>
      <c r="AW130" s="12" t="s">
        <v>42</v>
      </c>
      <c r="AX130" s="12" t="s">
        <v>90</v>
      </c>
      <c r="AY130" s="153" t="s">
        <v>160</v>
      </c>
    </row>
    <row r="131" spans="2:65" s="1" customFormat="1" ht="16.5" customHeight="1">
      <c r="B131" s="33"/>
      <c r="C131" s="172" t="s">
        <v>245</v>
      </c>
      <c r="D131" s="172" t="s">
        <v>246</v>
      </c>
      <c r="E131" s="173" t="s">
        <v>1249</v>
      </c>
      <c r="F131" s="174" t="s">
        <v>1250</v>
      </c>
      <c r="G131" s="175" t="s">
        <v>200</v>
      </c>
      <c r="H131" s="176">
        <v>20</v>
      </c>
      <c r="I131" s="177"/>
      <c r="J131" s="178">
        <f>ROUND(I131*H131,2)</f>
        <v>0</v>
      </c>
      <c r="K131" s="174" t="s">
        <v>166</v>
      </c>
      <c r="L131" s="179"/>
      <c r="M131" s="180" t="s">
        <v>44</v>
      </c>
      <c r="N131" s="181" t="s">
        <v>53</v>
      </c>
      <c r="P131" s="142">
        <f>O131*H131</f>
        <v>0</v>
      </c>
      <c r="Q131" s="142">
        <v>0.1015</v>
      </c>
      <c r="R131" s="142">
        <f>Q131*H131</f>
        <v>2.0300000000000002</v>
      </c>
      <c r="S131" s="142">
        <v>0</v>
      </c>
      <c r="T131" s="143">
        <f>S131*H131</f>
        <v>0</v>
      </c>
      <c r="AR131" s="144" t="s">
        <v>222</v>
      </c>
      <c r="AT131" s="144" t="s">
        <v>246</v>
      </c>
      <c r="AU131" s="144" t="s">
        <v>92</v>
      </c>
      <c r="AY131" s="17" t="s">
        <v>160</v>
      </c>
      <c r="BE131" s="145">
        <f>IF(N131="základní",J131,0)</f>
        <v>0</v>
      </c>
      <c r="BF131" s="145">
        <f>IF(N131="snížená",J131,0)</f>
        <v>0</v>
      </c>
      <c r="BG131" s="145">
        <f>IF(N131="zákl. přenesená",J131,0)</f>
        <v>0</v>
      </c>
      <c r="BH131" s="145">
        <f>IF(N131="sníž. přenesená",J131,0)</f>
        <v>0</v>
      </c>
      <c r="BI131" s="145">
        <f>IF(N131="nulová",J131,0)</f>
        <v>0</v>
      </c>
      <c r="BJ131" s="17" t="s">
        <v>90</v>
      </c>
      <c r="BK131" s="145">
        <f>ROUND(I131*H131,2)</f>
        <v>0</v>
      </c>
      <c r="BL131" s="17" t="s">
        <v>167</v>
      </c>
      <c r="BM131" s="144" t="s">
        <v>1251</v>
      </c>
    </row>
    <row r="132" spans="2:65" s="1" customFormat="1" ht="16.5" customHeight="1">
      <c r="B132" s="33"/>
      <c r="C132" s="133" t="s">
        <v>252</v>
      </c>
      <c r="D132" s="133" t="s">
        <v>162</v>
      </c>
      <c r="E132" s="134" t="s">
        <v>1252</v>
      </c>
      <c r="F132" s="135" t="s">
        <v>1253</v>
      </c>
      <c r="G132" s="136" t="s">
        <v>200</v>
      </c>
      <c r="H132" s="137">
        <v>20</v>
      </c>
      <c r="I132" s="138"/>
      <c r="J132" s="139">
        <f>ROUND(I132*H132,2)</f>
        <v>0</v>
      </c>
      <c r="K132" s="135" t="s">
        <v>166</v>
      </c>
      <c r="L132" s="33"/>
      <c r="M132" s="140" t="s">
        <v>44</v>
      </c>
      <c r="N132" s="141" t="s">
        <v>53</v>
      </c>
      <c r="P132" s="142">
        <f>O132*H132</f>
        <v>0</v>
      </c>
      <c r="Q132" s="142">
        <v>0</v>
      </c>
      <c r="R132" s="142">
        <f>Q132*H132</f>
        <v>0</v>
      </c>
      <c r="S132" s="142">
        <v>0</v>
      </c>
      <c r="T132" s="143">
        <f>S132*H132</f>
        <v>0</v>
      </c>
      <c r="AR132" s="144" t="s">
        <v>167</v>
      </c>
      <c r="AT132" s="144" t="s">
        <v>162</v>
      </c>
      <c r="AU132" s="144" t="s">
        <v>92</v>
      </c>
      <c r="AY132" s="17" t="s">
        <v>160</v>
      </c>
      <c r="BE132" s="145">
        <f>IF(N132="základní",J132,0)</f>
        <v>0</v>
      </c>
      <c r="BF132" s="145">
        <f>IF(N132="snížená",J132,0)</f>
        <v>0</v>
      </c>
      <c r="BG132" s="145">
        <f>IF(N132="zákl. přenesená",J132,0)</f>
        <v>0</v>
      </c>
      <c r="BH132" s="145">
        <f>IF(N132="sníž. přenesená",J132,0)</f>
        <v>0</v>
      </c>
      <c r="BI132" s="145">
        <f>IF(N132="nulová",J132,0)</f>
        <v>0</v>
      </c>
      <c r="BJ132" s="17" t="s">
        <v>90</v>
      </c>
      <c r="BK132" s="145">
        <f>ROUND(I132*H132,2)</f>
        <v>0</v>
      </c>
      <c r="BL132" s="17" t="s">
        <v>167</v>
      </c>
      <c r="BM132" s="144" t="s">
        <v>1254</v>
      </c>
    </row>
    <row r="133" spans="2:47" s="1" customFormat="1" ht="11.25">
      <c r="B133" s="33"/>
      <c r="D133" s="146" t="s">
        <v>169</v>
      </c>
      <c r="F133" s="147" t="s">
        <v>1255</v>
      </c>
      <c r="I133" s="148"/>
      <c r="L133" s="33"/>
      <c r="M133" s="149"/>
      <c r="T133" s="54"/>
      <c r="AT133" s="17" t="s">
        <v>169</v>
      </c>
      <c r="AU133" s="17" t="s">
        <v>92</v>
      </c>
    </row>
    <row r="134" spans="2:47" s="1" customFormat="1" ht="29.25">
      <c r="B134" s="33"/>
      <c r="D134" s="150" t="s">
        <v>171</v>
      </c>
      <c r="F134" s="151" t="s">
        <v>1256</v>
      </c>
      <c r="I134" s="148"/>
      <c r="L134" s="33"/>
      <c r="M134" s="149"/>
      <c r="T134" s="54"/>
      <c r="AT134" s="17" t="s">
        <v>171</v>
      </c>
      <c r="AU134" s="17" t="s">
        <v>92</v>
      </c>
    </row>
    <row r="135" spans="2:51" s="12" customFormat="1" ht="11.25">
      <c r="B135" s="152"/>
      <c r="D135" s="150" t="s">
        <v>173</v>
      </c>
      <c r="E135" s="153" t="s">
        <v>44</v>
      </c>
      <c r="F135" s="154" t="s">
        <v>1257</v>
      </c>
      <c r="H135" s="155">
        <v>20</v>
      </c>
      <c r="I135" s="156"/>
      <c r="L135" s="152"/>
      <c r="M135" s="157"/>
      <c r="T135" s="158"/>
      <c r="AT135" s="153" t="s">
        <v>173</v>
      </c>
      <c r="AU135" s="153" t="s">
        <v>92</v>
      </c>
      <c r="AV135" s="12" t="s">
        <v>92</v>
      </c>
      <c r="AW135" s="12" t="s">
        <v>42</v>
      </c>
      <c r="AX135" s="12" t="s">
        <v>90</v>
      </c>
      <c r="AY135" s="153" t="s">
        <v>160</v>
      </c>
    </row>
    <row r="136" spans="2:65" s="1" customFormat="1" ht="16.5" customHeight="1">
      <c r="B136" s="33"/>
      <c r="C136" s="133" t="s">
        <v>259</v>
      </c>
      <c r="D136" s="133" t="s">
        <v>162</v>
      </c>
      <c r="E136" s="134" t="s">
        <v>1258</v>
      </c>
      <c r="F136" s="135" t="s">
        <v>1259</v>
      </c>
      <c r="G136" s="136" t="s">
        <v>357</v>
      </c>
      <c r="H136" s="137">
        <v>5</v>
      </c>
      <c r="I136" s="138"/>
      <c r="J136" s="139">
        <f>ROUND(I136*H136,2)</f>
        <v>0</v>
      </c>
      <c r="K136" s="135" t="s">
        <v>44</v>
      </c>
      <c r="L136" s="33"/>
      <c r="M136" s="140" t="s">
        <v>44</v>
      </c>
      <c r="N136" s="141" t="s">
        <v>53</v>
      </c>
      <c r="P136" s="142">
        <f>O136*H136</f>
        <v>0</v>
      </c>
      <c r="Q136" s="142">
        <v>0.3409</v>
      </c>
      <c r="R136" s="142">
        <f>Q136*H136</f>
        <v>1.7045</v>
      </c>
      <c r="S136" s="142">
        <v>0</v>
      </c>
      <c r="T136" s="143">
        <f>S136*H136</f>
        <v>0</v>
      </c>
      <c r="AR136" s="144" t="s">
        <v>167</v>
      </c>
      <c r="AT136" s="144" t="s">
        <v>162</v>
      </c>
      <c r="AU136" s="144" t="s">
        <v>92</v>
      </c>
      <c r="AY136" s="17" t="s">
        <v>160</v>
      </c>
      <c r="BE136" s="145">
        <f>IF(N136="základní",J136,0)</f>
        <v>0</v>
      </c>
      <c r="BF136" s="145">
        <f>IF(N136="snížená",J136,0)</f>
        <v>0</v>
      </c>
      <c r="BG136" s="145">
        <f>IF(N136="zákl. přenesená",J136,0)</f>
        <v>0</v>
      </c>
      <c r="BH136" s="145">
        <f>IF(N136="sníž. přenesená",J136,0)</f>
        <v>0</v>
      </c>
      <c r="BI136" s="145">
        <f>IF(N136="nulová",J136,0)</f>
        <v>0</v>
      </c>
      <c r="BJ136" s="17" t="s">
        <v>90</v>
      </c>
      <c r="BK136" s="145">
        <f>ROUND(I136*H136,2)</f>
        <v>0</v>
      </c>
      <c r="BL136" s="17" t="s">
        <v>167</v>
      </c>
      <c r="BM136" s="144" t="s">
        <v>1260</v>
      </c>
    </row>
    <row r="137" spans="2:47" s="1" customFormat="1" ht="78">
      <c r="B137" s="33"/>
      <c r="D137" s="150" t="s">
        <v>227</v>
      </c>
      <c r="F137" s="151" t="s">
        <v>1261</v>
      </c>
      <c r="I137" s="148"/>
      <c r="L137" s="33"/>
      <c r="M137" s="149"/>
      <c r="T137" s="54"/>
      <c r="AT137" s="17" t="s">
        <v>227</v>
      </c>
      <c r="AU137" s="17" t="s">
        <v>92</v>
      </c>
    </row>
    <row r="138" spans="2:51" s="12" customFormat="1" ht="11.25">
      <c r="B138" s="152"/>
      <c r="D138" s="150" t="s">
        <v>173</v>
      </c>
      <c r="E138" s="153" t="s">
        <v>44</v>
      </c>
      <c r="F138" s="154" t="s">
        <v>1262</v>
      </c>
      <c r="H138" s="155">
        <v>5</v>
      </c>
      <c r="I138" s="156"/>
      <c r="L138" s="152"/>
      <c r="M138" s="157"/>
      <c r="T138" s="158"/>
      <c r="AT138" s="153" t="s">
        <v>173</v>
      </c>
      <c r="AU138" s="153" t="s">
        <v>92</v>
      </c>
      <c r="AV138" s="12" t="s">
        <v>92</v>
      </c>
      <c r="AW138" s="12" t="s">
        <v>42</v>
      </c>
      <c r="AX138" s="12" t="s">
        <v>90</v>
      </c>
      <c r="AY138" s="153" t="s">
        <v>160</v>
      </c>
    </row>
    <row r="139" spans="2:65" s="1" customFormat="1" ht="16.5" customHeight="1">
      <c r="B139" s="33"/>
      <c r="C139" s="172" t="s">
        <v>266</v>
      </c>
      <c r="D139" s="172" t="s">
        <v>246</v>
      </c>
      <c r="E139" s="173" t="s">
        <v>1263</v>
      </c>
      <c r="F139" s="174" t="s">
        <v>1264</v>
      </c>
      <c r="G139" s="175" t="s">
        <v>357</v>
      </c>
      <c r="H139" s="176">
        <v>5</v>
      </c>
      <c r="I139" s="177"/>
      <c r="J139" s="178">
        <f>ROUND(I139*H139,2)</f>
        <v>0</v>
      </c>
      <c r="K139" s="174" t="s">
        <v>166</v>
      </c>
      <c r="L139" s="179"/>
      <c r="M139" s="180" t="s">
        <v>44</v>
      </c>
      <c r="N139" s="181" t="s">
        <v>53</v>
      </c>
      <c r="P139" s="142">
        <f>O139*H139</f>
        <v>0</v>
      </c>
      <c r="Q139" s="142">
        <v>0.072</v>
      </c>
      <c r="R139" s="142">
        <f>Q139*H139</f>
        <v>0.36</v>
      </c>
      <c r="S139" s="142">
        <v>0</v>
      </c>
      <c r="T139" s="143">
        <f>S139*H139</f>
        <v>0</v>
      </c>
      <c r="AR139" s="144" t="s">
        <v>222</v>
      </c>
      <c r="AT139" s="144" t="s">
        <v>246</v>
      </c>
      <c r="AU139" s="144" t="s">
        <v>92</v>
      </c>
      <c r="AY139" s="17" t="s">
        <v>160</v>
      </c>
      <c r="BE139" s="145">
        <f>IF(N139="základní",J139,0)</f>
        <v>0</v>
      </c>
      <c r="BF139" s="145">
        <f>IF(N139="snížená",J139,0)</f>
        <v>0</v>
      </c>
      <c r="BG139" s="145">
        <f>IF(N139="zákl. přenesená",J139,0)</f>
        <v>0</v>
      </c>
      <c r="BH139" s="145">
        <f>IF(N139="sníž. přenesená",J139,0)</f>
        <v>0</v>
      </c>
      <c r="BI139" s="145">
        <f>IF(N139="nulová",J139,0)</f>
        <v>0</v>
      </c>
      <c r="BJ139" s="17" t="s">
        <v>90</v>
      </c>
      <c r="BK139" s="145">
        <f>ROUND(I139*H139,2)</f>
        <v>0</v>
      </c>
      <c r="BL139" s="17" t="s">
        <v>167</v>
      </c>
      <c r="BM139" s="144" t="s">
        <v>1265</v>
      </c>
    </row>
    <row r="140" spans="2:65" s="1" customFormat="1" ht="16.5" customHeight="1">
      <c r="B140" s="33"/>
      <c r="C140" s="133" t="s">
        <v>8</v>
      </c>
      <c r="D140" s="133" t="s">
        <v>162</v>
      </c>
      <c r="E140" s="134" t="s">
        <v>1266</v>
      </c>
      <c r="F140" s="135" t="s">
        <v>1267</v>
      </c>
      <c r="G140" s="136" t="s">
        <v>200</v>
      </c>
      <c r="H140" s="137">
        <v>20</v>
      </c>
      <c r="I140" s="138"/>
      <c r="J140" s="139">
        <f>ROUND(I140*H140,2)</f>
        <v>0</v>
      </c>
      <c r="K140" s="135" t="s">
        <v>44</v>
      </c>
      <c r="L140" s="33"/>
      <c r="M140" s="140" t="s">
        <v>44</v>
      </c>
      <c r="N140" s="141" t="s">
        <v>53</v>
      </c>
      <c r="P140" s="142">
        <f>O140*H140</f>
        <v>0</v>
      </c>
      <c r="Q140" s="142">
        <v>0</v>
      </c>
      <c r="R140" s="142">
        <f>Q140*H140</f>
        <v>0</v>
      </c>
      <c r="S140" s="142">
        <v>0</v>
      </c>
      <c r="T140" s="143">
        <f>S140*H140</f>
        <v>0</v>
      </c>
      <c r="AR140" s="144" t="s">
        <v>167</v>
      </c>
      <c r="AT140" s="144" t="s">
        <v>162</v>
      </c>
      <c r="AU140" s="144" t="s">
        <v>92</v>
      </c>
      <c r="AY140" s="17" t="s">
        <v>160</v>
      </c>
      <c r="BE140" s="145">
        <f>IF(N140="základní",J140,0)</f>
        <v>0</v>
      </c>
      <c r="BF140" s="145">
        <f>IF(N140="snížená",J140,0)</f>
        <v>0</v>
      </c>
      <c r="BG140" s="145">
        <f>IF(N140="zákl. přenesená",J140,0)</f>
        <v>0</v>
      </c>
      <c r="BH140" s="145">
        <f>IF(N140="sníž. přenesená",J140,0)</f>
        <v>0</v>
      </c>
      <c r="BI140" s="145">
        <f>IF(N140="nulová",J140,0)</f>
        <v>0</v>
      </c>
      <c r="BJ140" s="17" t="s">
        <v>90</v>
      </c>
      <c r="BK140" s="145">
        <f>ROUND(I140*H140,2)</f>
        <v>0</v>
      </c>
      <c r="BL140" s="17" t="s">
        <v>167</v>
      </c>
      <c r="BM140" s="144" t="s">
        <v>1268</v>
      </c>
    </row>
    <row r="141" spans="2:51" s="12" customFormat="1" ht="11.25">
      <c r="B141" s="152"/>
      <c r="D141" s="150" t="s">
        <v>173</v>
      </c>
      <c r="E141" s="153" t="s">
        <v>44</v>
      </c>
      <c r="F141" s="154" t="s">
        <v>1269</v>
      </c>
      <c r="H141" s="155">
        <v>20</v>
      </c>
      <c r="I141" s="156"/>
      <c r="L141" s="152"/>
      <c r="M141" s="157"/>
      <c r="T141" s="158"/>
      <c r="AT141" s="153" t="s">
        <v>173</v>
      </c>
      <c r="AU141" s="153" t="s">
        <v>92</v>
      </c>
      <c r="AV141" s="12" t="s">
        <v>92</v>
      </c>
      <c r="AW141" s="12" t="s">
        <v>42</v>
      </c>
      <c r="AX141" s="12" t="s">
        <v>90</v>
      </c>
      <c r="AY141" s="153" t="s">
        <v>160</v>
      </c>
    </row>
    <row r="142" spans="2:63" s="11" customFormat="1" ht="22.9" customHeight="1">
      <c r="B142" s="121"/>
      <c r="D142" s="122" t="s">
        <v>81</v>
      </c>
      <c r="E142" s="131" t="s">
        <v>230</v>
      </c>
      <c r="F142" s="131" t="s">
        <v>361</v>
      </c>
      <c r="I142" s="124"/>
      <c r="J142" s="132">
        <f>BK142</f>
        <v>0</v>
      </c>
      <c r="L142" s="121"/>
      <c r="M142" s="126"/>
      <c r="P142" s="127">
        <f>SUM(P143:P144)</f>
        <v>0</v>
      </c>
      <c r="R142" s="127">
        <f>SUM(R143:R144)</f>
        <v>0</v>
      </c>
      <c r="T142" s="128">
        <f>SUM(T143:T144)</f>
        <v>3.75</v>
      </c>
      <c r="AR142" s="122" t="s">
        <v>90</v>
      </c>
      <c r="AT142" s="129" t="s">
        <v>81</v>
      </c>
      <c r="AU142" s="129" t="s">
        <v>90</v>
      </c>
      <c r="AY142" s="122" t="s">
        <v>160</v>
      </c>
      <c r="BK142" s="130">
        <f>SUM(BK143:BK144)</f>
        <v>0</v>
      </c>
    </row>
    <row r="143" spans="2:65" s="1" customFormat="1" ht="16.5" customHeight="1">
      <c r="B143" s="33"/>
      <c r="C143" s="133" t="s">
        <v>276</v>
      </c>
      <c r="D143" s="133" t="s">
        <v>162</v>
      </c>
      <c r="E143" s="134" t="s">
        <v>1270</v>
      </c>
      <c r="F143" s="135" t="s">
        <v>1271</v>
      </c>
      <c r="G143" s="136" t="s">
        <v>357</v>
      </c>
      <c r="H143" s="137">
        <v>5</v>
      </c>
      <c r="I143" s="138"/>
      <c r="J143" s="139">
        <f>ROUND(I143*H143,2)</f>
        <v>0</v>
      </c>
      <c r="K143" s="135" t="s">
        <v>44</v>
      </c>
      <c r="L143" s="33"/>
      <c r="M143" s="140" t="s">
        <v>44</v>
      </c>
      <c r="N143" s="141" t="s">
        <v>53</v>
      </c>
      <c r="P143" s="142">
        <f>O143*H143</f>
        <v>0</v>
      </c>
      <c r="Q143" s="142">
        <v>0</v>
      </c>
      <c r="R143" s="142">
        <f>Q143*H143</f>
        <v>0</v>
      </c>
      <c r="S143" s="142">
        <v>0.75</v>
      </c>
      <c r="T143" s="143">
        <f>S143*H143</f>
        <v>3.75</v>
      </c>
      <c r="AR143" s="144" t="s">
        <v>167</v>
      </c>
      <c r="AT143" s="144" t="s">
        <v>162</v>
      </c>
      <c r="AU143" s="144" t="s">
        <v>92</v>
      </c>
      <c r="AY143" s="17" t="s">
        <v>160</v>
      </c>
      <c r="BE143" s="145">
        <f>IF(N143="základní",J143,0)</f>
        <v>0</v>
      </c>
      <c r="BF143" s="145">
        <f>IF(N143="snížená",J143,0)</f>
        <v>0</v>
      </c>
      <c r="BG143" s="145">
        <f>IF(N143="zákl. přenesená",J143,0)</f>
        <v>0</v>
      </c>
      <c r="BH143" s="145">
        <f>IF(N143="sníž. přenesená",J143,0)</f>
        <v>0</v>
      </c>
      <c r="BI143" s="145">
        <f>IF(N143="nulová",J143,0)</f>
        <v>0</v>
      </c>
      <c r="BJ143" s="17" t="s">
        <v>90</v>
      </c>
      <c r="BK143" s="145">
        <f>ROUND(I143*H143,2)</f>
        <v>0</v>
      </c>
      <c r="BL143" s="17" t="s">
        <v>167</v>
      </c>
      <c r="BM143" s="144" t="s">
        <v>1272</v>
      </c>
    </row>
    <row r="144" spans="2:51" s="12" customFormat="1" ht="11.25">
      <c r="B144" s="152"/>
      <c r="D144" s="150" t="s">
        <v>173</v>
      </c>
      <c r="E144" s="153" t="s">
        <v>44</v>
      </c>
      <c r="F144" s="154" t="s">
        <v>1262</v>
      </c>
      <c r="H144" s="155">
        <v>5</v>
      </c>
      <c r="I144" s="156"/>
      <c r="L144" s="152"/>
      <c r="M144" s="157"/>
      <c r="T144" s="158"/>
      <c r="AT144" s="153" t="s">
        <v>173</v>
      </c>
      <c r="AU144" s="153" t="s">
        <v>92</v>
      </c>
      <c r="AV144" s="12" t="s">
        <v>92</v>
      </c>
      <c r="AW144" s="12" t="s">
        <v>42</v>
      </c>
      <c r="AX144" s="12" t="s">
        <v>90</v>
      </c>
      <c r="AY144" s="153" t="s">
        <v>160</v>
      </c>
    </row>
    <row r="145" spans="2:63" s="11" customFormat="1" ht="22.9" customHeight="1">
      <c r="B145" s="121"/>
      <c r="D145" s="122" t="s">
        <v>81</v>
      </c>
      <c r="E145" s="131" t="s">
        <v>410</v>
      </c>
      <c r="F145" s="131" t="s">
        <v>411</v>
      </c>
      <c r="I145" s="124"/>
      <c r="J145" s="132">
        <f>BK145</f>
        <v>0</v>
      </c>
      <c r="L145" s="121"/>
      <c r="M145" s="126"/>
      <c r="P145" s="127">
        <f>SUM(P146:P155)</f>
        <v>0</v>
      </c>
      <c r="R145" s="127">
        <f>SUM(R146:R155)</f>
        <v>0</v>
      </c>
      <c r="T145" s="128">
        <f>SUM(T146:T155)</f>
        <v>0</v>
      </c>
      <c r="AR145" s="122" t="s">
        <v>90</v>
      </c>
      <c r="AT145" s="129" t="s">
        <v>81</v>
      </c>
      <c r="AU145" s="129" t="s">
        <v>90</v>
      </c>
      <c r="AY145" s="122" t="s">
        <v>160</v>
      </c>
      <c r="BK145" s="130">
        <f>SUM(BK146:BK155)</f>
        <v>0</v>
      </c>
    </row>
    <row r="146" spans="2:65" s="1" customFormat="1" ht="24.2" customHeight="1">
      <c r="B146" s="33"/>
      <c r="C146" s="133" t="s">
        <v>282</v>
      </c>
      <c r="D146" s="133" t="s">
        <v>162</v>
      </c>
      <c r="E146" s="134" t="s">
        <v>624</v>
      </c>
      <c r="F146" s="135" t="s">
        <v>625</v>
      </c>
      <c r="G146" s="136" t="s">
        <v>126</v>
      </c>
      <c r="H146" s="137">
        <v>3.75</v>
      </c>
      <c r="I146" s="138"/>
      <c r="J146" s="139">
        <f>ROUND(I146*H146,2)</f>
        <v>0</v>
      </c>
      <c r="K146" s="135" t="s">
        <v>166</v>
      </c>
      <c r="L146" s="33"/>
      <c r="M146" s="140" t="s">
        <v>44</v>
      </c>
      <c r="N146" s="141" t="s">
        <v>53</v>
      </c>
      <c r="P146" s="142">
        <f>O146*H146</f>
        <v>0</v>
      </c>
      <c r="Q146" s="142">
        <v>0</v>
      </c>
      <c r="R146" s="142">
        <f>Q146*H146</f>
        <v>0</v>
      </c>
      <c r="S146" s="142">
        <v>0</v>
      </c>
      <c r="T146" s="143">
        <f>S146*H146</f>
        <v>0</v>
      </c>
      <c r="AR146" s="144" t="s">
        <v>167</v>
      </c>
      <c r="AT146" s="144" t="s">
        <v>162</v>
      </c>
      <c r="AU146" s="144" t="s">
        <v>92</v>
      </c>
      <c r="AY146" s="17" t="s">
        <v>160</v>
      </c>
      <c r="BE146" s="145">
        <f>IF(N146="základní",J146,0)</f>
        <v>0</v>
      </c>
      <c r="BF146" s="145">
        <f>IF(N146="snížená",J146,0)</f>
        <v>0</v>
      </c>
      <c r="BG146" s="145">
        <f>IF(N146="zákl. přenesená",J146,0)</f>
        <v>0</v>
      </c>
      <c r="BH146" s="145">
        <f>IF(N146="sníž. přenesená",J146,0)</f>
        <v>0</v>
      </c>
      <c r="BI146" s="145">
        <f>IF(N146="nulová",J146,0)</f>
        <v>0</v>
      </c>
      <c r="BJ146" s="17" t="s">
        <v>90</v>
      </c>
      <c r="BK146" s="145">
        <f>ROUND(I146*H146,2)</f>
        <v>0</v>
      </c>
      <c r="BL146" s="17" t="s">
        <v>167</v>
      </c>
      <c r="BM146" s="144" t="s">
        <v>1273</v>
      </c>
    </row>
    <row r="147" spans="2:47" s="1" customFormat="1" ht="11.25">
      <c r="B147" s="33"/>
      <c r="D147" s="146" t="s">
        <v>169</v>
      </c>
      <c r="F147" s="147" t="s">
        <v>627</v>
      </c>
      <c r="I147" s="148"/>
      <c r="L147" s="33"/>
      <c r="M147" s="149"/>
      <c r="T147" s="54"/>
      <c r="AT147" s="17" t="s">
        <v>169</v>
      </c>
      <c r="AU147" s="17" t="s">
        <v>92</v>
      </c>
    </row>
    <row r="148" spans="2:47" s="1" customFormat="1" ht="78">
      <c r="B148" s="33"/>
      <c r="D148" s="150" t="s">
        <v>171</v>
      </c>
      <c r="F148" s="151" t="s">
        <v>417</v>
      </c>
      <c r="I148" s="148"/>
      <c r="L148" s="33"/>
      <c r="M148" s="149"/>
      <c r="T148" s="54"/>
      <c r="AT148" s="17" t="s">
        <v>171</v>
      </c>
      <c r="AU148" s="17" t="s">
        <v>92</v>
      </c>
    </row>
    <row r="149" spans="2:65" s="1" customFormat="1" ht="24.2" customHeight="1">
      <c r="B149" s="33"/>
      <c r="C149" s="133" t="s">
        <v>288</v>
      </c>
      <c r="D149" s="133" t="s">
        <v>162</v>
      </c>
      <c r="E149" s="134" t="s">
        <v>629</v>
      </c>
      <c r="F149" s="135" t="s">
        <v>427</v>
      </c>
      <c r="G149" s="136" t="s">
        <v>126</v>
      </c>
      <c r="H149" s="137">
        <v>71.25</v>
      </c>
      <c r="I149" s="138"/>
      <c r="J149" s="139">
        <f>ROUND(I149*H149,2)</f>
        <v>0</v>
      </c>
      <c r="K149" s="135" t="s">
        <v>166</v>
      </c>
      <c r="L149" s="33"/>
      <c r="M149" s="140" t="s">
        <v>44</v>
      </c>
      <c r="N149" s="141" t="s">
        <v>53</v>
      </c>
      <c r="P149" s="142">
        <f>O149*H149</f>
        <v>0</v>
      </c>
      <c r="Q149" s="142">
        <v>0</v>
      </c>
      <c r="R149" s="142">
        <f>Q149*H149</f>
        <v>0</v>
      </c>
      <c r="S149" s="142">
        <v>0</v>
      </c>
      <c r="T149" s="143">
        <f>S149*H149</f>
        <v>0</v>
      </c>
      <c r="AR149" s="144" t="s">
        <v>167</v>
      </c>
      <c r="AT149" s="144" t="s">
        <v>162</v>
      </c>
      <c r="AU149" s="144" t="s">
        <v>92</v>
      </c>
      <c r="AY149" s="17" t="s">
        <v>160</v>
      </c>
      <c r="BE149" s="145">
        <f>IF(N149="základní",J149,0)</f>
        <v>0</v>
      </c>
      <c r="BF149" s="145">
        <f>IF(N149="snížená",J149,0)</f>
        <v>0</v>
      </c>
      <c r="BG149" s="145">
        <f>IF(N149="zákl. přenesená",J149,0)</f>
        <v>0</v>
      </c>
      <c r="BH149" s="145">
        <f>IF(N149="sníž. přenesená",J149,0)</f>
        <v>0</v>
      </c>
      <c r="BI149" s="145">
        <f>IF(N149="nulová",J149,0)</f>
        <v>0</v>
      </c>
      <c r="BJ149" s="17" t="s">
        <v>90</v>
      </c>
      <c r="BK149" s="145">
        <f>ROUND(I149*H149,2)</f>
        <v>0</v>
      </c>
      <c r="BL149" s="17" t="s">
        <v>167</v>
      </c>
      <c r="BM149" s="144" t="s">
        <v>1274</v>
      </c>
    </row>
    <row r="150" spans="2:47" s="1" customFormat="1" ht="11.25">
      <c r="B150" s="33"/>
      <c r="D150" s="146" t="s">
        <v>169</v>
      </c>
      <c r="F150" s="147" t="s">
        <v>631</v>
      </c>
      <c r="I150" s="148"/>
      <c r="L150" s="33"/>
      <c r="M150" s="149"/>
      <c r="T150" s="54"/>
      <c r="AT150" s="17" t="s">
        <v>169</v>
      </c>
      <c r="AU150" s="17" t="s">
        <v>92</v>
      </c>
    </row>
    <row r="151" spans="2:47" s="1" customFormat="1" ht="78">
      <c r="B151" s="33"/>
      <c r="D151" s="150" t="s">
        <v>171</v>
      </c>
      <c r="F151" s="151" t="s">
        <v>417</v>
      </c>
      <c r="I151" s="148"/>
      <c r="L151" s="33"/>
      <c r="M151" s="149"/>
      <c r="T151" s="54"/>
      <c r="AT151" s="17" t="s">
        <v>171</v>
      </c>
      <c r="AU151" s="17" t="s">
        <v>92</v>
      </c>
    </row>
    <row r="152" spans="2:51" s="12" customFormat="1" ht="11.25">
      <c r="B152" s="152"/>
      <c r="D152" s="150" t="s">
        <v>173</v>
      </c>
      <c r="F152" s="154" t="s">
        <v>1275</v>
      </c>
      <c r="H152" s="155">
        <v>71.25</v>
      </c>
      <c r="I152" s="156"/>
      <c r="L152" s="152"/>
      <c r="M152" s="157"/>
      <c r="T152" s="158"/>
      <c r="AT152" s="153" t="s">
        <v>173</v>
      </c>
      <c r="AU152" s="153" t="s">
        <v>92</v>
      </c>
      <c r="AV152" s="12" t="s">
        <v>92</v>
      </c>
      <c r="AW152" s="12" t="s">
        <v>4</v>
      </c>
      <c r="AX152" s="12" t="s">
        <v>90</v>
      </c>
      <c r="AY152" s="153" t="s">
        <v>160</v>
      </c>
    </row>
    <row r="153" spans="2:65" s="1" customFormat="1" ht="24.2" customHeight="1">
      <c r="B153" s="33"/>
      <c r="C153" s="133" t="s">
        <v>295</v>
      </c>
      <c r="D153" s="133" t="s">
        <v>162</v>
      </c>
      <c r="E153" s="134" t="s">
        <v>440</v>
      </c>
      <c r="F153" s="135" t="s">
        <v>441</v>
      </c>
      <c r="G153" s="136" t="s">
        <v>126</v>
      </c>
      <c r="H153" s="137">
        <v>3.75</v>
      </c>
      <c r="I153" s="138"/>
      <c r="J153" s="139">
        <f>ROUND(I153*H153,2)</f>
        <v>0</v>
      </c>
      <c r="K153" s="135" t="s">
        <v>166</v>
      </c>
      <c r="L153" s="33"/>
      <c r="M153" s="140" t="s">
        <v>44</v>
      </c>
      <c r="N153" s="141" t="s">
        <v>53</v>
      </c>
      <c r="P153" s="142">
        <f>O153*H153</f>
        <v>0</v>
      </c>
      <c r="Q153" s="142">
        <v>0</v>
      </c>
      <c r="R153" s="142">
        <f>Q153*H153</f>
        <v>0</v>
      </c>
      <c r="S153" s="142">
        <v>0</v>
      </c>
      <c r="T153" s="143">
        <f>S153*H153</f>
        <v>0</v>
      </c>
      <c r="AR153" s="144" t="s">
        <v>167</v>
      </c>
      <c r="AT153" s="144" t="s">
        <v>162</v>
      </c>
      <c r="AU153" s="144" t="s">
        <v>92</v>
      </c>
      <c r="AY153" s="17" t="s">
        <v>160</v>
      </c>
      <c r="BE153" s="145">
        <f>IF(N153="základní",J153,0)</f>
        <v>0</v>
      </c>
      <c r="BF153" s="145">
        <f>IF(N153="snížená",J153,0)</f>
        <v>0</v>
      </c>
      <c r="BG153" s="145">
        <f>IF(N153="zákl. přenesená",J153,0)</f>
        <v>0</v>
      </c>
      <c r="BH153" s="145">
        <f>IF(N153="sníž. přenesená",J153,0)</f>
        <v>0</v>
      </c>
      <c r="BI153" s="145">
        <f>IF(N153="nulová",J153,0)</f>
        <v>0</v>
      </c>
      <c r="BJ153" s="17" t="s">
        <v>90</v>
      </c>
      <c r="BK153" s="145">
        <f>ROUND(I153*H153,2)</f>
        <v>0</v>
      </c>
      <c r="BL153" s="17" t="s">
        <v>167</v>
      </c>
      <c r="BM153" s="144" t="s">
        <v>1276</v>
      </c>
    </row>
    <row r="154" spans="2:47" s="1" customFormat="1" ht="11.25">
      <c r="B154" s="33"/>
      <c r="D154" s="146" t="s">
        <v>169</v>
      </c>
      <c r="F154" s="147" t="s">
        <v>443</v>
      </c>
      <c r="I154" s="148"/>
      <c r="L154" s="33"/>
      <c r="M154" s="149"/>
      <c r="T154" s="54"/>
      <c r="AT154" s="17" t="s">
        <v>169</v>
      </c>
      <c r="AU154" s="17" t="s">
        <v>92</v>
      </c>
    </row>
    <row r="155" spans="2:51" s="12" customFormat="1" ht="11.25">
      <c r="B155" s="152"/>
      <c r="D155" s="150" t="s">
        <v>173</v>
      </c>
      <c r="E155" s="153" t="s">
        <v>44</v>
      </c>
      <c r="F155" s="154" t="s">
        <v>1277</v>
      </c>
      <c r="H155" s="155">
        <v>3.75</v>
      </c>
      <c r="I155" s="156"/>
      <c r="L155" s="152"/>
      <c r="M155" s="157"/>
      <c r="T155" s="158"/>
      <c r="AT155" s="153" t="s">
        <v>173</v>
      </c>
      <c r="AU155" s="153" t="s">
        <v>92</v>
      </c>
      <c r="AV155" s="12" t="s">
        <v>92</v>
      </c>
      <c r="AW155" s="12" t="s">
        <v>42</v>
      </c>
      <c r="AX155" s="12" t="s">
        <v>90</v>
      </c>
      <c r="AY155" s="153" t="s">
        <v>160</v>
      </c>
    </row>
    <row r="156" spans="2:63" s="11" customFormat="1" ht="22.9" customHeight="1">
      <c r="B156" s="121"/>
      <c r="D156" s="122" t="s">
        <v>81</v>
      </c>
      <c r="E156" s="131" t="s">
        <v>457</v>
      </c>
      <c r="F156" s="131" t="s">
        <v>458</v>
      </c>
      <c r="I156" s="124"/>
      <c r="J156" s="132">
        <f>BK156</f>
        <v>0</v>
      </c>
      <c r="L156" s="121"/>
      <c r="M156" s="126"/>
      <c r="P156" s="127">
        <f>SUM(P157:P159)</f>
        <v>0</v>
      </c>
      <c r="R156" s="127">
        <f>SUM(R157:R159)</f>
        <v>0</v>
      </c>
      <c r="T156" s="128">
        <f>SUM(T157:T159)</f>
        <v>0</v>
      </c>
      <c r="AR156" s="122" t="s">
        <v>90</v>
      </c>
      <c r="AT156" s="129" t="s">
        <v>81</v>
      </c>
      <c r="AU156" s="129" t="s">
        <v>90</v>
      </c>
      <c r="AY156" s="122" t="s">
        <v>160</v>
      </c>
      <c r="BK156" s="130">
        <f>SUM(BK157:BK159)</f>
        <v>0</v>
      </c>
    </row>
    <row r="157" spans="2:65" s="1" customFormat="1" ht="24.2" customHeight="1">
      <c r="B157" s="33"/>
      <c r="C157" s="133" t="s">
        <v>302</v>
      </c>
      <c r="D157" s="133" t="s">
        <v>162</v>
      </c>
      <c r="E157" s="134" t="s">
        <v>1278</v>
      </c>
      <c r="F157" s="135" t="s">
        <v>1279</v>
      </c>
      <c r="G157" s="136" t="s">
        <v>126</v>
      </c>
      <c r="H157" s="137">
        <v>32.706</v>
      </c>
      <c r="I157" s="138"/>
      <c r="J157" s="139">
        <f>ROUND(I157*H157,2)</f>
        <v>0</v>
      </c>
      <c r="K157" s="135" t="s">
        <v>166</v>
      </c>
      <c r="L157" s="33"/>
      <c r="M157" s="140" t="s">
        <v>44</v>
      </c>
      <c r="N157" s="141" t="s">
        <v>53</v>
      </c>
      <c r="P157" s="142">
        <f>O157*H157</f>
        <v>0</v>
      </c>
      <c r="Q157" s="142">
        <v>0</v>
      </c>
      <c r="R157" s="142">
        <f>Q157*H157</f>
        <v>0</v>
      </c>
      <c r="S157" s="142">
        <v>0</v>
      </c>
      <c r="T157" s="143">
        <f>S157*H157</f>
        <v>0</v>
      </c>
      <c r="AR157" s="144" t="s">
        <v>167</v>
      </c>
      <c r="AT157" s="144" t="s">
        <v>162</v>
      </c>
      <c r="AU157" s="144" t="s">
        <v>92</v>
      </c>
      <c r="AY157" s="17" t="s">
        <v>160</v>
      </c>
      <c r="BE157" s="145">
        <f>IF(N157="základní",J157,0)</f>
        <v>0</v>
      </c>
      <c r="BF157" s="145">
        <f>IF(N157="snížená",J157,0)</f>
        <v>0</v>
      </c>
      <c r="BG157" s="145">
        <f>IF(N157="zákl. přenesená",J157,0)</f>
        <v>0</v>
      </c>
      <c r="BH157" s="145">
        <f>IF(N157="sníž. přenesená",J157,0)</f>
        <v>0</v>
      </c>
      <c r="BI157" s="145">
        <f>IF(N157="nulová",J157,0)</f>
        <v>0</v>
      </c>
      <c r="BJ157" s="17" t="s">
        <v>90</v>
      </c>
      <c r="BK157" s="145">
        <f>ROUND(I157*H157,2)</f>
        <v>0</v>
      </c>
      <c r="BL157" s="17" t="s">
        <v>167</v>
      </c>
      <c r="BM157" s="144" t="s">
        <v>1280</v>
      </c>
    </row>
    <row r="158" spans="2:47" s="1" customFormat="1" ht="11.25">
      <c r="B158" s="33"/>
      <c r="D158" s="146" t="s">
        <v>169</v>
      </c>
      <c r="F158" s="147" t="s">
        <v>1281</v>
      </c>
      <c r="I158" s="148"/>
      <c r="L158" s="33"/>
      <c r="M158" s="149"/>
      <c r="T158" s="54"/>
      <c r="AT158" s="17" t="s">
        <v>169</v>
      </c>
      <c r="AU158" s="17" t="s">
        <v>92</v>
      </c>
    </row>
    <row r="159" spans="2:47" s="1" customFormat="1" ht="39">
      <c r="B159" s="33"/>
      <c r="D159" s="150" t="s">
        <v>171</v>
      </c>
      <c r="F159" s="151" t="s">
        <v>1282</v>
      </c>
      <c r="I159" s="148"/>
      <c r="L159" s="33"/>
      <c r="M159" s="189"/>
      <c r="N159" s="190"/>
      <c r="O159" s="190"/>
      <c r="P159" s="190"/>
      <c r="Q159" s="190"/>
      <c r="R159" s="190"/>
      <c r="S159" s="190"/>
      <c r="T159" s="191"/>
      <c r="AT159" s="17" t="s">
        <v>171</v>
      </c>
      <c r="AU159" s="17" t="s">
        <v>92</v>
      </c>
    </row>
    <row r="160" spans="2:12" s="1" customFormat="1" ht="6.95" customHeight="1">
      <c r="B160" s="42"/>
      <c r="C160" s="43"/>
      <c r="D160" s="43"/>
      <c r="E160" s="43"/>
      <c r="F160" s="43"/>
      <c r="G160" s="43"/>
      <c r="H160" s="43"/>
      <c r="I160" s="43"/>
      <c r="J160" s="43"/>
      <c r="K160" s="43"/>
      <c r="L160" s="33"/>
    </row>
  </sheetData>
  <sheetProtection algorithmName="SHA-512" hashValue="Ot4WqRMGDw15/MScuMOkC9auPr4Id59m5hDvHGE/mrB0Vkol+leHWiS8iHjS5j/+oY7gBQex9JGujODd71gK/g==" saltValue="SQq3fF1D9uDACqcH3od4d4vySunQPg67oke0EYFyqElazYT/p6h0eQnCs2lHLh31llgNMj4ESV6aMb5WO8lrgQ==" spinCount="100000" sheet="1" objects="1" scenarios="1" formatColumns="0" formatRows="0" autoFilter="0"/>
  <autoFilter ref="C91:K159"/>
  <mergeCells count="12">
    <mergeCell ref="E84:H84"/>
    <mergeCell ref="L2:V2"/>
    <mergeCell ref="E50:H50"/>
    <mergeCell ref="E52:H52"/>
    <mergeCell ref="E54:H54"/>
    <mergeCell ref="E80:H80"/>
    <mergeCell ref="E82:H82"/>
    <mergeCell ref="E7:H7"/>
    <mergeCell ref="E9:H9"/>
    <mergeCell ref="E11:H11"/>
    <mergeCell ref="E20:H20"/>
    <mergeCell ref="E29:H29"/>
  </mergeCells>
  <hyperlinks>
    <hyperlink ref="F96" r:id="rId1" display="https://podminky.urs.cz/item/CS_URS_2022_02/132112131"/>
    <hyperlink ref="F99" r:id="rId2" display="https://podminky.urs.cz/item/CS_URS_2022_02/162751117"/>
    <hyperlink ref="F103" r:id="rId3" display="https://podminky.urs.cz/item/CS_URS_2022_02/162751119"/>
    <hyperlink ref="F107" r:id="rId4" display="https://podminky.urs.cz/item/CS_URS_2022_02/171251201"/>
    <hyperlink ref="F111" r:id="rId5" display="https://podminky.urs.cz/item/CS_URS_2022_02/171201231"/>
    <hyperlink ref="F114" r:id="rId6" display="https://podminky.urs.cz/item/CS_URS_2022_02/174151101"/>
    <hyperlink ref="F118" r:id="rId7" display="https://podminky.urs.cz/item/CS_URS_2022_02/175111101"/>
    <hyperlink ref="F125" r:id="rId8" display="https://podminky.urs.cz/item/CS_URS_2022_02/597161111"/>
    <hyperlink ref="F133" r:id="rId9" display="https://podminky.urs.cz/item/CS_URS_2022_02/892383922"/>
    <hyperlink ref="F147" r:id="rId10" display="https://podminky.urs.cz/item/CS_URS_2022_02/997221561"/>
    <hyperlink ref="F150" r:id="rId11" display="https://podminky.urs.cz/item/CS_URS_2022_02/997221569"/>
    <hyperlink ref="F154" r:id="rId12" display="https://podminky.urs.cz/item/CS_URS_2022_02/997221861"/>
    <hyperlink ref="F158" r:id="rId13" display="https://podminky.urs.cz/item/CS_URS_2022_02/998274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3:H75"/>
  <sheetViews>
    <sheetView showGridLines="0" workbookViewId="0" topLeftCell="A1"/>
  </sheetViews>
  <sheetFormatPr defaultColWidth="9.140625" defaultRowHeight="12"/>
  <cols>
    <col min="1" max="1" width="8.28125" style="0" customWidth="1"/>
    <col min="2" max="2" width="1.7109375" style="0" customWidth="1"/>
    <col min="3" max="3" width="25.00390625" style="0" customWidth="1"/>
    <col min="4" max="4" width="130.8515625" style="0" customWidth="1"/>
    <col min="5" max="5" width="13.28125" style="0" customWidth="1"/>
    <col min="6" max="6" width="20.00390625" style="0" customWidth="1"/>
    <col min="7" max="7" width="1.7109375" style="0" customWidth="1"/>
    <col min="8" max="8" width="8.28125" style="0" customWidth="1"/>
  </cols>
  <sheetData>
    <row r="1" ht="11.25" customHeight="1"/>
    <row r="2" ht="36.95" customHeight="1"/>
    <row r="3" spans="2:8" ht="6.95" customHeight="1">
      <c r="B3" s="18"/>
      <c r="C3" s="19"/>
      <c r="D3" s="19"/>
      <c r="E3" s="19"/>
      <c r="F3" s="19"/>
      <c r="G3" s="19"/>
      <c r="H3" s="20"/>
    </row>
    <row r="4" spans="2:8" ht="24.95" customHeight="1">
      <c r="B4" s="20"/>
      <c r="C4" s="21" t="s">
        <v>1283</v>
      </c>
      <c r="H4" s="20"/>
    </row>
    <row r="5" spans="2:8" ht="12" customHeight="1">
      <c r="B5" s="20"/>
      <c r="C5" s="24" t="s">
        <v>13</v>
      </c>
      <c r="D5" s="219" t="s">
        <v>14</v>
      </c>
      <c r="E5" s="215"/>
      <c r="F5" s="215"/>
      <c r="H5" s="20"/>
    </row>
    <row r="6" spans="2:8" ht="36.95" customHeight="1">
      <c r="B6" s="20"/>
      <c r="C6" s="26" t="s">
        <v>16</v>
      </c>
      <c r="D6" s="216" t="s">
        <v>17</v>
      </c>
      <c r="E6" s="215"/>
      <c r="F6" s="215"/>
      <c r="H6" s="20"/>
    </row>
    <row r="7" spans="2:8" ht="16.5" customHeight="1">
      <c r="B7" s="20"/>
      <c r="C7" s="27" t="s">
        <v>24</v>
      </c>
      <c r="D7" s="50" t="str">
        <f>'Rekapitulace stavby'!AN8</f>
        <v>3. 10. 2022</v>
      </c>
      <c r="H7" s="20"/>
    </row>
    <row r="8" spans="2:8" s="1" customFormat="1" ht="10.9" customHeight="1">
      <c r="B8" s="33"/>
      <c r="H8" s="33"/>
    </row>
    <row r="9" spans="2:8" s="10" customFormat="1" ht="29.25" customHeight="1">
      <c r="B9" s="113"/>
      <c r="C9" s="114" t="s">
        <v>63</v>
      </c>
      <c r="D9" s="115" t="s">
        <v>64</v>
      </c>
      <c r="E9" s="115" t="s">
        <v>147</v>
      </c>
      <c r="F9" s="116" t="s">
        <v>1284</v>
      </c>
      <c r="H9" s="113"/>
    </row>
    <row r="10" spans="2:8" s="1" customFormat="1" ht="26.45" customHeight="1">
      <c r="B10" s="33"/>
      <c r="C10" s="195" t="s">
        <v>1285</v>
      </c>
      <c r="D10" s="195" t="s">
        <v>88</v>
      </c>
      <c r="H10" s="33"/>
    </row>
    <row r="11" spans="2:8" s="1" customFormat="1" ht="16.9" customHeight="1">
      <c r="B11" s="33"/>
      <c r="C11" s="196" t="s">
        <v>124</v>
      </c>
      <c r="D11" s="197" t="s">
        <v>125</v>
      </c>
      <c r="E11" s="198" t="s">
        <v>126</v>
      </c>
      <c r="F11" s="199">
        <v>4035.072</v>
      </c>
      <c r="H11" s="33"/>
    </row>
    <row r="12" spans="2:8" s="1" customFormat="1" ht="16.9" customHeight="1">
      <c r="B12" s="33"/>
      <c r="C12" s="200" t="s">
        <v>124</v>
      </c>
      <c r="D12" s="200" t="s">
        <v>424</v>
      </c>
      <c r="E12" s="17" t="s">
        <v>44</v>
      </c>
      <c r="F12" s="201">
        <v>4035.072</v>
      </c>
      <c r="H12" s="33"/>
    </row>
    <row r="13" spans="2:8" s="1" customFormat="1" ht="16.9" customHeight="1">
      <c r="B13" s="33"/>
      <c r="C13" s="202" t="s">
        <v>1286</v>
      </c>
      <c r="H13" s="33"/>
    </row>
    <row r="14" spans="2:8" s="1" customFormat="1" ht="16.9" customHeight="1">
      <c r="B14" s="33"/>
      <c r="C14" s="200" t="s">
        <v>413</v>
      </c>
      <c r="D14" s="200" t="s">
        <v>1287</v>
      </c>
      <c r="E14" s="17" t="s">
        <v>126</v>
      </c>
      <c r="F14" s="201">
        <v>9810.807</v>
      </c>
      <c r="H14" s="33"/>
    </row>
    <row r="15" spans="2:8" s="1" customFormat="1" ht="16.9" customHeight="1">
      <c r="B15" s="33"/>
      <c r="C15" s="200" t="s">
        <v>426</v>
      </c>
      <c r="D15" s="200" t="s">
        <v>1288</v>
      </c>
      <c r="E15" s="17" t="s">
        <v>126</v>
      </c>
      <c r="F15" s="201">
        <v>150722.856</v>
      </c>
      <c r="H15" s="33"/>
    </row>
    <row r="16" spans="2:8" s="1" customFormat="1" ht="16.9" customHeight="1">
      <c r="B16" s="33"/>
      <c r="C16" s="200" t="s">
        <v>433</v>
      </c>
      <c r="D16" s="200" t="s">
        <v>1289</v>
      </c>
      <c r="E16" s="17" t="s">
        <v>126</v>
      </c>
      <c r="F16" s="201">
        <v>4035.072</v>
      </c>
      <c r="H16" s="33"/>
    </row>
    <row r="17" spans="2:8" s="1" customFormat="1" ht="16.9" customHeight="1">
      <c r="B17" s="33"/>
      <c r="C17" s="196" t="s">
        <v>128</v>
      </c>
      <c r="D17" s="197" t="s">
        <v>129</v>
      </c>
      <c r="E17" s="198" t="s">
        <v>126</v>
      </c>
      <c r="F17" s="199">
        <v>5775.735</v>
      </c>
      <c r="H17" s="33"/>
    </row>
    <row r="18" spans="2:8" s="1" customFormat="1" ht="16.9" customHeight="1">
      <c r="B18" s="33"/>
      <c r="C18" s="200" t="s">
        <v>44</v>
      </c>
      <c r="D18" s="200" t="s">
        <v>418</v>
      </c>
      <c r="E18" s="17" t="s">
        <v>44</v>
      </c>
      <c r="F18" s="201">
        <v>3396</v>
      </c>
      <c r="H18" s="33"/>
    </row>
    <row r="19" spans="2:8" s="1" customFormat="1" ht="16.9" customHeight="1">
      <c r="B19" s="33"/>
      <c r="C19" s="200" t="s">
        <v>44</v>
      </c>
      <c r="D19" s="200" t="s">
        <v>419</v>
      </c>
      <c r="E19" s="17" t="s">
        <v>44</v>
      </c>
      <c r="F19" s="201">
        <v>1812.224</v>
      </c>
      <c r="H19" s="33"/>
    </row>
    <row r="20" spans="2:8" s="1" customFormat="1" ht="16.9" customHeight="1">
      <c r="B20" s="33"/>
      <c r="C20" s="200" t="s">
        <v>44</v>
      </c>
      <c r="D20" s="200" t="s">
        <v>420</v>
      </c>
      <c r="E20" s="17" t="s">
        <v>44</v>
      </c>
      <c r="F20" s="201">
        <v>0</v>
      </c>
      <c r="H20" s="33"/>
    </row>
    <row r="21" spans="2:8" s="1" customFormat="1" ht="16.9" customHeight="1">
      <c r="B21" s="33"/>
      <c r="C21" s="200" t="s">
        <v>44</v>
      </c>
      <c r="D21" s="200" t="s">
        <v>421</v>
      </c>
      <c r="E21" s="17" t="s">
        <v>44</v>
      </c>
      <c r="F21" s="201">
        <v>151.495</v>
      </c>
      <c r="H21" s="33"/>
    </row>
    <row r="22" spans="2:8" s="1" customFormat="1" ht="16.9" customHeight="1">
      <c r="B22" s="33"/>
      <c r="C22" s="200" t="s">
        <v>44</v>
      </c>
      <c r="D22" s="200" t="s">
        <v>422</v>
      </c>
      <c r="E22" s="17" t="s">
        <v>44</v>
      </c>
      <c r="F22" s="201">
        <v>416.016</v>
      </c>
      <c r="H22" s="33"/>
    </row>
    <row r="23" spans="2:8" s="1" customFormat="1" ht="16.9" customHeight="1">
      <c r="B23" s="33"/>
      <c r="C23" s="200" t="s">
        <v>128</v>
      </c>
      <c r="D23" s="200" t="s">
        <v>423</v>
      </c>
      <c r="E23" s="17" t="s">
        <v>44</v>
      </c>
      <c r="F23" s="201">
        <v>5775.735</v>
      </c>
      <c r="H23" s="33"/>
    </row>
    <row r="24" spans="2:8" s="1" customFormat="1" ht="16.9" customHeight="1">
      <c r="B24" s="33"/>
      <c r="C24" s="202" t="s">
        <v>1286</v>
      </c>
      <c r="H24" s="33"/>
    </row>
    <row r="25" spans="2:8" s="1" customFormat="1" ht="16.9" customHeight="1">
      <c r="B25" s="33"/>
      <c r="C25" s="200" t="s">
        <v>413</v>
      </c>
      <c r="D25" s="200" t="s">
        <v>1287</v>
      </c>
      <c r="E25" s="17" t="s">
        <v>126</v>
      </c>
      <c r="F25" s="201">
        <v>9810.807</v>
      </c>
      <c r="H25" s="33"/>
    </row>
    <row r="26" spans="2:8" s="1" customFormat="1" ht="16.9" customHeight="1">
      <c r="B26" s="33"/>
      <c r="C26" s="200" t="s">
        <v>426</v>
      </c>
      <c r="D26" s="200" t="s">
        <v>1288</v>
      </c>
      <c r="E26" s="17" t="s">
        <v>126</v>
      </c>
      <c r="F26" s="201">
        <v>150722.856</v>
      </c>
      <c r="H26" s="33"/>
    </row>
    <row r="27" spans="2:8" s="1" customFormat="1" ht="26.45" customHeight="1">
      <c r="B27" s="33"/>
      <c r="C27" s="195" t="s">
        <v>1290</v>
      </c>
      <c r="D27" s="195" t="s">
        <v>97</v>
      </c>
      <c r="H27" s="33"/>
    </row>
    <row r="28" spans="2:8" s="1" customFormat="1" ht="16.9" customHeight="1">
      <c r="B28" s="33"/>
      <c r="C28" s="196" t="s">
        <v>124</v>
      </c>
      <c r="D28" s="197" t="s">
        <v>552</v>
      </c>
      <c r="E28" s="198" t="s">
        <v>126</v>
      </c>
      <c r="F28" s="199">
        <v>565.76</v>
      </c>
      <c r="H28" s="33"/>
    </row>
    <row r="29" spans="2:8" s="1" customFormat="1" ht="16.9" customHeight="1">
      <c r="B29" s="33"/>
      <c r="C29" s="200" t="s">
        <v>124</v>
      </c>
      <c r="D29" s="200" t="s">
        <v>621</v>
      </c>
      <c r="E29" s="17" t="s">
        <v>44</v>
      </c>
      <c r="F29" s="201">
        <v>565.76</v>
      </c>
      <c r="H29" s="33"/>
    </row>
    <row r="30" spans="2:8" s="1" customFormat="1" ht="16.9" customHeight="1">
      <c r="B30" s="33"/>
      <c r="C30" s="202" t="s">
        <v>1286</v>
      </c>
      <c r="H30" s="33"/>
    </row>
    <row r="31" spans="2:8" s="1" customFormat="1" ht="16.9" customHeight="1">
      <c r="B31" s="33"/>
      <c r="C31" s="200" t="s">
        <v>413</v>
      </c>
      <c r="D31" s="200" t="s">
        <v>1287</v>
      </c>
      <c r="E31" s="17" t="s">
        <v>126</v>
      </c>
      <c r="F31" s="201">
        <v>2839.152</v>
      </c>
      <c r="H31" s="33"/>
    </row>
    <row r="32" spans="2:8" s="1" customFormat="1" ht="16.9" customHeight="1">
      <c r="B32" s="33"/>
      <c r="C32" s="200" t="s">
        <v>426</v>
      </c>
      <c r="D32" s="200" t="s">
        <v>1288</v>
      </c>
      <c r="E32" s="17" t="s">
        <v>126</v>
      </c>
      <c r="F32" s="201">
        <v>56258.688</v>
      </c>
      <c r="H32" s="33"/>
    </row>
    <row r="33" spans="2:8" s="1" customFormat="1" ht="16.9" customHeight="1">
      <c r="B33" s="33"/>
      <c r="C33" s="196" t="s">
        <v>128</v>
      </c>
      <c r="D33" s="197" t="s">
        <v>554</v>
      </c>
      <c r="E33" s="198" t="s">
        <v>126</v>
      </c>
      <c r="F33" s="199">
        <v>2273.392</v>
      </c>
      <c r="H33" s="33"/>
    </row>
    <row r="34" spans="2:8" s="1" customFormat="1" ht="16.9" customHeight="1">
      <c r="B34" s="33"/>
      <c r="C34" s="200" t="s">
        <v>44</v>
      </c>
      <c r="D34" s="200" t="s">
        <v>618</v>
      </c>
      <c r="E34" s="17" t="s">
        <v>44</v>
      </c>
      <c r="F34" s="201">
        <v>1466.4</v>
      </c>
      <c r="H34" s="33"/>
    </row>
    <row r="35" spans="2:8" s="1" customFormat="1" ht="16.9" customHeight="1">
      <c r="B35" s="33"/>
      <c r="C35" s="200" t="s">
        <v>44</v>
      </c>
      <c r="D35" s="200" t="s">
        <v>619</v>
      </c>
      <c r="E35" s="17" t="s">
        <v>44</v>
      </c>
      <c r="F35" s="201">
        <v>468.736</v>
      </c>
      <c r="H35" s="33"/>
    </row>
    <row r="36" spans="2:8" s="1" customFormat="1" ht="16.9" customHeight="1">
      <c r="B36" s="33"/>
      <c r="C36" s="200" t="s">
        <v>44</v>
      </c>
      <c r="D36" s="200" t="s">
        <v>620</v>
      </c>
      <c r="E36" s="17" t="s">
        <v>44</v>
      </c>
      <c r="F36" s="201">
        <v>338.256</v>
      </c>
      <c r="H36" s="33"/>
    </row>
    <row r="37" spans="2:8" s="1" customFormat="1" ht="16.9" customHeight="1">
      <c r="B37" s="33"/>
      <c r="C37" s="200" t="s">
        <v>128</v>
      </c>
      <c r="D37" s="200" t="s">
        <v>423</v>
      </c>
      <c r="E37" s="17" t="s">
        <v>44</v>
      </c>
      <c r="F37" s="201">
        <v>2273.392</v>
      </c>
      <c r="H37" s="33"/>
    </row>
    <row r="38" spans="2:8" s="1" customFormat="1" ht="16.9" customHeight="1">
      <c r="B38" s="33"/>
      <c r="C38" s="202" t="s">
        <v>1286</v>
      </c>
      <c r="H38" s="33"/>
    </row>
    <row r="39" spans="2:8" s="1" customFormat="1" ht="16.9" customHeight="1">
      <c r="B39" s="33"/>
      <c r="C39" s="200" t="s">
        <v>413</v>
      </c>
      <c r="D39" s="200" t="s">
        <v>1287</v>
      </c>
      <c r="E39" s="17" t="s">
        <v>126</v>
      </c>
      <c r="F39" s="201">
        <v>2839.152</v>
      </c>
      <c r="H39" s="33"/>
    </row>
    <row r="40" spans="2:8" s="1" customFormat="1" ht="16.9" customHeight="1">
      <c r="B40" s="33"/>
      <c r="C40" s="200" t="s">
        <v>426</v>
      </c>
      <c r="D40" s="200" t="s">
        <v>1288</v>
      </c>
      <c r="E40" s="17" t="s">
        <v>126</v>
      </c>
      <c r="F40" s="201">
        <v>56258.688</v>
      </c>
      <c r="H40" s="33"/>
    </row>
    <row r="41" spans="2:8" s="1" customFormat="1" ht="26.45" customHeight="1">
      <c r="B41" s="33"/>
      <c r="C41" s="195" t="s">
        <v>1291</v>
      </c>
      <c r="D41" s="195" t="s">
        <v>106</v>
      </c>
      <c r="H41" s="33"/>
    </row>
    <row r="42" spans="2:8" s="1" customFormat="1" ht="16.9" customHeight="1">
      <c r="B42" s="33"/>
      <c r="C42" s="196" t="s">
        <v>806</v>
      </c>
      <c r="D42" s="197" t="s">
        <v>807</v>
      </c>
      <c r="E42" s="198" t="s">
        <v>200</v>
      </c>
      <c r="F42" s="199">
        <v>40</v>
      </c>
      <c r="H42" s="33"/>
    </row>
    <row r="43" spans="2:8" s="1" customFormat="1" ht="16.9" customHeight="1">
      <c r="B43" s="33"/>
      <c r="C43" s="200" t="s">
        <v>44</v>
      </c>
      <c r="D43" s="200" t="s">
        <v>820</v>
      </c>
      <c r="E43" s="17" t="s">
        <v>44</v>
      </c>
      <c r="F43" s="201">
        <v>0</v>
      </c>
      <c r="H43" s="33"/>
    </row>
    <row r="44" spans="2:8" s="1" customFormat="1" ht="16.9" customHeight="1">
      <c r="B44" s="33"/>
      <c r="C44" s="200" t="s">
        <v>806</v>
      </c>
      <c r="D44" s="200" t="s">
        <v>832</v>
      </c>
      <c r="E44" s="17" t="s">
        <v>44</v>
      </c>
      <c r="F44" s="201">
        <v>40</v>
      </c>
      <c r="H44" s="33"/>
    </row>
    <row r="45" spans="2:8" s="1" customFormat="1" ht="16.9" customHeight="1">
      <c r="B45" s="33"/>
      <c r="C45" s="202" t="s">
        <v>1286</v>
      </c>
      <c r="H45" s="33"/>
    </row>
    <row r="46" spans="2:8" s="1" customFormat="1" ht="16.9" customHeight="1">
      <c r="B46" s="33"/>
      <c r="C46" s="200" t="s">
        <v>828</v>
      </c>
      <c r="D46" s="200" t="s">
        <v>1292</v>
      </c>
      <c r="E46" s="17" t="s">
        <v>200</v>
      </c>
      <c r="F46" s="201">
        <v>40</v>
      </c>
      <c r="H46" s="33"/>
    </row>
    <row r="47" spans="2:8" s="1" customFormat="1" ht="16.9" customHeight="1">
      <c r="B47" s="33"/>
      <c r="C47" s="200" t="s">
        <v>838</v>
      </c>
      <c r="D47" s="200" t="s">
        <v>1293</v>
      </c>
      <c r="E47" s="17" t="s">
        <v>200</v>
      </c>
      <c r="F47" s="201">
        <v>40</v>
      </c>
      <c r="H47" s="33"/>
    </row>
    <row r="48" spans="2:8" s="1" customFormat="1" ht="16.9" customHeight="1">
      <c r="B48" s="33"/>
      <c r="C48" s="200" t="s">
        <v>842</v>
      </c>
      <c r="D48" s="200" t="s">
        <v>1294</v>
      </c>
      <c r="E48" s="17" t="s">
        <v>200</v>
      </c>
      <c r="F48" s="201">
        <v>1104</v>
      </c>
      <c r="H48" s="33"/>
    </row>
    <row r="49" spans="2:8" s="1" customFormat="1" ht="16.9" customHeight="1">
      <c r="B49" s="33"/>
      <c r="C49" s="196" t="s">
        <v>808</v>
      </c>
      <c r="D49" s="197" t="s">
        <v>809</v>
      </c>
      <c r="E49" s="198" t="s">
        <v>200</v>
      </c>
      <c r="F49" s="199">
        <v>1064</v>
      </c>
      <c r="H49" s="33"/>
    </row>
    <row r="50" spans="2:8" s="1" customFormat="1" ht="16.9" customHeight="1">
      <c r="B50" s="33"/>
      <c r="C50" s="200" t="s">
        <v>44</v>
      </c>
      <c r="D50" s="200" t="s">
        <v>820</v>
      </c>
      <c r="E50" s="17" t="s">
        <v>44</v>
      </c>
      <c r="F50" s="201">
        <v>0</v>
      </c>
      <c r="H50" s="33"/>
    </row>
    <row r="51" spans="2:8" s="1" customFormat="1" ht="16.9" customHeight="1">
      <c r="B51" s="33"/>
      <c r="C51" s="200" t="s">
        <v>808</v>
      </c>
      <c r="D51" s="200" t="s">
        <v>827</v>
      </c>
      <c r="E51" s="17" t="s">
        <v>44</v>
      </c>
      <c r="F51" s="201">
        <v>1064</v>
      </c>
      <c r="H51" s="33"/>
    </row>
    <row r="52" spans="2:8" s="1" customFormat="1" ht="16.9" customHeight="1">
      <c r="B52" s="33"/>
      <c r="C52" s="202" t="s">
        <v>1286</v>
      </c>
      <c r="H52" s="33"/>
    </row>
    <row r="53" spans="2:8" s="1" customFormat="1" ht="16.9" customHeight="1">
      <c r="B53" s="33"/>
      <c r="C53" s="200" t="s">
        <v>822</v>
      </c>
      <c r="D53" s="200" t="s">
        <v>1295</v>
      </c>
      <c r="E53" s="17" t="s">
        <v>200</v>
      </c>
      <c r="F53" s="201">
        <v>1064</v>
      </c>
      <c r="H53" s="33"/>
    </row>
    <row r="54" spans="2:8" s="1" customFormat="1" ht="16.9" customHeight="1">
      <c r="B54" s="33"/>
      <c r="C54" s="200" t="s">
        <v>833</v>
      </c>
      <c r="D54" s="200" t="s">
        <v>1296</v>
      </c>
      <c r="E54" s="17" t="s">
        <v>200</v>
      </c>
      <c r="F54" s="201">
        <v>1064</v>
      </c>
      <c r="H54" s="33"/>
    </row>
    <row r="55" spans="2:8" s="1" customFormat="1" ht="16.9" customHeight="1">
      <c r="B55" s="33"/>
      <c r="C55" s="200" t="s">
        <v>842</v>
      </c>
      <c r="D55" s="200" t="s">
        <v>1294</v>
      </c>
      <c r="E55" s="17" t="s">
        <v>200</v>
      </c>
      <c r="F55" s="201">
        <v>1104</v>
      </c>
      <c r="H55" s="33"/>
    </row>
    <row r="56" spans="2:8" s="1" customFormat="1" ht="26.45" customHeight="1">
      <c r="B56" s="33"/>
      <c r="C56" s="195" t="s">
        <v>1297</v>
      </c>
      <c r="D56" s="195" t="s">
        <v>109</v>
      </c>
      <c r="H56" s="33"/>
    </row>
    <row r="57" spans="2:8" s="1" customFormat="1" ht="16.9" customHeight="1">
      <c r="B57" s="33"/>
      <c r="C57" s="196" t="s">
        <v>806</v>
      </c>
      <c r="D57" s="197" t="s">
        <v>848</v>
      </c>
      <c r="E57" s="198" t="s">
        <v>200</v>
      </c>
      <c r="F57" s="199">
        <v>407</v>
      </c>
      <c r="H57" s="33"/>
    </row>
    <row r="58" spans="2:8" s="1" customFormat="1" ht="16.9" customHeight="1">
      <c r="B58" s="33"/>
      <c r="C58" s="200" t="s">
        <v>44</v>
      </c>
      <c r="D58" s="200" t="s">
        <v>820</v>
      </c>
      <c r="E58" s="17" t="s">
        <v>44</v>
      </c>
      <c r="F58" s="201">
        <v>0</v>
      </c>
      <c r="H58" s="33"/>
    </row>
    <row r="59" spans="2:8" s="1" customFormat="1" ht="16.9" customHeight="1">
      <c r="B59" s="33"/>
      <c r="C59" s="200" t="s">
        <v>44</v>
      </c>
      <c r="D59" s="200" t="s">
        <v>886</v>
      </c>
      <c r="E59" s="17" t="s">
        <v>44</v>
      </c>
      <c r="F59" s="201">
        <v>447</v>
      </c>
      <c r="H59" s="33"/>
    </row>
    <row r="60" spans="2:8" s="1" customFormat="1" ht="16.9" customHeight="1">
      <c r="B60" s="33"/>
      <c r="C60" s="200" t="s">
        <v>44</v>
      </c>
      <c r="D60" s="200" t="s">
        <v>887</v>
      </c>
      <c r="E60" s="17" t="s">
        <v>44</v>
      </c>
      <c r="F60" s="201">
        <v>-40</v>
      </c>
      <c r="H60" s="33"/>
    </row>
    <row r="61" spans="2:8" s="1" customFormat="1" ht="16.9" customHeight="1">
      <c r="B61" s="33"/>
      <c r="C61" s="200" t="s">
        <v>806</v>
      </c>
      <c r="D61" s="200" t="s">
        <v>176</v>
      </c>
      <c r="E61" s="17" t="s">
        <v>44</v>
      </c>
      <c r="F61" s="201">
        <v>407</v>
      </c>
      <c r="H61" s="33"/>
    </row>
    <row r="62" spans="2:8" s="1" customFormat="1" ht="16.9" customHeight="1">
      <c r="B62" s="33"/>
      <c r="C62" s="202" t="s">
        <v>1286</v>
      </c>
      <c r="H62" s="33"/>
    </row>
    <row r="63" spans="2:8" s="1" customFormat="1" ht="16.9" customHeight="1">
      <c r="B63" s="33"/>
      <c r="C63" s="200" t="s">
        <v>828</v>
      </c>
      <c r="D63" s="200" t="s">
        <v>1292</v>
      </c>
      <c r="E63" s="17" t="s">
        <v>200</v>
      </c>
      <c r="F63" s="201">
        <v>407</v>
      </c>
      <c r="H63" s="33"/>
    </row>
    <row r="64" spans="2:8" s="1" customFormat="1" ht="16.9" customHeight="1">
      <c r="B64" s="33"/>
      <c r="C64" s="200" t="s">
        <v>838</v>
      </c>
      <c r="D64" s="200" t="s">
        <v>1293</v>
      </c>
      <c r="E64" s="17" t="s">
        <v>200</v>
      </c>
      <c r="F64" s="201">
        <v>407</v>
      </c>
      <c r="H64" s="33"/>
    </row>
    <row r="65" spans="2:8" s="1" customFormat="1" ht="16.9" customHeight="1">
      <c r="B65" s="33"/>
      <c r="C65" s="200" t="s">
        <v>842</v>
      </c>
      <c r="D65" s="200" t="s">
        <v>1294</v>
      </c>
      <c r="E65" s="17" t="s">
        <v>200</v>
      </c>
      <c r="F65" s="201">
        <v>4295</v>
      </c>
      <c r="H65" s="33"/>
    </row>
    <row r="66" spans="2:8" s="1" customFormat="1" ht="16.9" customHeight="1">
      <c r="B66" s="33"/>
      <c r="C66" s="196" t="s">
        <v>808</v>
      </c>
      <c r="D66" s="197" t="s">
        <v>850</v>
      </c>
      <c r="E66" s="198" t="s">
        <v>200</v>
      </c>
      <c r="F66" s="199">
        <v>3888</v>
      </c>
      <c r="H66" s="33"/>
    </row>
    <row r="67" spans="2:8" s="1" customFormat="1" ht="16.9" customHeight="1">
      <c r="B67" s="33"/>
      <c r="C67" s="200" t="s">
        <v>44</v>
      </c>
      <c r="D67" s="200" t="s">
        <v>820</v>
      </c>
      <c r="E67" s="17" t="s">
        <v>44</v>
      </c>
      <c r="F67" s="201">
        <v>0</v>
      </c>
      <c r="H67" s="33"/>
    </row>
    <row r="68" spans="2:8" s="1" customFormat="1" ht="16.9" customHeight="1">
      <c r="B68" s="33"/>
      <c r="C68" s="200" t="s">
        <v>44</v>
      </c>
      <c r="D68" s="200" t="s">
        <v>884</v>
      </c>
      <c r="E68" s="17" t="s">
        <v>44</v>
      </c>
      <c r="F68" s="201">
        <v>4952</v>
      </c>
      <c r="H68" s="33"/>
    </row>
    <row r="69" spans="2:8" s="1" customFormat="1" ht="16.9" customHeight="1">
      <c r="B69" s="33"/>
      <c r="C69" s="200" t="s">
        <v>44</v>
      </c>
      <c r="D69" s="200" t="s">
        <v>885</v>
      </c>
      <c r="E69" s="17" t="s">
        <v>44</v>
      </c>
      <c r="F69" s="201">
        <v>-1064</v>
      </c>
      <c r="H69" s="33"/>
    </row>
    <row r="70" spans="2:8" s="1" customFormat="1" ht="16.9" customHeight="1">
      <c r="B70" s="33"/>
      <c r="C70" s="200" t="s">
        <v>808</v>
      </c>
      <c r="D70" s="200" t="s">
        <v>176</v>
      </c>
      <c r="E70" s="17" t="s">
        <v>44</v>
      </c>
      <c r="F70" s="201">
        <v>3888</v>
      </c>
      <c r="H70" s="33"/>
    </row>
    <row r="71" spans="2:8" s="1" customFormat="1" ht="16.9" customHeight="1">
      <c r="B71" s="33"/>
      <c r="C71" s="202" t="s">
        <v>1286</v>
      </c>
      <c r="H71" s="33"/>
    </row>
    <row r="72" spans="2:8" s="1" customFormat="1" ht="16.9" customHeight="1">
      <c r="B72" s="33"/>
      <c r="C72" s="200" t="s">
        <v>822</v>
      </c>
      <c r="D72" s="200" t="s">
        <v>1295</v>
      </c>
      <c r="E72" s="17" t="s">
        <v>200</v>
      </c>
      <c r="F72" s="201">
        <v>3888</v>
      </c>
      <c r="H72" s="33"/>
    </row>
    <row r="73" spans="2:8" s="1" customFormat="1" ht="16.9" customHeight="1">
      <c r="B73" s="33"/>
      <c r="C73" s="200" t="s">
        <v>833</v>
      </c>
      <c r="D73" s="200" t="s">
        <v>1296</v>
      </c>
      <c r="E73" s="17" t="s">
        <v>200</v>
      </c>
      <c r="F73" s="201">
        <v>3888</v>
      </c>
      <c r="H73" s="33"/>
    </row>
    <row r="74" spans="2:8" s="1" customFormat="1" ht="16.9" customHeight="1">
      <c r="B74" s="33"/>
      <c r="C74" s="200" t="s">
        <v>842</v>
      </c>
      <c r="D74" s="200" t="s">
        <v>1294</v>
      </c>
      <c r="E74" s="17" t="s">
        <v>200</v>
      </c>
      <c r="F74" s="201">
        <v>4295</v>
      </c>
      <c r="H74" s="33"/>
    </row>
    <row r="75" spans="2:8" s="1" customFormat="1" ht="7.35" customHeight="1">
      <c r="B75" s="42"/>
      <c r="C75" s="43"/>
      <c r="D75" s="43"/>
      <c r="E75" s="43"/>
      <c r="F75" s="43"/>
      <c r="G75" s="43"/>
      <c r="H75" s="33"/>
    </row>
    <row r="76" s="1" customFormat="1" ht="11.25"/>
  </sheetData>
  <sheetProtection algorithmName="SHA-512" hashValue="0Os4ybwfrkVVM/BbxzPw/FQUerBn8PdgrNUtvietetuH8owIuAQpbRd6M96Tr9Z7RaVgQ1M6+fouJ1wyaCwpFg==" saltValue="HaUwUISdvfwjyWS97JbVNsxNJ4Gl8cAaKKtkr90c6mCDw25rTobcB6covLdfcL/foLesECtpS3W9JXYKipzx5w=="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30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15"/>
      <c r="M2" s="215"/>
      <c r="N2" s="215"/>
      <c r="O2" s="215"/>
      <c r="P2" s="215"/>
      <c r="Q2" s="215"/>
      <c r="R2" s="215"/>
      <c r="S2" s="215"/>
      <c r="T2" s="215"/>
      <c r="U2" s="215"/>
      <c r="V2" s="215"/>
      <c r="AT2" s="17" t="s">
        <v>91</v>
      </c>
      <c r="AZ2" s="91" t="s">
        <v>124</v>
      </c>
      <c r="BA2" s="91" t="s">
        <v>125</v>
      </c>
      <c r="BB2" s="91" t="s">
        <v>126</v>
      </c>
      <c r="BC2" s="91" t="s">
        <v>127</v>
      </c>
      <c r="BD2" s="91" t="s">
        <v>92</v>
      </c>
    </row>
    <row r="3" spans="2:56" ht="6.95" customHeight="1">
      <c r="B3" s="18"/>
      <c r="C3" s="19"/>
      <c r="D3" s="19"/>
      <c r="E3" s="19"/>
      <c r="F3" s="19"/>
      <c r="G3" s="19"/>
      <c r="H3" s="19"/>
      <c r="I3" s="19"/>
      <c r="J3" s="19"/>
      <c r="K3" s="19"/>
      <c r="L3" s="20"/>
      <c r="AT3" s="17" t="s">
        <v>92</v>
      </c>
      <c r="AZ3" s="91" t="s">
        <v>128</v>
      </c>
      <c r="BA3" s="91" t="s">
        <v>129</v>
      </c>
      <c r="BB3" s="91" t="s">
        <v>126</v>
      </c>
      <c r="BC3" s="91" t="s">
        <v>130</v>
      </c>
      <c r="BD3" s="91" t="s">
        <v>92</v>
      </c>
    </row>
    <row r="4" spans="2:46" ht="24.95" customHeight="1">
      <c r="B4" s="20"/>
      <c r="D4" s="21" t="s">
        <v>131</v>
      </c>
      <c r="L4" s="20"/>
      <c r="M4" s="92" t="s">
        <v>10</v>
      </c>
      <c r="AT4" s="17" t="s">
        <v>4</v>
      </c>
    </row>
    <row r="5" spans="2:12" ht="6.95" customHeight="1">
      <c r="B5" s="20"/>
      <c r="L5" s="20"/>
    </row>
    <row r="6" spans="2:12" ht="12" customHeight="1">
      <c r="B6" s="20"/>
      <c r="D6" s="27" t="s">
        <v>16</v>
      </c>
      <c r="L6" s="20"/>
    </row>
    <row r="7" spans="2:12" ht="16.5" customHeight="1">
      <c r="B7" s="20"/>
      <c r="E7" s="244" t="str">
        <f>'Rekapitulace stavby'!K6</f>
        <v>II/116 Nová Ves pod Pleší, PD</v>
      </c>
      <c r="F7" s="245"/>
      <c r="G7" s="245"/>
      <c r="H7" s="245"/>
      <c r="L7" s="20"/>
    </row>
    <row r="8" spans="2:12" s="1" customFormat="1" ht="12" customHeight="1">
      <c r="B8" s="33"/>
      <c r="D8" s="27" t="s">
        <v>132</v>
      </c>
      <c r="L8" s="33"/>
    </row>
    <row r="9" spans="2:12" s="1" customFormat="1" ht="16.5" customHeight="1">
      <c r="B9" s="33"/>
      <c r="E9" s="208" t="s">
        <v>133</v>
      </c>
      <c r="F9" s="246"/>
      <c r="G9" s="246"/>
      <c r="H9" s="246"/>
      <c r="L9" s="33"/>
    </row>
    <row r="10" spans="2:12" s="1" customFormat="1" ht="11.25">
      <c r="B10" s="33"/>
      <c r="L10" s="33"/>
    </row>
    <row r="11" spans="2:12" s="1" customFormat="1" ht="12" customHeight="1">
      <c r="B11" s="33"/>
      <c r="D11" s="27" t="s">
        <v>18</v>
      </c>
      <c r="F11" s="25" t="s">
        <v>19</v>
      </c>
      <c r="I11" s="27" t="s">
        <v>20</v>
      </c>
      <c r="J11" s="25" t="s">
        <v>44</v>
      </c>
      <c r="L11" s="33"/>
    </row>
    <row r="12" spans="2:12" s="1" customFormat="1" ht="12" customHeight="1">
      <c r="B12" s="33"/>
      <c r="D12" s="27" t="s">
        <v>22</v>
      </c>
      <c r="F12" s="25" t="s">
        <v>23</v>
      </c>
      <c r="I12" s="27" t="s">
        <v>24</v>
      </c>
      <c r="J12" s="50" t="str">
        <f>'Rekapitulace stavby'!AN8</f>
        <v>3. 10. 2022</v>
      </c>
      <c r="L12" s="33"/>
    </row>
    <row r="13" spans="2:12" s="1" customFormat="1" ht="10.9" customHeight="1">
      <c r="B13" s="33"/>
      <c r="L13" s="33"/>
    </row>
    <row r="14" spans="2:12" s="1" customFormat="1" ht="12" customHeight="1">
      <c r="B14" s="33"/>
      <c r="D14" s="27" t="s">
        <v>30</v>
      </c>
      <c r="I14" s="27" t="s">
        <v>31</v>
      </c>
      <c r="J14" s="25" t="s">
        <v>32</v>
      </c>
      <c r="L14" s="33"/>
    </row>
    <row r="15" spans="2:12" s="1" customFormat="1" ht="18" customHeight="1">
      <c r="B15" s="33"/>
      <c r="E15" s="25" t="s">
        <v>33</v>
      </c>
      <c r="I15" s="27" t="s">
        <v>34</v>
      </c>
      <c r="J15" s="25" t="s">
        <v>35</v>
      </c>
      <c r="L15" s="33"/>
    </row>
    <row r="16" spans="2:12" s="1" customFormat="1" ht="6.95" customHeight="1">
      <c r="B16" s="33"/>
      <c r="L16" s="33"/>
    </row>
    <row r="17" spans="2:12" s="1" customFormat="1" ht="12" customHeight="1">
      <c r="B17" s="33"/>
      <c r="D17" s="27" t="s">
        <v>36</v>
      </c>
      <c r="I17" s="27" t="s">
        <v>31</v>
      </c>
      <c r="J17" s="28" t="str">
        <f>'Rekapitulace stavby'!AN13</f>
        <v>Vyplň údaj</v>
      </c>
      <c r="L17" s="33"/>
    </row>
    <row r="18" spans="2:12" s="1" customFormat="1" ht="18" customHeight="1">
      <c r="B18" s="33"/>
      <c r="E18" s="247" t="str">
        <f>'Rekapitulace stavby'!E14</f>
        <v>Vyplň údaj</v>
      </c>
      <c r="F18" s="214"/>
      <c r="G18" s="214"/>
      <c r="H18" s="214"/>
      <c r="I18" s="27" t="s">
        <v>34</v>
      </c>
      <c r="J18" s="28" t="str">
        <f>'Rekapitulace stavby'!AN14</f>
        <v>Vyplň údaj</v>
      </c>
      <c r="L18" s="33"/>
    </row>
    <row r="19" spans="2:12" s="1" customFormat="1" ht="6.95" customHeight="1">
      <c r="B19" s="33"/>
      <c r="L19" s="33"/>
    </row>
    <row r="20" spans="2:12" s="1" customFormat="1" ht="12" customHeight="1">
      <c r="B20" s="33"/>
      <c r="D20" s="27" t="s">
        <v>38</v>
      </c>
      <c r="I20" s="27" t="s">
        <v>31</v>
      </c>
      <c r="J20" s="25" t="s">
        <v>39</v>
      </c>
      <c r="L20" s="33"/>
    </row>
    <row r="21" spans="2:12" s="1" customFormat="1" ht="18" customHeight="1">
      <c r="B21" s="33"/>
      <c r="E21" s="25" t="s">
        <v>40</v>
      </c>
      <c r="I21" s="27" t="s">
        <v>34</v>
      </c>
      <c r="J21" s="25" t="s">
        <v>41</v>
      </c>
      <c r="L21" s="33"/>
    </row>
    <row r="22" spans="2:12" s="1" customFormat="1" ht="6.95" customHeight="1">
      <c r="B22" s="33"/>
      <c r="L22" s="33"/>
    </row>
    <row r="23" spans="2:12" s="1" customFormat="1" ht="12" customHeight="1">
      <c r="B23" s="33"/>
      <c r="D23" s="27" t="s">
        <v>43</v>
      </c>
      <c r="I23" s="27" t="s">
        <v>31</v>
      </c>
      <c r="J23" s="25" t="str">
        <f>IF('Rekapitulace stavby'!AN19="","",'Rekapitulace stavby'!AN19)</f>
        <v/>
      </c>
      <c r="L23" s="33"/>
    </row>
    <row r="24" spans="2:12" s="1" customFormat="1" ht="18" customHeight="1">
      <c r="B24" s="33"/>
      <c r="E24" s="25" t="str">
        <f>IF('Rekapitulace stavby'!E20="","",'Rekapitulace stavby'!E20)</f>
        <v xml:space="preserve"> </v>
      </c>
      <c r="I24" s="27" t="s">
        <v>34</v>
      </c>
      <c r="J24" s="25" t="str">
        <f>IF('Rekapitulace stavby'!AN20="","",'Rekapitulace stavby'!AN20)</f>
        <v/>
      </c>
      <c r="L24" s="33"/>
    </row>
    <row r="25" spans="2:12" s="1" customFormat="1" ht="6.95" customHeight="1">
      <c r="B25" s="33"/>
      <c r="L25" s="33"/>
    </row>
    <row r="26" spans="2:12" s="1" customFormat="1" ht="12" customHeight="1">
      <c r="B26" s="33"/>
      <c r="D26" s="27" t="s">
        <v>46</v>
      </c>
      <c r="L26" s="33"/>
    </row>
    <row r="27" spans="2:12" s="7" customFormat="1" ht="47.25" customHeight="1">
      <c r="B27" s="93"/>
      <c r="E27" s="219" t="s">
        <v>47</v>
      </c>
      <c r="F27" s="219"/>
      <c r="G27" s="219"/>
      <c r="H27" s="219"/>
      <c r="L27" s="93"/>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94" t="s">
        <v>48</v>
      </c>
      <c r="J30" s="64">
        <f>ROUND(J86,2)</f>
        <v>0</v>
      </c>
      <c r="L30" s="33"/>
    </row>
    <row r="31" spans="2:12" s="1" customFormat="1" ht="6.95" customHeight="1">
      <c r="B31" s="33"/>
      <c r="D31" s="51"/>
      <c r="E31" s="51"/>
      <c r="F31" s="51"/>
      <c r="G31" s="51"/>
      <c r="H31" s="51"/>
      <c r="I31" s="51"/>
      <c r="J31" s="51"/>
      <c r="K31" s="51"/>
      <c r="L31" s="33"/>
    </row>
    <row r="32" spans="2:12" s="1" customFormat="1" ht="14.45" customHeight="1">
      <c r="B32" s="33"/>
      <c r="F32" s="36" t="s">
        <v>50</v>
      </c>
      <c r="I32" s="36" t="s">
        <v>49</v>
      </c>
      <c r="J32" s="36" t="s">
        <v>51</v>
      </c>
      <c r="L32" s="33"/>
    </row>
    <row r="33" spans="2:12" s="1" customFormat="1" ht="14.45" customHeight="1">
      <c r="B33" s="33"/>
      <c r="D33" s="53" t="s">
        <v>52</v>
      </c>
      <c r="E33" s="27" t="s">
        <v>53</v>
      </c>
      <c r="F33" s="84">
        <f>ROUND((SUM(BE86:BE304)),2)</f>
        <v>0</v>
      </c>
      <c r="I33" s="95">
        <v>0.21</v>
      </c>
      <c r="J33" s="84">
        <f>ROUND(((SUM(BE86:BE304))*I33),2)</f>
        <v>0</v>
      </c>
      <c r="L33" s="33"/>
    </row>
    <row r="34" spans="2:12" s="1" customFormat="1" ht="14.45" customHeight="1">
      <c r="B34" s="33"/>
      <c r="E34" s="27" t="s">
        <v>54</v>
      </c>
      <c r="F34" s="84">
        <f>ROUND((SUM(BF86:BF304)),2)</f>
        <v>0</v>
      </c>
      <c r="I34" s="95">
        <v>0.15</v>
      </c>
      <c r="J34" s="84">
        <f>ROUND(((SUM(BF86:BF304))*I34),2)</f>
        <v>0</v>
      </c>
      <c r="L34" s="33"/>
    </row>
    <row r="35" spans="2:12" s="1" customFormat="1" ht="14.45" customHeight="1" hidden="1">
      <c r="B35" s="33"/>
      <c r="E35" s="27" t="s">
        <v>55</v>
      </c>
      <c r="F35" s="84">
        <f>ROUND((SUM(BG86:BG304)),2)</f>
        <v>0</v>
      </c>
      <c r="I35" s="95">
        <v>0.21</v>
      </c>
      <c r="J35" s="84">
        <f>0</f>
        <v>0</v>
      </c>
      <c r="L35" s="33"/>
    </row>
    <row r="36" spans="2:12" s="1" customFormat="1" ht="14.45" customHeight="1" hidden="1">
      <c r="B36" s="33"/>
      <c r="E36" s="27" t="s">
        <v>56</v>
      </c>
      <c r="F36" s="84">
        <f>ROUND((SUM(BH86:BH304)),2)</f>
        <v>0</v>
      </c>
      <c r="I36" s="95">
        <v>0.15</v>
      </c>
      <c r="J36" s="84">
        <f>0</f>
        <v>0</v>
      </c>
      <c r="L36" s="33"/>
    </row>
    <row r="37" spans="2:12" s="1" customFormat="1" ht="14.45" customHeight="1" hidden="1">
      <c r="B37" s="33"/>
      <c r="E37" s="27" t="s">
        <v>57</v>
      </c>
      <c r="F37" s="84">
        <f>ROUND((SUM(BI86:BI304)),2)</f>
        <v>0</v>
      </c>
      <c r="I37" s="95">
        <v>0</v>
      </c>
      <c r="J37" s="84">
        <f>0</f>
        <v>0</v>
      </c>
      <c r="L37" s="33"/>
    </row>
    <row r="38" spans="2:12" s="1" customFormat="1" ht="6.95" customHeight="1">
      <c r="B38" s="33"/>
      <c r="L38" s="33"/>
    </row>
    <row r="39" spans="2:12" s="1" customFormat="1" ht="25.35" customHeight="1">
      <c r="B39" s="33"/>
      <c r="C39" s="96"/>
      <c r="D39" s="97" t="s">
        <v>58</v>
      </c>
      <c r="E39" s="55"/>
      <c r="F39" s="55"/>
      <c r="G39" s="98" t="s">
        <v>59</v>
      </c>
      <c r="H39" s="99" t="s">
        <v>60</v>
      </c>
      <c r="I39" s="55"/>
      <c r="J39" s="100">
        <f>SUM(J30:J37)</f>
        <v>0</v>
      </c>
      <c r="K39" s="101"/>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1" t="s">
        <v>134</v>
      </c>
      <c r="L45" s="33"/>
    </row>
    <row r="46" spans="2:12" s="1" customFormat="1" ht="6.95" customHeight="1">
      <c r="B46" s="33"/>
      <c r="L46" s="33"/>
    </row>
    <row r="47" spans="2:12" s="1" customFormat="1" ht="12" customHeight="1">
      <c r="B47" s="33"/>
      <c r="C47" s="27" t="s">
        <v>16</v>
      </c>
      <c r="L47" s="33"/>
    </row>
    <row r="48" spans="2:12" s="1" customFormat="1" ht="16.5" customHeight="1">
      <c r="B48" s="33"/>
      <c r="E48" s="244" t="str">
        <f>E7</f>
        <v>II/116 Nová Ves pod Pleší, PD</v>
      </c>
      <c r="F48" s="245"/>
      <c r="G48" s="245"/>
      <c r="H48" s="245"/>
      <c r="L48" s="33"/>
    </row>
    <row r="49" spans="2:12" s="1" customFormat="1" ht="12" customHeight="1">
      <c r="B49" s="33"/>
      <c r="C49" s="27" t="s">
        <v>132</v>
      </c>
      <c r="L49" s="33"/>
    </row>
    <row r="50" spans="2:12" s="1" customFormat="1" ht="16.5" customHeight="1">
      <c r="B50" s="33"/>
      <c r="E50" s="208" t="str">
        <f>E9</f>
        <v>SO 101 - Komunikace II/116</v>
      </c>
      <c r="F50" s="246"/>
      <c r="G50" s="246"/>
      <c r="H50" s="246"/>
      <c r="L50" s="33"/>
    </row>
    <row r="51" spans="2:12" s="1" customFormat="1" ht="6.95" customHeight="1">
      <c r="B51" s="33"/>
      <c r="L51" s="33"/>
    </row>
    <row r="52" spans="2:12" s="1" customFormat="1" ht="12" customHeight="1">
      <c r="B52" s="33"/>
      <c r="C52" s="27" t="s">
        <v>22</v>
      </c>
      <c r="F52" s="25" t="str">
        <f>F12</f>
        <v>Nová Ves pod Pleší</v>
      </c>
      <c r="I52" s="27" t="s">
        <v>24</v>
      </c>
      <c r="J52" s="50" t="str">
        <f>IF(J12="","",J12)</f>
        <v>3. 10. 2022</v>
      </c>
      <c r="L52" s="33"/>
    </row>
    <row r="53" spans="2:12" s="1" customFormat="1" ht="6.95" customHeight="1">
      <c r="B53" s="33"/>
      <c r="L53" s="33"/>
    </row>
    <row r="54" spans="2:12" s="1" customFormat="1" ht="25.7" customHeight="1">
      <c r="B54" s="33"/>
      <c r="C54" s="27" t="s">
        <v>30</v>
      </c>
      <c r="F54" s="25" t="str">
        <f>E15</f>
        <v>Krajská správa a údržba silnic Středočeského kraje</v>
      </c>
      <c r="I54" s="27" t="s">
        <v>38</v>
      </c>
      <c r="J54" s="31" t="str">
        <f>E21</f>
        <v>METROPROJEKT Praha a.s.</v>
      </c>
      <c r="L54" s="33"/>
    </row>
    <row r="55" spans="2:12" s="1" customFormat="1" ht="15.2" customHeight="1">
      <c r="B55" s="33"/>
      <c r="C55" s="27" t="s">
        <v>36</v>
      </c>
      <c r="F55" s="25" t="str">
        <f>IF(E18="","",E18)</f>
        <v>Vyplň údaj</v>
      </c>
      <c r="I55" s="27" t="s">
        <v>43</v>
      </c>
      <c r="J55" s="31" t="str">
        <f>E24</f>
        <v xml:space="preserve"> </v>
      </c>
      <c r="L55" s="33"/>
    </row>
    <row r="56" spans="2:12" s="1" customFormat="1" ht="10.35" customHeight="1">
      <c r="B56" s="33"/>
      <c r="L56" s="33"/>
    </row>
    <row r="57" spans="2:12" s="1" customFormat="1" ht="29.25" customHeight="1">
      <c r="B57" s="33"/>
      <c r="C57" s="102" t="s">
        <v>135</v>
      </c>
      <c r="D57" s="96"/>
      <c r="E57" s="96"/>
      <c r="F57" s="96"/>
      <c r="G57" s="96"/>
      <c r="H57" s="96"/>
      <c r="I57" s="96"/>
      <c r="J57" s="103" t="s">
        <v>136</v>
      </c>
      <c r="K57" s="96"/>
      <c r="L57" s="33"/>
    </row>
    <row r="58" spans="2:12" s="1" customFormat="1" ht="10.35" customHeight="1">
      <c r="B58" s="33"/>
      <c r="L58" s="33"/>
    </row>
    <row r="59" spans="2:47" s="1" customFormat="1" ht="22.9" customHeight="1">
      <c r="B59" s="33"/>
      <c r="C59" s="104" t="s">
        <v>80</v>
      </c>
      <c r="J59" s="64">
        <f>J86</f>
        <v>0</v>
      </c>
      <c r="L59" s="33"/>
      <c r="AU59" s="17" t="s">
        <v>137</v>
      </c>
    </row>
    <row r="60" spans="2:12" s="8" customFormat="1" ht="24.95" customHeight="1">
      <c r="B60" s="105"/>
      <c r="D60" s="106" t="s">
        <v>138</v>
      </c>
      <c r="E60" s="107"/>
      <c r="F60" s="107"/>
      <c r="G60" s="107"/>
      <c r="H60" s="107"/>
      <c r="I60" s="107"/>
      <c r="J60" s="108">
        <f>J87</f>
        <v>0</v>
      </c>
      <c r="L60" s="105"/>
    </row>
    <row r="61" spans="2:12" s="9" customFormat="1" ht="19.9" customHeight="1">
      <c r="B61" s="109"/>
      <c r="D61" s="110" t="s">
        <v>139</v>
      </c>
      <c r="E61" s="111"/>
      <c r="F61" s="111"/>
      <c r="G61" s="111"/>
      <c r="H61" s="111"/>
      <c r="I61" s="111"/>
      <c r="J61" s="112">
        <f>J88</f>
        <v>0</v>
      </c>
      <c r="L61" s="109"/>
    </row>
    <row r="62" spans="2:12" s="9" customFormat="1" ht="19.9" customHeight="1">
      <c r="B62" s="109"/>
      <c r="D62" s="110" t="s">
        <v>140</v>
      </c>
      <c r="E62" s="111"/>
      <c r="F62" s="111"/>
      <c r="G62" s="111"/>
      <c r="H62" s="111"/>
      <c r="I62" s="111"/>
      <c r="J62" s="112">
        <f>J167</f>
        <v>0</v>
      </c>
      <c r="L62" s="109"/>
    </row>
    <row r="63" spans="2:12" s="9" customFormat="1" ht="19.9" customHeight="1">
      <c r="B63" s="109"/>
      <c r="D63" s="110" t="s">
        <v>141</v>
      </c>
      <c r="E63" s="111"/>
      <c r="F63" s="111"/>
      <c r="G63" s="111"/>
      <c r="H63" s="111"/>
      <c r="I63" s="111"/>
      <c r="J63" s="112">
        <f>J226</f>
        <v>0</v>
      </c>
      <c r="L63" s="109"/>
    </row>
    <row r="64" spans="2:12" s="9" customFormat="1" ht="19.9" customHeight="1">
      <c r="B64" s="109"/>
      <c r="D64" s="110" t="s">
        <v>142</v>
      </c>
      <c r="E64" s="111"/>
      <c r="F64" s="111"/>
      <c r="G64" s="111"/>
      <c r="H64" s="111"/>
      <c r="I64" s="111"/>
      <c r="J64" s="112">
        <f>J230</f>
        <v>0</v>
      </c>
      <c r="L64" s="109"/>
    </row>
    <row r="65" spans="2:12" s="9" customFormat="1" ht="19.9" customHeight="1">
      <c r="B65" s="109"/>
      <c r="D65" s="110" t="s">
        <v>143</v>
      </c>
      <c r="E65" s="111"/>
      <c r="F65" s="111"/>
      <c r="G65" s="111"/>
      <c r="H65" s="111"/>
      <c r="I65" s="111"/>
      <c r="J65" s="112">
        <f>J264</f>
        <v>0</v>
      </c>
      <c r="L65" s="109"/>
    </row>
    <row r="66" spans="2:12" s="9" customFormat="1" ht="19.9" customHeight="1">
      <c r="B66" s="109"/>
      <c r="D66" s="110" t="s">
        <v>144</v>
      </c>
      <c r="E66" s="111"/>
      <c r="F66" s="111"/>
      <c r="G66" s="111"/>
      <c r="H66" s="111"/>
      <c r="I66" s="111"/>
      <c r="J66" s="112">
        <f>J298</f>
        <v>0</v>
      </c>
      <c r="L66" s="109"/>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1" t="s">
        <v>145</v>
      </c>
      <c r="L73" s="33"/>
    </row>
    <row r="74" spans="2:12" s="1" customFormat="1" ht="6.95" customHeight="1">
      <c r="B74" s="33"/>
      <c r="L74" s="33"/>
    </row>
    <row r="75" spans="2:12" s="1" customFormat="1" ht="12" customHeight="1">
      <c r="B75" s="33"/>
      <c r="C75" s="27" t="s">
        <v>16</v>
      </c>
      <c r="L75" s="33"/>
    </row>
    <row r="76" spans="2:12" s="1" customFormat="1" ht="16.5" customHeight="1">
      <c r="B76" s="33"/>
      <c r="E76" s="244" t="str">
        <f>E7</f>
        <v>II/116 Nová Ves pod Pleší, PD</v>
      </c>
      <c r="F76" s="245"/>
      <c r="G76" s="245"/>
      <c r="H76" s="245"/>
      <c r="L76" s="33"/>
    </row>
    <row r="77" spans="2:12" s="1" customFormat="1" ht="12" customHeight="1">
      <c r="B77" s="33"/>
      <c r="C77" s="27" t="s">
        <v>132</v>
      </c>
      <c r="L77" s="33"/>
    </row>
    <row r="78" spans="2:12" s="1" customFormat="1" ht="16.5" customHeight="1">
      <c r="B78" s="33"/>
      <c r="E78" s="208" t="str">
        <f>E9</f>
        <v>SO 101 - Komunikace II/116</v>
      </c>
      <c r="F78" s="246"/>
      <c r="G78" s="246"/>
      <c r="H78" s="246"/>
      <c r="L78" s="33"/>
    </row>
    <row r="79" spans="2:12" s="1" customFormat="1" ht="6.95" customHeight="1">
      <c r="B79" s="33"/>
      <c r="L79" s="33"/>
    </row>
    <row r="80" spans="2:12" s="1" customFormat="1" ht="12" customHeight="1">
      <c r="B80" s="33"/>
      <c r="C80" s="27" t="s">
        <v>22</v>
      </c>
      <c r="F80" s="25" t="str">
        <f>F12</f>
        <v>Nová Ves pod Pleší</v>
      </c>
      <c r="I80" s="27" t="s">
        <v>24</v>
      </c>
      <c r="J80" s="50" t="str">
        <f>IF(J12="","",J12)</f>
        <v>3. 10. 2022</v>
      </c>
      <c r="L80" s="33"/>
    </row>
    <row r="81" spans="2:12" s="1" customFormat="1" ht="6.95" customHeight="1">
      <c r="B81" s="33"/>
      <c r="L81" s="33"/>
    </row>
    <row r="82" spans="2:12" s="1" customFormat="1" ht="25.7" customHeight="1">
      <c r="B82" s="33"/>
      <c r="C82" s="27" t="s">
        <v>30</v>
      </c>
      <c r="F82" s="25" t="str">
        <f>E15</f>
        <v>Krajská správa a údržba silnic Středočeského kraje</v>
      </c>
      <c r="I82" s="27" t="s">
        <v>38</v>
      </c>
      <c r="J82" s="31" t="str">
        <f>E21</f>
        <v>METROPROJEKT Praha a.s.</v>
      </c>
      <c r="L82" s="33"/>
    </row>
    <row r="83" spans="2:12" s="1" customFormat="1" ht="15.2" customHeight="1">
      <c r="B83" s="33"/>
      <c r="C83" s="27" t="s">
        <v>36</v>
      </c>
      <c r="F83" s="25" t="str">
        <f>IF(E18="","",E18)</f>
        <v>Vyplň údaj</v>
      </c>
      <c r="I83" s="27" t="s">
        <v>43</v>
      </c>
      <c r="J83" s="31" t="str">
        <f>E24</f>
        <v xml:space="preserve"> </v>
      </c>
      <c r="L83" s="33"/>
    </row>
    <row r="84" spans="2:12" s="1" customFormat="1" ht="10.35" customHeight="1">
      <c r="B84" s="33"/>
      <c r="L84" s="33"/>
    </row>
    <row r="85" spans="2:20" s="10" customFormat="1" ht="29.25" customHeight="1">
      <c r="B85" s="113"/>
      <c r="C85" s="114" t="s">
        <v>146</v>
      </c>
      <c r="D85" s="115" t="s">
        <v>67</v>
      </c>
      <c r="E85" s="115" t="s">
        <v>63</v>
      </c>
      <c r="F85" s="115" t="s">
        <v>64</v>
      </c>
      <c r="G85" s="115" t="s">
        <v>147</v>
      </c>
      <c r="H85" s="115" t="s">
        <v>148</v>
      </c>
      <c r="I85" s="115" t="s">
        <v>149</v>
      </c>
      <c r="J85" s="115" t="s">
        <v>136</v>
      </c>
      <c r="K85" s="116" t="s">
        <v>150</v>
      </c>
      <c r="L85" s="113"/>
      <c r="M85" s="57" t="s">
        <v>44</v>
      </c>
      <c r="N85" s="58" t="s">
        <v>52</v>
      </c>
      <c r="O85" s="58" t="s">
        <v>151</v>
      </c>
      <c r="P85" s="58" t="s">
        <v>152</v>
      </c>
      <c r="Q85" s="58" t="s">
        <v>153</v>
      </c>
      <c r="R85" s="58" t="s">
        <v>154</v>
      </c>
      <c r="S85" s="58" t="s">
        <v>155</v>
      </c>
      <c r="T85" s="59" t="s">
        <v>156</v>
      </c>
    </row>
    <row r="86" spans="2:63" s="1" customFormat="1" ht="22.9" customHeight="1">
      <c r="B86" s="33"/>
      <c r="C86" s="62" t="s">
        <v>157</v>
      </c>
      <c r="J86" s="117">
        <f>BK86</f>
        <v>0</v>
      </c>
      <c r="L86" s="33"/>
      <c r="M86" s="60"/>
      <c r="N86" s="51"/>
      <c r="O86" s="51"/>
      <c r="P86" s="118">
        <f>P87</f>
        <v>0</v>
      </c>
      <c r="Q86" s="51"/>
      <c r="R86" s="118">
        <f>R87</f>
        <v>2171.594231506</v>
      </c>
      <c r="S86" s="51"/>
      <c r="T86" s="119">
        <f>T87</f>
        <v>9670.007000000001</v>
      </c>
      <c r="AT86" s="17" t="s">
        <v>81</v>
      </c>
      <c r="AU86" s="17" t="s">
        <v>137</v>
      </c>
      <c r="BK86" s="120">
        <f>BK87</f>
        <v>0</v>
      </c>
    </row>
    <row r="87" spans="2:63" s="11" customFormat="1" ht="25.9" customHeight="1">
      <c r="B87" s="121"/>
      <c r="D87" s="122" t="s">
        <v>81</v>
      </c>
      <c r="E87" s="123" t="s">
        <v>158</v>
      </c>
      <c r="F87" s="123" t="s">
        <v>159</v>
      </c>
      <c r="I87" s="124"/>
      <c r="J87" s="125">
        <f>BK87</f>
        <v>0</v>
      </c>
      <c r="L87" s="121"/>
      <c r="M87" s="126"/>
      <c r="P87" s="127">
        <f>P88+P167+P226+P230+P264+P298</f>
        <v>0</v>
      </c>
      <c r="R87" s="127">
        <f>R88+R167+R226+R230+R264+R298</f>
        <v>2171.594231506</v>
      </c>
      <c r="T87" s="128">
        <f>T88+T167+T226+T230+T264+T298</f>
        <v>9670.007000000001</v>
      </c>
      <c r="AR87" s="122" t="s">
        <v>90</v>
      </c>
      <c r="AT87" s="129" t="s">
        <v>81</v>
      </c>
      <c r="AU87" s="129" t="s">
        <v>82</v>
      </c>
      <c r="AY87" s="122" t="s">
        <v>160</v>
      </c>
      <c r="BK87" s="130">
        <f>BK88+BK167+BK226+BK230+BK264+BK298</f>
        <v>0</v>
      </c>
    </row>
    <row r="88" spans="2:63" s="11" customFormat="1" ht="22.9" customHeight="1">
      <c r="B88" s="121"/>
      <c r="D88" s="122" t="s">
        <v>81</v>
      </c>
      <c r="E88" s="131" t="s">
        <v>90</v>
      </c>
      <c r="F88" s="131" t="s">
        <v>161</v>
      </c>
      <c r="I88" s="124"/>
      <c r="J88" s="132">
        <f>BK88</f>
        <v>0</v>
      </c>
      <c r="L88" s="121"/>
      <c r="M88" s="126"/>
      <c r="P88" s="127">
        <f>SUM(P89:P166)</f>
        <v>0</v>
      </c>
      <c r="R88" s="127">
        <f>SUM(R89:R166)</f>
        <v>969.19518958</v>
      </c>
      <c r="T88" s="128">
        <f>SUM(T89:T166)</f>
        <v>9253.991000000002</v>
      </c>
      <c r="AR88" s="122" t="s">
        <v>90</v>
      </c>
      <c r="AT88" s="129" t="s">
        <v>81</v>
      </c>
      <c r="AU88" s="129" t="s">
        <v>90</v>
      </c>
      <c r="AY88" s="122" t="s">
        <v>160</v>
      </c>
      <c r="BK88" s="130">
        <f>SUM(BK89:BK166)</f>
        <v>0</v>
      </c>
    </row>
    <row r="89" spans="2:65" s="1" customFormat="1" ht="37.9" customHeight="1">
      <c r="B89" s="33"/>
      <c r="C89" s="133" t="s">
        <v>90</v>
      </c>
      <c r="D89" s="133" t="s">
        <v>162</v>
      </c>
      <c r="E89" s="134" t="s">
        <v>163</v>
      </c>
      <c r="F89" s="135" t="s">
        <v>164</v>
      </c>
      <c r="G89" s="136" t="s">
        <v>165</v>
      </c>
      <c r="H89" s="137">
        <v>8490</v>
      </c>
      <c r="I89" s="138"/>
      <c r="J89" s="139">
        <f>ROUND(I89*H89,2)</f>
        <v>0</v>
      </c>
      <c r="K89" s="135" t="s">
        <v>166</v>
      </c>
      <c r="L89" s="33"/>
      <c r="M89" s="140" t="s">
        <v>44</v>
      </c>
      <c r="N89" s="141" t="s">
        <v>53</v>
      </c>
      <c r="P89" s="142">
        <f>O89*H89</f>
        <v>0</v>
      </c>
      <c r="Q89" s="142">
        <v>0</v>
      </c>
      <c r="R89" s="142">
        <f>Q89*H89</f>
        <v>0</v>
      </c>
      <c r="S89" s="142">
        <v>0.4</v>
      </c>
      <c r="T89" s="143">
        <f>S89*H89</f>
        <v>3396</v>
      </c>
      <c r="AR89" s="144" t="s">
        <v>167</v>
      </c>
      <c r="AT89" s="144" t="s">
        <v>162</v>
      </c>
      <c r="AU89" s="144" t="s">
        <v>92</v>
      </c>
      <c r="AY89" s="17" t="s">
        <v>160</v>
      </c>
      <c r="BE89" s="145">
        <f>IF(N89="základní",J89,0)</f>
        <v>0</v>
      </c>
      <c r="BF89" s="145">
        <f>IF(N89="snížená",J89,0)</f>
        <v>0</v>
      </c>
      <c r="BG89" s="145">
        <f>IF(N89="zákl. přenesená",J89,0)</f>
        <v>0</v>
      </c>
      <c r="BH89" s="145">
        <f>IF(N89="sníž. přenesená",J89,0)</f>
        <v>0</v>
      </c>
      <c r="BI89" s="145">
        <f>IF(N89="nulová",J89,0)</f>
        <v>0</v>
      </c>
      <c r="BJ89" s="17" t="s">
        <v>90</v>
      </c>
      <c r="BK89" s="145">
        <f>ROUND(I89*H89,2)</f>
        <v>0</v>
      </c>
      <c r="BL89" s="17" t="s">
        <v>167</v>
      </c>
      <c r="BM89" s="144" t="s">
        <v>168</v>
      </c>
    </row>
    <row r="90" spans="2:47" s="1" customFormat="1" ht="11.25">
      <c r="B90" s="33"/>
      <c r="D90" s="146" t="s">
        <v>169</v>
      </c>
      <c r="F90" s="147" t="s">
        <v>170</v>
      </c>
      <c r="I90" s="148"/>
      <c r="L90" s="33"/>
      <c r="M90" s="149"/>
      <c r="T90" s="54"/>
      <c r="AT90" s="17" t="s">
        <v>169</v>
      </c>
      <c r="AU90" s="17" t="s">
        <v>92</v>
      </c>
    </row>
    <row r="91" spans="2:47" s="1" customFormat="1" ht="175.5">
      <c r="B91" s="33"/>
      <c r="D91" s="150" t="s">
        <v>171</v>
      </c>
      <c r="F91" s="151" t="s">
        <v>172</v>
      </c>
      <c r="I91" s="148"/>
      <c r="L91" s="33"/>
      <c r="M91" s="149"/>
      <c r="T91" s="54"/>
      <c r="AT91" s="17" t="s">
        <v>171</v>
      </c>
      <c r="AU91" s="17" t="s">
        <v>92</v>
      </c>
    </row>
    <row r="92" spans="2:51" s="12" customFormat="1" ht="11.25">
      <c r="B92" s="152"/>
      <c r="D92" s="150" t="s">
        <v>173</v>
      </c>
      <c r="E92" s="153" t="s">
        <v>44</v>
      </c>
      <c r="F92" s="154" t="s">
        <v>174</v>
      </c>
      <c r="H92" s="155">
        <v>4400</v>
      </c>
      <c r="I92" s="156"/>
      <c r="L92" s="152"/>
      <c r="M92" s="157"/>
      <c r="T92" s="158"/>
      <c r="AT92" s="153" t="s">
        <v>173</v>
      </c>
      <c r="AU92" s="153" t="s">
        <v>92</v>
      </c>
      <c r="AV92" s="12" t="s">
        <v>92</v>
      </c>
      <c r="AW92" s="12" t="s">
        <v>42</v>
      </c>
      <c r="AX92" s="12" t="s">
        <v>82</v>
      </c>
      <c r="AY92" s="153" t="s">
        <v>160</v>
      </c>
    </row>
    <row r="93" spans="2:51" s="12" customFormat="1" ht="11.25">
      <c r="B93" s="152"/>
      <c r="D93" s="150" t="s">
        <v>173</v>
      </c>
      <c r="E93" s="153" t="s">
        <v>44</v>
      </c>
      <c r="F93" s="154" t="s">
        <v>175</v>
      </c>
      <c r="H93" s="155">
        <v>4090</v>
      </c>
      <c r="I93" s="156"/>
      <c r="L93" s="152"/>
      <c r="M93" s="157"/>
      <c r="T93" s="158"/>
      <c r="AT93" s="153" t="s">
        <v>173</v>
      </c>
      <c r="AU93" s="153" t="s">
        <v>92</v>
      </c>
      <c r="AV93" s="12" t="s">
        <v>92</v>
      </c>
      <c r="AW93" s="12" t="s">
        <v>42</v>
      </c>
      <c r="AX93" s="12" t="s">
        <v>82</v>
      </c>
      <c r="AY93" s="153" t="s">
        <v>160</v>
      </c>
    </row>
    <row r="94" spans="2:51" s="13" customFormat="1" ht="11.25">
      <c r="B94" s="159"/>
      <c r="D94" s="150" t="s">
        <v>173</v>
      </c>
      <c r="E94" s="160" t="s">
        <v>44</v>
      </c>
      <c r="F94" s="161" t="s">
        <v>176</v>
      </c>
      <c r="H94" s="162">
        <v>8490</v>
      </c>
      <c r="I94" s="163"/>
      <c r="L94" s="159"/>
      <c r="M94" s="164"/>
      <c r="T94" s="165"/>
      <c r="AT94" s="160" t="s">
        <v>173</v>
      </c>
      <c r="AU94" s="160" t="s">
        <v>92</v>
      </c>
      <c r="AV94" s="13" t="s">
        <v>167</v>
      </c>
      <c r="AW94" s="13" t="s">
        <v>42</v>
      </c>
      <c r="AX94" s="13" t="s">
        <v>90</v>
      </c>
      <c r="AY94" s="160" t="s">
        <v>160</v>
      </c>
    </row>
    <row r="95" spans="2:65" s="1" customFormat="1" ht="24.2" customHeight="1">
      <c r="B95" s="33"/>
      <c r="C95" s="133" t="s">
        <v>92</v>
      </c>
      <c r="D95" s="133" t="s">
        <v>162</v>
      </c>
      <c r="E95" s="134" t="s">
        <v>177</v>
      </c>
      <c r="F95" s="135" t="s">
        <v>178</v>
      </c>
      <c r="G95" s="136" t="s">
        <v>165</v>
      </c>
      <c r="H95" s="137">
        <v>14402</v>
      </c>
      <c r="I95" s="138"/>
      <c r="J95" s="139">
        <f>ROUND(I95*H95,2)</f>
        <v>0</v>
      </c>
      <c r="K95" s="135" t="s">
        <v>166</v>
      </c>
      <c r="L95" s="33"/>
      <c r="M95" s="140" t="s">
        <v>44</v>
      </c>
      <c r="N95" s="141" t="s">
        <v>53</v>
      </c>
      <c r="P95" s="142">
        <f>O95*H95</f>
        <v>0</v>
      </c>
      <c r="Q95" s="142">
        <v>8.764E-05</v>
      </c>
      <c r="R95" s="142">
        <f>Q95*H95</f>
        <v>1.26219128</v>
      </c>
      <c r="S95" s="142">
        <v>0.128</v>
      </c>
      <c r="T95" s="143">
        <f>S95*H95</f>
        <v>1843.4560000000001</v>
      </c>
      <c r="AR95" s="144" t="s">
        <v>167</v>
      </c>
      <c r="AT95" s="144" t="s">
        <v>162</v>
      </c>
      <c r="AU95" s="144" t="s">
        <v>92</v>
      </c>
      <c r="AY95" s="17" t="s">
        <v>160</v>
      </c>
      <c r="BE95" s="145">
        <f>IF(N95="základní",J95,0)</f>
        <v>0</v>
      </c>
      <c r="BF95" s="145">
        <f>IF(N95="snížená",J95,0)</f>
        <v>0</v>
      </c>
      <c r="BG95" s="145">
        <f>IF(N95="zákl. přenesená",J95,0)</f>
        <v>0</v>
      </c>
      <c r="BH95" s="145">
        <f>IF(N95="sníž. přenesená",J95,0)</f>
        <v>0</v>
      </c>
      <c r="BI95" s="145">
        <f>IF(N95="nulová",J95,0)</f>
        <v>0</v>
      </c>
      <c r="BJ95" s="17" t="s">
        <v>90</v>
      </c>
      <c r="BK95" s="145">
        <f>ROUND(I95*H95,2)</f>
        <v>0</v>
      </c>
      <c r="BL95" s="17" t="s">
        <v>167</v>
      </c>
      <c r="BM95" s="144" t="s">
        <v>179</v>
      </c>
    </row>
    <row r="96" spans="2:47" s="1" customFormat="1" ht="11.25">
      <c r="B96" s="33"/>
      <c r="D96" s="146" t="s">
        <v>169</v>
      </c>
      <c r="F96" s="147" t="s">
        <v>180</v>
      </c>
      <c r="I96" s="148"/>
      <c r="L96" s="33"/>
      <c r="M96" s="149"/>
      <c r="T96" s="54"/>
      <c r="AT96" s="17" t="s">
        <v>169</v>
      </c>
      <c r="AU96" s="17" t="s">
        <v>92</v>
      </c>
    </row>
    <row r="97" spans="2:47" s="1" customFormat="1" ht="195">
      <c r="B97" s="33"/>
      <c r="D97" s="150" t="s">
        <v>171</v>
      </c>
      <c r="F97" s="151" t="s">
        <v>181</v>
      </c>
      <c r="I97" s="148"/>
      <c r="L97" s="33"/>
      <c r="M97" s="149"/>
      <c r="T97" s="54"/>
      <c r="AT97" s="17" t="s">
        <v>171</v>
      </c>
      <c r="AU97" s="17" t="s">
        <v>92</v>
      </c>
    </row>
    <row r="98" spans="2:51" s="12" customFormat="1" ht="11.25">
      <c r="B98" s="152"/>
      <c r="D98" s="150" t="s">
        <v>173</v>
      </c>
      <c r="E98" s="153" t="s">
        <v>44</v>
      </c>
      <c r="F98" s="154" t="s">
        <v>182</v>
      </c>
      <c r="H98" s="155">
        <v>4090</v>
      </c>
      <c r="I98" s="156"/>
      <c r="L98" s="152"/>
      <c r="M98" s="157"/>
      <c r="T98" s="158"/>
      <c r="AT98" s="153" t="s">
        <v>173</v>
      </c>
      <c r="AU98" s="153" t="s">
        <v>92</v>
      </c>
      <c r="AV98" s="12" t="s">
        <v>92</v>
      </c>
      <c r="AW98" s="12" t="s">
        <v>42</v>
      </c>
      <c r="AX98" s="12" t="s">
        <v>82</v>
      </c>
      <c r="AY98" s="153" t="s">
        <v>160</v>
      </c>
    </row>
    <row r="99" spans="2:51" s="12" customFormat="1" ht="11.25">
      <c r="B99" s="152"/>
      <c r="D99" s="150" t="s">
        <v>173</v>
      </c>
      <c r="E99" s="153" t="s">
        <v>44</v>
      </c>
      <c r="F99" s="154" t="s">
        <v>183</v>
      </c>
      <c r="H99" s="155">
        <v>5156</v>
      </c>
      <c r="I99" s="156"/>
      <c r="L99" s="152"/>
      <c r="M99" s="157"/>
      <c r="T99" s="158"/>
      <c r="AT99" s="153" t="s">
        <v>173</v>
      </c>
      <c r="AU99" s="153" t="s">
        <v>92</v>
      </c>
      <c r="AV99" s="12" t="s">
        <v>92</v>
      </c>
      <c r="AW99" s="12" t="s">
        <v>42</v>
      </c>
      <c r="AX99" s="12" t="s">
        <v>82</v>
      </c>
      <c r="AY99" s="153" t="s">
        <v>160</v>
      </c>
    </row>
    <row r="100" spans="2:51" s="12" customFormat="1" ht="11.25">
      <c r="B100" s="152"/>
      <c r="D100" s="150" t="s">
        <v>173</v>
      </c>
      <c r="E100" s="153" t="s">
        <v>44</v>
      </c>
      <c r="F100" s="154" t="s">
        <v>184</v>
      </c>
      <c r="H100" s="155">
        <v>5156</v>
      </c>
      <c r="I100" s="156"/>
      <c r="L100" s="152"/>
      <c r="M100" s="157"/>
      <c r="T100" s="158"/>
      <c r="AT100" s="153" t="s">
        <v>173</v>
      </c>
      <c r="AU100" s="153" t="s">
        <v>92</v>
      </c>
      <c r="AV100" s="12" t="s">
        <v>92</v>
      </c>
      <c r="AW100" s="12" t="s">
        <v>42</v>
      </c>
      <c r="AX100" s="12" t="s">
        <v>82</v>
      </c>
      <c r="AY100" s="153" t="s">
        <v>160</v>
      </c>
    </row>
    <row r="101" spans="2:51" s="13" customFormat="1" ht="11.25">
      <c r="B101" s="159"/>
      <c r="D101" s="150" t="s">
        <v>173</v>
      </c>
      <c r="E101" s="160" t="s">
        <v>44</v>
      </c>
      <c r="F101" s="161" t="s">
        <v>176</v>
      </c>
      <c r="H101" s="162">
        <v>14402</v>
      </c>
      <c r="I101" s="163"/>
      <c r="L101" s="159"/>
      <c r="M101" s="164"/>
      <c r="T101" s="165"/>
      <c r="AT101" s="160" t="s">
        <v>173</v>
      </c>
      <c r="AU101" s="160" t="s">
        <v>92</v>
      </c>
      <c r="AV101" s="13" t="s">
        <v>167</v>
      </c>
      <c r="AW101" s="13" t="s">
        <v>42</v>
      </c>
      <c r="AX101" s="13" t="s">
        <v>90</v>
      </c>
      <c r="AY101" s="160" t="s">
        <v>160</v>
      </c>
    </row>
    <row r="102" spans="2:65" s="1" customFormat="1" ht="24.2" customHeight="1">
      <c r="B102" s="33"/>
      <c r="C102" s="133" t="s">
        <v>185</v>
      </c>
      <c r="D102" s="133" t="s">
        <v>162</v>
      </c>
      <c r="E102" s="134" t="s">
        <v>186</v>
      </c>
      <c r="F102" s="135" t="s">
        <v>187</v>
      </c>
      <c r="G102" s="136" t="s">
        <v>165</v>
      </c>
      <c r="H102" s="137">
        <v>8490</v>
      </c>
      <c r="I102" s="138"/>
      <c r="J102" s="139">
        <f>ROUND(I102*H102,2)</f>
        <v>0</v>
      </c>
      <c r="K102" s="135" t="s">
        <v>166</v>
      </c>
      <c r="L102" s="33"/>
      <c r="M102" s="140" t="s">
        <v>44</v>
      </c>
      <c r="N102" s="141" t="s">
        <v>53</v>
      </c>
      <c r="P102" s="142">
        <f>O102*H102</f>
        <v>0</v>
      </c>
      <c r="Q102" s="142">
        <v>0.00015677</v>
      </c>
      <c r="R102" s="142">
        <f>Q102*H102</f>
        <v>1.3309773</v>
      </c>
      <c r="S102" s="142">
        <v>0.256</v>
      </c>
      <c r="T102" s="143">
        <f>S102*H102</f>
        <v>2173.44</v>
      </c>
      <c r="AR102" s="144" t="s">
        <v>167</v>
      </c>
      <c r="AT102" s="144" t="s">
        <v>162</v>
      </c>
      <c r="AU102" s="144" t="s">
        <v>92</v>
      </c>
      <c r="AY102" s="17" t="s">
        <v>160</v>
      </c>
      <c r="BE102" s="145">
        <f>IF(N102="základní",J102,0)</f>
        <v>0</v>
      </c>
      <c r="BF102" s="145">
        <f>IF(N102="snížená",J102,0)</f>
        <v>0</v>
      </c>
      <c r="BG102" s="145">
        <f>IF(N102="zákl. přenesená",J102,0)</f>
        <v>0</v>
      </c>
      <c r="BH102" s="145">
        <f>IF(N102="sníž. přenesená",J102,0)</f>
        <v>0</v>
      </c>
      <c r="BI102" s="145">
        <f>IF(N102="nulová",J102,0)</f>
        <v>0</v>
      </c>
      <c r="BJ102" s="17" t="s">
        <v>90</v>
      </c>
      <c r="BK102" s="145">
        <f>ROUND(I102*H102,2)</f>
        <v>0</v>
      </c>
      <c r="BL102" s="17" t="s">
        <v>167</v>
      </c>
      <c r="BM102" s="144" t="s">
        <v>188</v>
      </c>
    </row>
    <row r="103" spans="2:47" s="1" customFormat="1" ht="11.25">
      <c r="B103" s="33"/>
      <c r="D103" s="146" t="s">
        <v>169</v>
      </c>
      <c r="F103" s="147" t="s">
        <v>189</v>
      </c>
      <c r="I103" s="148"/>
      <c r="L103" s="33"/>
      <c r="M103" s="149"/>
      <c r="T103" s="54"/>
      <c r="AT103" s="17" t="s">
        <v>169</v>
      </c>
      <c r="AU103" s="17" t="s">
        <v>92</v>
      </c>
    </row>
    <row r="104" spans="2:47" s="1" customFormat="1" ht="195">
      <c r="B104" s="33"/>
      <c r="D104" s="150" t="s">
        <v>171</v>
      </c>
      <c r="F104" s="151" t="s">
        <v>181</v>
      </c>
      <c r="I104" s="148"/>
      <c r="L104" s="33"/>
      <c r="M104" s="149"/>
      <c r="T104" s="54"/>
      <c r="AT104" s="17" t="s">
        <v>171</v>
      </c>
      <c r="AU104" s="17" t="s">
        <v>92</v>
      </c>
    </row>
    <row r="105" spans="2:51" s="12" customFormat="1" ht="11.25">
      <c r="B105" s="152"/>
      <c r="D105" s="150" t="s">
        <v>173</v>
      </c>
      <c r="E105" s="153" t="s">
        <v>44</v>
      </c>
      <c r="F105" s="154" t="s">
        <v>190</v>
      </c>
      <c r="H105" s="155">
        <v>4400</v>
      </c>
      <c r="I105" s="156"/>
      <c r="L105" s="152"/>
      <c r="M105" s="157"/>
      <c r="T105" s="158"/>
      <c r="AT105" s="153" t="s">
        <v>173</v>
      </c>
      <c r="AU105" s="153" t="s">
        <v>92</v>
      </c>
      <c r="AV105" s="12" t="s">
        <v>92</v>
      </c>
      <c r="AW105" s="12" t="s">
        <v>42</v>
      </c>
      <c r="AX105" s="12" t="s">
        <v>82</v>
      </c>
      <c r="AY105" s="153" t="s">
        <v>160</v>
      </c>
    </row>
    <row r="106" spans="2:51" s="12" customFormat="1" ht="11.25">
      <c r="B106" s="152"/>
      <c r="D106" s="150" t="s">
        <v>173</v>
      </c>
      <c r="E106" s="153" t="s">
        <v>44</v>
      </c>
      <c r="F106" s="154" t="s">
        <v>191</v>
      </c>
      <c r="H106" s="155">
        <v>4090</v>
      </c>
      <c r="I106" s="156"/>
      <c r="L106" s="152"/>
      <c r="M106" s="157"/>
      <c r="T106" s="158"/>
      <c r="AT106" s="153" t="s">
        <v>173</v>
      </c>
      <c r="AU106" s="153" t="s">
        <v>92</v>
      </c>
      <c r="AV106" s="12" t="s">
        <v>92</v>
      </c>
      <c r="AW106" s="12" t="s">
        <v>42</v>
      </c>
      <c r="AX106" s="12" t="s">
        <v>82</v>
      </c>
      <c r="AY106" s="153" t="s">
        <v>160</v>
      </c>
    </row>
    <row r="107" spans="2:51" s="13" customFormat="1" ht="11.25">
      <c r="B107" s="159"/>
      <c r="D107" s="150" t="s">
        <v>173</v>
      </c>
      <c r="E107" s="160" t="s">
        <v>44</v>
      </c>
      <c r="F107" s="161" t="s">
        <v>176</v>
      </c>
      <c r="H107" s="162">
        <v>8490</v>
      </c>
      <c r="I107" s="163"/>
      <c r="L107" s="159"/>
      <c r="M107" s="164"/>
      <c r="T107" s="165"/>
      <c r="AT107" s="160" t="s">
        <v>173</v>
      </c>
      <c r="AU107" s="160" t="s">
        <v>92</v>
      </c>
      <c r="AV107" s="13" t="s">
        <v>167</v>
      </c>
      <c r="AW107" s="13" t="s">
        <v>42</v>
      </c>
      <c r="AX107" s="13" t="s">
        <v>90</v>
      </c>
      <c r="AY107" s="160" t="s">
        <v>160</v>
      </c>
    </row>
    <row r="108" spans="2:65" s="1" customFormat="1" ht="24.2" customHeight="1">
      <c r="B108" s="33"/>
      <c r="C108" s="133" t="s">
        <v>167</v>
      </c>
      <c r="D108" s="133" t="s">
        <v>162</v>
      </c>
      <c r="E108" s="134" t="s">
        <v>192</v>
      </c>
      <c r="F108" s="135" t="s">
        <v>193</v>
      </c>
      <c r="G108" s="136" t="s">
        <v>165</v>
      </c>
      <c r="H108" s="137">
        <v>4400</v>
      </c>
      <c r="I108" s="138"/>
      <c r="J108" s="139">
        <f>ROUND(I108*H108,2)</f>
        <v>0</v>
      </c>
      <c r="K108" s="135" t="s">
        <v>166</v>
      </c>
      <c r="L108" s="33"/>
      <c r="M108" s="140" t="s">
        <v>44</v>
      </c>
      <c r="N108" s="141" t="s">
        <v>53</v>
      </c>
      <c r="P108" s="142">
        <f>O108*H108</f>
        <v>0</v>
      </c>
      <c r="Q108" s="142">
        <v>0.00029509</v>
      </c>
      <c r="R108" s="142">
        <f>Q108*H108</f>
        <v>1.298396</v>
      </c>
      <c r="S108" s="142">
        <v>0.384</v>
      </c>
      <c r="T108" s="143">
        <f>S108*H108</f>
        <v>1689.6000000000001</v>
      </c>
      <c r="AR108" s="144" t="s">
        <v>167</v>
      </c>
      <c r="AT108" s="144" t="s">
        <v>162</v>
      </c>
      <c r="AU108" s="144" t="s">
        <v>92</v>
      </c>
      <c r="AY108" s="17" t="s">
        <v>160</v>
      </c>
      <c r="BE108" s="145">
        <f>IF(N108="základní",J108,0)</f>
        <v>0</v>
      </c>
      <c r="BF108" s="145">
        <f>IF(N108="snížená",J108,0)</f>
        <v>0</v>
      </c>
      <c r="BG108" s="145">
        <f>IF(N108="zákl. přenesená",J108,0)</f>
        <v>0</v>
      </c>
      <c r="BH108" s="145">
        <f>IF(N108="sníž. přenesená",J108,0)</f>
        <v>0</v>
      </c>
      <c r="BI108" s="145">
        <f>IF(N108="nulová",J108,0)</f>
        <v>0</v>
      </c>
      <c r="BJ108" s="17" t="s">
        <v>90</v>
      </c>
      <c r="BK108" s="145">
        <f>ROUND(I108*H108,2)</f>
        <v>0</v>
      </c>
      <c r="BL108" s="17" t="s">
        <v>167</v>
      </c>
      <c r="BM108" s="144" t="s">
        <v>194</v>
      </c>
    </row>
    <row r="109" spans="2:47" s="1" customFormat="1" ht="11.25">
      <c r="B109" s="33"/>
      <c r="D109" s="146" t="s">
        <v>169</v>
      </c>
      <c r="F109" s="147" t="s">
        <v>195</v>
      </c>
      <c r="I109" s="148"/>
      <c r="L109" s="33"/>
      <c r="M109" s="149"/>
      <c r="T109" s="54"/>
      <c r="AT109" s="17" t="s">
        <v>169</v>
      </c>
      <c r="AU109" s="17" t="s">
        <v>92</v>
      </c>
    </row>
    <row r="110" spans="2:47" s="1" customFormat="1" ht="195">
      <c r="B110" s="33"/>
      <c r="D110" s="150" t="s">
        <v>171</v>
      </c>
      <c r="F110" s="151" t="s">
        <v>181</v>
      </c>
      <c r="I110" s="148"/>
      <c r="L110" s="33"/>
      <c r="M110" s="149"/>
      <c r="T110" s="54"/>
      <c r="AT110" s="17" t="s">
        <v>171</v>
      </c>
      <c r="AU110" s="17" t="s">
        <v>92</v>
      </c>
    </row>
    <row r="111" spans="2:51" s="12" customFormat="1" ht="11.25">
      <c r="B111" s="152"/>
      <c r="D111" s="150" t="s">
        <v>173</v>
      </c>
      <c r="E111" s="153" t="s">
        <v>44</v>
      </c>
      <c r="F111" s="154" t="s">
        <v>196</v>
      </c>
      <c r="H111" s="155">
        <v>4400</v>
      </c>
      <c r="I111" s="156"/>
      <c r="L111" s="152"/>
      <c r="M111" s="157"/>
      <c r="T111" s="158"/>
      <c r="AT111" s="153" t="s">
        <v>173</v>
      </c>
      <c r="AU111" s="153" t="s">
        <v>92</v>
      </c>
      <c r="AV111" s="12" t="s">
        <v>92</v>
      </c>
      <c r="AW111" s="12" t="s">
        <v>42</v>
      </c>
      <c r="AX111" s="12" t="s">
        <v>90</v>
      </c>
      <c r="AY111" s="153" t="s">
        <v>160</v>
      </c>
    </row>
    <row r="112" spans="2:65" s="1" customFormat="1" ht="24.2" customHeight="1">
      <c r="B112" s="33"/>
      <c r="C112" s="133" t="s">
        <v>197</v>
      </c>
      <c r="D112" s="133" t="s">
        <v>162</v>
      </c>
      <c r="E112" s="134" t="s">
        <v>198</v>
      </c>
      <c r="F112" s="135" t="s">
        <v>199</v>
      </c>
      <c r="G112" s="136" t="s">
        <v>200</v>
      </c>
      <c r="H112" s="137">
        <v>739</v>
      </c>
      <c r="I112" s="138"/>
      <c r="J112" s="139">
        <f>ROUND(I112*H112,2)</f>
        <v>0</v>
      </c>
      <c r="K112" s="135" t="s">
        <v>166</v>
      </c>
      <c r="L112" s="33"/>
      <c r="M112" s="140" t="s">
        <v>44</v>
      </c>
      <c r="N112" s="141" t="s">
        <v>53</v>
      </c>
      <c r="P112" s="142">
        <f>O112*H112</f>
        <v>0</v>
      </c>
      <c r="Q112" s="142">
        <v>0</v>
      </c>
      <c r="R112" s="142">
        <f>Q112*H112</f>
        <v>0</v>
      </c>
      <c r="S112" s="142">
        <v>0.205</v>
      </c>
      <c r="T112" s="143">
        <f>S112*H112</f>
        <v>151.495</v>
      </c>
      <c r="AR112" s="144" t="s">
        <v>167</v>
      </c>
      <c r="AT112" s="144" t="s">
        <v>162</v>
      </c>
      <c r="AU112" s="144" t="s">
        <v>92</v>
      </c>
      <c r="AY112" s="17" t="s">
        <v>160</v>
      </c>
      <c r="BE112" s="145">
        <f>IF(N112="základní",J112,0)</f>
        <v>0</v>
      </c>
      <c r="BF112" s="145">
        <f>IF(N112="snížená",J112,0)</f>
        <v>0</v>
      </c>
      <c r="BG112" s="145">
        <f>IF(N112="zákl. přenesená",J112,0)</f>
        <v>0</v>
      </c>
      <c r="BH112" s="145">
        <f>IF(N112="sníž. přenesená",J112,0)</f>
        <v>0</v>
      </c>
      <c r="BI112" s="145">
        <f>IF(N112="nulová",J112,0)</f>
        <v>0</v>
      </c>
      <c r="BJ112" s="17" t="s">
        <v>90</v>
      </c>
      <c r="BK112" s="145">
        <f>ROUND(I112*H112,2)</f>
        <v>0</v>
      </c>
      <c r="BL112" s="17" t="s">
        <v>167</v>
      </c>
      <c r="BM112" s="144" t="s">
        <v>201</v>
      </c>
    </row>
    <row r="113" spans="2:47" s="1" customFormat="1" ht="11.25">
      <c r="B113" s="33"/>
      <c r="D113" s="146" t="s">
        <v>169</v>
      </c>
      <c r="F113" s="147" t="s">
        <v>202</v>
      </c>
      <c r="I113" s="148"/>
      <c r="L113" s="33"/>
      <c r="M113" s="149"/>
      <c r="T113" s="54"/>
      <c r="AT113" s="17" t="s">
        <v>169</v>
      </c>
      <c r="AU113" s="17" t="s">
        <v>92</v>
      </c>
    </row>
    <row r="114" spans="2:47" s="1" customFormat="1" ht="136.5">
      <c r="B114" s="33"/>
      <c r="D114" s="150" t="s">
        <v>171</v>
      </c>
      <c r="F114" s="151" t="s">
        <v>203</v>
      </c>
      <c r="I114" s="148"/>
      <c r="L114" s="33"/>
      <c r="M114" s="149"/>
      <c r="T114" s="54"/>
      <c r="AT114" s="17" t="s">
        <v>171</v>
      </c>
      <c r="AU114" s="17" t="s">
        <v>92</v>
      </c>
    </row>
    <row r="115" spans="2:51" s="12" customFormat="1" ht="11.25">
      <c r="B115" s="152"/>
      <c r="D115" s="150" t="s">
        <v>173</v>
      </c>
      <c r="E115" s="153" t="s">
        <v>44</v>
      </c>
      <c r="F115" s="154" t="s">
        <v>204</v>
      </c>
      <c r="H115" s="155">
        <v>739</v>
      </c>
      <c r="I115" s="156"/>
      <c r="L115" s="152"/>
      <c r="M115" s="157"/>
      <c r="T115" s="158"/>
      <c r="AT115" s="153" t="s">
        <v>173</v>
      </c>
      <c r="AU115" s="153" t="s">
        <v>92</v>
      </c>
      <c r="AV115" s="12" t="s">
        <v>92</v>
      </c>
      <c r="AW115" s="12" t="s">
        <v>42</v>
      </c>
      <c r="AX115" s="12" t="s">
        <v>90</v>
      </c>
      <c r="AY115" s="153" t="s">
        <v>160</v>
      </c>
    </row>
    <row r="116" spans="2:65" s="1" customFormat="1" ht="24.2" customHeight="1">
      <c r="B116" s="33"/>
      <c r="C116" s="133" t="s">
        <v>205</v>
      </c>
      <c r="D116" s="133" t="s">
        <v>162</v>
      </c>
      <c r="E116" s="134" t="s">
        <v>206</v>
      </c>
      <c r="F116" s="135" t="s">
        <v>207</v>
      </c>
      <c r="G116" s="136" t="s">
        <v>208</v>
      </c>
      <c r="H116" s="137">
        <v>695.865</v>
      </c>
      <c r="I116" s="138"/>
      <c r="J116" s="139">
        <f>ROUND(I116*H116,2)</f>
        <v>0</v>
      </c>
      <c r="K116" s="135" t="s">
        <v>166</v>
      </c>
      <c r="L116" s="33"/>
      <c r="M116" s="140" t="s">
        <v>44</v>
      </c>
      <c r="N116" s="141" t="s">
        <v>53</v>
      </c>
      <c r="P116" s="142">
        <f>O116*H116</f>
        <v>0</v>
      </c>
      <c r="Q116" s="142">
        <v>0</v>
      </c>
      <c r="R116" s="142">
        <f>Q116*H116</f>
        <v>0</v>
      </c>
      <c r="S116" s="142">
        <v>0</v>
      </c>
      <c r="T116" s="143">
        <f>S116*H116</f>
        <v>0</v>
      </c>
      <c r="AR116" s="144" t="s">
        <v>167</v>
      </c>
      <c r="AT116" s="144" t="s">
        <v>162</v>
      </c>
      <c r="AU116" s="144" t="s">
        <v>92</v>
      </c>
      <c r="AY116" s="17" t="s">
        <v>160</v>
      </c>
      <c r="BE116" s="145">
        <f>IF(N116="základní",J116,0)</f>
        <v>0</v>
      </c>
      <c r="BF116" s="145">
        <f>IF(N116="snížená",J116,0)</f>
        <v>0</v>
      </c>
      <c r="BG116" s="145">
        <f>IF(N116="zákl. přenesená",J116,0)</f>
        <v>0</v>
      </c>
      <c r="BH116" s="145">
        <f>IF(N116="sníž. přenesená",J116,0)</f>
        <v>0</v>
      </c>
      <c r="BI116" s="145">
        <f>IF(N116="nulová",J116,0)</f>
        <v>0</v>
      </c>
      <c r="BJ116" s="17" t="s">
        <v>90</v>
      </c>
      <c r="BK116" s="145">
        <f>ROUND(I116*H116,2)</f>
        <v>0</v>
      </c>
      <c r="BL116" s="17" t="s">
        <v>167</v>
      </c>
      <c r="BM116" s="144" t="s">
        <v>209</v>
      </c>
    </row>
    <row r="117" spans="2:47" s="1" customFormat="1" ht="11.25">
      <c r="B117" s="33"/>
      <c r="D117" s="146" t="s">
        <v>169</v>
      </c>
      <c r="F117" s="147" t="s">
        <v>210</v>
      </c>
      <c r="I117" s="148"/>
      <c r="L117" s="33"/>
      <c r="M117" s="149"/>
      <c r="T117" s="54"/>
      <c r="AT117" s="17" t="s">
        <v>169</v>
      </c>
      <c r="AU117" s="17" t="s">
        <v>92</v>
      </c>
    </row>
    <row r="118" spans="2:47" s="1" customFormat="1" ht="68.25">
      <c r="B118" s="33"/>
      <c r="D118" s="150" t="s">
        <v>171</v>
      </c>
      <c r="F118" s="151" t="s">
        <v>211</v>
      </c>
      <c r="I118" s="148"/>
      <c r="L118" s="33"/>
      <c r="M118" s="149"/>
      <c r="T118" s="54"/>
      <c r="AT118" s="17" t="s">
        <v>171</v>
      </c>
      <c r="AU118" s="17" t="s">
        <v>92</v>
      </c>
    </row>
    <row r="119" spans="2:51" s="14" customFormat="1" ht="11.25">
      <c r="B119" s="166"/>
      <c r="D119" s="150" t="s">
        <v>173</v>
      </c>
      <c r="E119" s="167" t="s">
        <v>44</v>
      </c>
      <c r="F119" s="168" t="s">
        <v>212</v>
      </c>
      <c r="H119" s="167" t="s">
        <v>44</v>
      </c>
      <c r="I119" s="169"/>
      <c r="L119" s="166"/>
      <c r="M119" s="170"/>
      <c r="T119" s="171"/>
      <c r="AT119" s="167" t="s">
        <v>173</v>
      </c>
      <c r="AU119" s="167" t="s">
        <v>92</v>
      </c>
      <c r="AV119" s="14" t="s">
        <v>90</v>
      </c>
      <c r="AW119" s="14" t="s">
        <v>42</v>
      </c>
      <c r="AX119" s="14" t="s">
        <v>82</v>
      </c>
      <c r="AY119" s="167" t="s">
        <v>160</v>
      </c>
    </row>
    <row r="120" spans="2:51" s="12" customFormat="1" ht="11.25">
      <c r="B120" s="152"/>
      <c r="D120" s="150" t="s">
        <v>173</v>
      </c>
      <c r="E120" s="153" t="s">
        <v>44</v>
      </c>
      <c r="F120" s="154" t="s">
        <v>213</v>
      </c>
      <c r="H120" s="155">
        <v>252.885</v>
      </c>
      <c r="I120" s="156"/>
      <c r="L120" s="152"/>
      <c r="M120" s="157"/>
      <c r="T120" s="158"/>
      <c r="AT120" s="153" t="s">
        <v>173</v>
      </c>
      <c r="AU120" s="153" t="s">
        <v>92</v>
      </c>
      <c r="AV120" s="12" t="s">
        <v>92</v>
      </c>
      <c r="AW120" s="12" t="s">
        <v>42</v>
      </c>
      <c r="AX120" s="12" t="s">
        <v>82</v>
      </c>
      <c r="AY120" s="153" t="s">
        <v>160</v>
      </c>
    </row>
    <row r="121" spans="2:51" s="12" customFormat="1" ht="11.25">
      <c r="B121" s="152"/>
      <c r="D121" s="150" t="s">
        <v>173</v>
      </c>
      <c r="E121" s="153" t="s">
        <v>44</v>
      </c>
      <c r="F121" s="154" t="s">
        <v>214</v>
      </c>
      <c r="H121" s="155">
        <v>442.98</v>
      </c>
      <c r="I121" s="156"/>
      <c r="L121" s="152"/>
      <c r="M121" s="157"/>
      <c r="T121" s="158"/>
      <c r="AT121" s="153" t="s">
        <v>173</v>
      </c>
      <c r="AU121" s="153" t="s">
        <v>92</v>
      </c>
      <c r="AV121" s="12" t="s">
        <v>92</v>
      </c>
      <c r="AW121" s="12" t="s">
        <v>42</v>
      </c>
      <c r="AX121" s="12" t="s">
        <v>82</v>
      </c>
      <c r="AY121" s="153" t="s">
        <v>160</v>
      </c>
    </row>
    <row r="122" spans="2:51" s="13" customFormat="1" ht="11.25">
      <c r="B122" s="159"/>
      <c r="D122" s="150" t="s">
        <v>173</v>
      </c>
      <c r="E122" s="160" t="s">
        <v>44</v>
      </c>
      <c r="F122" s="161" t="s">
        <v>176</v>
      </c>
      <c r="H122" s="162">
        <v>695.865</v>
      </c>
      <c r="I122" s="163"/>
      <c r="L122" s="159"/>
      <c r="M122" s="164"/>
      <c r="T122" s="165"/>
      <c r="AT122" s="160" t="s">
        <v>173</v>
      </c>
      <c r="AU122" s="160" t="s">
        <v>92</v>
      </c>
      <c r="AV122" s="13" t="s">
        <v>167</v>
      </c>
      <c r="AW122" s="13" t="s">
        <v>42</v>
      </c>
      <c r="AX122" s="13" t="s">
        <v>90</v>
      </c>
      <c r="AY122" s="160" t="s">
        <v>160</v>
      </c>
    </row>
    <row r="123" spans="2:65" s="1" customFormat="1" ht="37.9" customHeight="1">
      <c r="B123" s="33"/>
      <c r="C123" s="133" t="s">
        <v>215</v>
      </c>
      <c r="D123" s="133" t="s">
        <v>162</v>
      </c>
      <c r="E123" s="134" t="s">
        <v>216</v>
      </c>
      <c r="F123" s="135" t="s">
        <v>217</v>
      </c>
      <c r="G123" s="136" t="s">
        <v>208</v>
      </c>
      <c r="H123" s="137">
        <v>695.865</v>
      </c>
      <c r="I123" s="138"/>
      <c r="J123" s="139">
        <f>ROUND(I123*H123,2)</f>
        <v>0</v>
      </c>
      <c r="K123" s="135" t="s">
        <v>166</v>
      </c>
      <c r="L123" s="33"/>
      <c r="M123" s="140" t="s">
        <v>44</v>
      </c>
      <c r="N123" s="141" t="s">
        <v>53</v>
      </c>
      <c r="P123" s="142">
        <f>O123*H123</f>
        <v>0</v>
      </c>
      <c r="Q123" s="142">
        <v>0</v>
      </c>
      <c r="R123" s="142">
        <f>Q123*H123</f>
        <v>0</v>
      </c>
      <c r="S123" s="142">
        <v>0</v>
      </c>
      <c r="T123" s="143">
        <f>S123*H123</f>
        <v>0</v>
      </c>
      <c r="AR123" s="144" t="s">
        <v>167</v>
      </c>
      <c r="AT123" s="144" t="s">
        <v>162</v>
      </c>
      <c r="AU123" s="144" t="s">
        <v>92</v>
      </c>
      <c r="AY123" s="17" t="s">
        <v>160</v>
      </c>
      <c r="BE123" s="145">
        <f>IF(N123="základní",J123,0)</f>
        <v>0</v>
      </c>
      <c r="BF123" s="145">
        <f>IF(N123="snížená",J123,0)</f>
        <v>0</v>
      </c>
      <c r="BG123" s="145">
        <f>IF(N123="zákl. přenesená",J123,0)</f>
        <v>0</v>
      </c>
      <c r="BH123" s="145">
        <f>IF(N123="sníž. přenesená",J123,0)</f>
        <v>0</v>
      </c>
      <c r="BI123" s="145">
        <f>IF(N123="nulová",J123,0)</f>
        <v>0</v>
      </c>
      <c r="BJ123" s="17" t="s">
        <v>90</v>
      </c>
      <c r="BK123" s="145">
        <f>ROUND(I123*H123,2)</f>
        <v>0</v>
      </c>
      <c r="BL123" s="17" t="s">
        <v>167</v>
      </c>
      <c r="BM123" s="144" t="s">
        <v>218</v>
      </c>
    </row>
    <row r="124" spans="2:47" s="1" customFormat="1" ht="11.25">
      <c r="B124" s="33"/>
      <c r="D124" s="146" t="s">
        <v>169</v>
      </c>
      <c r="F124" s="147" t="s">
        <v>219</v>
      </c>
      <c r="I124" s="148"/>
      <c r="L124" s="33"/>
      <c r="M124" s="149"/>
      <c r="T124" s="54"/>
      <c r="AT124" s="17" t="s">
        <v>169</v>
      </c>
      <c r="AU124" s="17" t="s">
        <v>92</v>
      </c>
    </row>
    <row r="125" spans="2:47" s="1" customFormat="1" ht="58.5">
      <c r="B125" s="33"/>
      <c r="D125" s="150" t="s">
        <v>171</v>
      </c>
      <c r="F125" s="151" t="s">
        <v>220</v>
      </c>
      <c r="I125" s="148"/>
      <c r="L125" s="33"/>
      <c r="M125" s="149"/>
      <c r="T125" s="54"/>
      <c r="AT125" s="17" t="s">
        <v>171</v>
      </c>
      <c r="AU125" s="17" t="s">
        <v>92</v>
      </c>
    </row>
    <row r="126" spans="2:51" s="12" customFormat="1" ht="11.25">
      <c r="B126" s="152"/>
      <c r="D126" s="150" t="s">
        <v>173</v>
      </c>
      <c r="E126" s="153" t="s">
        <v>44</v>
      </c>
      <c r="F126" s="154" t="s">
        <v>221</v>
      </c>
      <c r="H126" s="155">
        <v>695.865</v>
      </c>
      <c r="I126" s="156"/>
      <c r="L126" s="152"/>
      <c r="M126" s="157"/>
      <c r="T126" s="158"/>
      <c r="AT126" s="153" t="s">
        <v>173</v>
      </c>
      <c r="AU126" s="153" t="s">
        <v>92</v>
      </c>
      <c r="AV126" s="12" t="s">
        <v>92</v>
      </c>
      <c r="AW126" s="12" t="s">
        <v>42</v>
      </c>
      <c r="AX126" s="12" t="s">
        <v>90</v>
      </c>
      <c r="AY126" s="153" t="s">
        <v>160</v>
      </c>
    </row>
    <row r="127" spans="2:65" s="1" customFormat="1" ht="37.9" customHeight="1">
      <c r="B127" s="33"/>
      <c r="C127" s="133" t="s">
        <v>222</v>
      </c>
      <c r="D127" s="133" t="s">
        <v>162</v>
      </c>
      <c r="E127" s="134" t="s">
        <v>223</v>
      </c>
      <c r="F127" s="135" t="s">
        <v>224</v>
      </c>
      <c r="G127" s="136" t="s">
        <v>208</v>
      </c>
      <c r="H127" s="137">
        <v>10437.975</v>
      </c>
      <c r="I127" s="138"/>
      <c r="J127" s="139">
        <f>ROUND(I127*H127,2)</f>
        <v>0</v>
      </c>
      <c r="K127" s="135" t="s">
        <v>166</v>
      </c>
      <c r="L127" s="33"/>
      <c r="M127" s="140" t="s">
        <v>44</v>
      </c>
      <c r="N127" s="141" t="s">
        <v>53</v>
      </c>
      <c r="P127" s="142">
        <f>O127*H127</f>
        <v>0</v>
      </c>
      <c r="Q127" s="142">
        <v>0</v>
      </c>
      <c r="R127" s="142">
        <f>Q127*H127</f>
        <v>0</v>
      </c>
      <c r="S127" s="142">
        <v>0</v>
      </c>
      <c r="T127" s="143">
        <f>S127*H127</f>
        <v>0</v>
      </c>
      <c r="AR127" s="144" t="s">
        <v>167</v>
      </c>
      <c r="AT127" s="144" t="s">
        <v>162</v>
      </c>
      <c r="AU127" s="144" t="s">
        <v>92</v>
      </c>
      <c r="AY127" s="17" t="s">
        <v>160</v>
      </c>
      <c r="BE127" s="145">
        <f>IF(N127="základní",J127,0)</f>
        <v>0</v>
      </c>
      <c r="BF127" s="145">
        <f>IF(N127="snížená",J127,0)</f>
        <v>0</v>
      </c>
      <c r="BG127" s="145">
        <f>IF(N127="zákl. přenesená",J127,0)</f>
        <v>0</v>
      </c>
      <c r="BH127" s="145">
        <f>IF(N127="sníž. přenesená",J127,0)</f>
        <v>0</v>
      </c>
      <c r="BI127" s="145">
        <f>IF(N127="nulová",J127,0)</f>
        <v>0</v>
      </c>
      <c r="BJ127" s="17" t="s">
        <v>90</v>
      </c>
      <c r="BK127" s="145">
        <f>ROUND(I127*H127,2)</f>
        <v>0</v>
      </c>
      <c r="BL127" s="17" t="s">
        <v>167</v>
      </c>
      <c r="BM127" s="144" t="s">
        <v>225</v>
      </c>
    </row>
    <row r="128" spans="2:47" s="1" customFormat="1" ht="11.25">
      <c r="B128" s="33"/>
      <c r="D128" s="146" t="s">
        <v>169</v>
      </c>
      <c r="F128" s="147" t="s">
        <v>226</v>
      </c>
      <c r="I128" s="148"/>
      <c r="L128" s="33"/>
      <c r="M128" s="149"/>
      <c r="T128" s="54"/>
      <c r="AT128" s="17" t="s">
        <v>169</v>
      </c>
      <c r="AU128" s="17" t="s">
        <v>92</v>
      </c>
    </row>
    <row r="129" spans="2:47" s="1" customFormat="1" ht="58.5">
      <c r="B129" s="33"/>
      <c r="D129" s="150" t="s">
        <v>171</v>
      </c>
      <c r="F129" s="151" t="s">
        <v>220</v>
      </c>
      <c r="I129" s="148"/>
      <c r="L129" s="33"/>
      <c r="M129" s="149"/>
      <c r="T129" s="54"/>
      <c r="AT129" s="17" t="s">
        <v>171</v>
      </c>
      <c r="AU129" s="17" t="s">
        <v>92</v>
      </c>
    </row>
    <row r="130" spans="2:47" s="1" customFormat="1" ht="19.5">
      <c r="B130" s="33"/>
      <c r="D130" s="150" t="s">
        <v>227</v>
      </c>
      <c r="F130" s="151" t="s">
        <v>228</v>
      </c>
      <c r="I130" s="148"/>
      <c r="L130" s="33"/>
      <c r="M130" s="149"/>
      <c r="T130" s="54"/>
      <c r="AT130" s="17" t="s">
        <v>227</v>
      </c>
      <c r="AU130" s="17" t="s">
        <v>92</v>
      </c>
    </row>
    <row r="131" spans="2:51" s="12" customFormat="1" ht="11.25">
      <c r="B131" s="152"/>
      <c r="D131" s="150" t="s">
        <v>173</v>
      </c>
      <c r="F131" s="154" t="s">
        <v>229</v>
      </c>
      <c r="H131" s="155">
        <v>10437.975</v>
      </c>
      <c r="I131" s="156"/>
      <c r="L131" s="152"/>
      <c r="M131" s="157"/>
      <c r="T131" s="158"/>
      <c r="AT131" s="153" t="s">
        <v>173</v>
      </c>
      <c r="AU131" s="153" t="s">
        <v>92</v>
      </c>
      <c r="AV131" s="12" t="s">
        <v>92</v>
      </c>
      <c r="AW131" s="12" t="s">
        <v>4</v>
      </c>
      <c r="AX131" s="12" t="s">
        <v>90</v>
      </c>
      <c r="AY131" s="153" t="s">
        <v>160</v>
      </c>
    </row>
    <row r="132" spans="2:65" s="1" customFormat="1" ht="24.2" customHeight="1">
      <c r="B132" s="33"/>
      <c r="C132" s="133" t="s">
        <v>230</v>
      </c>
      <c r="D132" s="133" t="s">
        <v>162</v>
      </c>
      <c r="E132" s="134" t="s">
        <v>231</v>
      </c>
      <c r="F132" s="135" t="s">
        <v>232</v>
      </c>
      <c r="G132" s="136" t="s">
        <v>126</v>
      </c>
      <c r="H132" s="137">
        <v>1252.557</v>
      </c>
      <c r="I132" s="138"/>
      <c r="J132" s="139">
        <f>ROUND(I132*H132,2)</f>
        <v>0</v>
      </c>
      <c r="K132" s="135" t="s">
        <v>166</v>
      </c>
      <c r="L132" s="33"/>
      <c r="M132" s="140" t="s">
        <v>44</v>
      </c>
      <c r="N132" s="141" t="s">
        <v>53</v>
      </c>
      <c r="P132" s="142">
        <f>O132*H132</f>
        <v>0</v>
      </c>
      <c r="Q132" s="142">
        <v>0</v>
      </c>
      <c r="R132" s="142">
        <f>Q132*H132</f>
        <v>0</v>
      </c>
      <c r="S132" s="142">
        <v>0</v>
      </c>
      <c r="T132" s="143">
        <f>S132*H132</f>
        <v>0</v>
      </c>
      <c r="AR132" s="144" t="s">
        <v>167</v>
      </c>
      <c r="AT132" s="144" t="s">
        <v>162</v>
      </c>
      <c r="AU132" s="144" t="s">
        <v>92</v>
      </c>
      <c r="AY132" s="17" t="s">
        <v>160</v>
      </c>
      <c r="BE132" s="145">
        <f>IF(N132="základní",J132,0)</f>
        <v>0</v>
      </c>
      <c r="BF132" s="145">
        <f>IF(N132="snížená",J132,0)</f>
        <v>0</v>
      </c>
      <c r="BG132" s="145">
        <f>IF(N132="zákl. přenesená",J132,0)</f>
        <v>0</v>
      </c>
      <c r="BH132" s="145">
        <f>IF(N132="sníž. přenesená",J132,0)</f>
        <v>0</v>
      </c>
      <c r="BI132" s="145">
        <f>IF(N132="nulová",J132,0)</f>
        <v>0</v>
      </c>
      <c r="BJ132" s="17" t="s">
        <v>90</v>
      </c>
      <c r="BK132" s="145">
        <f>ROUND(I132*H132,2)</f>
        <v>0</v>
      </c>
      <c r="BL132" s="17" t="s">
        <v>167</v>
      </c>
      <c r="BM132" s="144" t="s">
        <v>233</v>
      </c>
    </row>
    <row r="133" spans="2:47" s="1" customFormat="1" ht="11.25">
      <c r="B133" s="33"/>
      <c r="D133" s="146" t="s">
        <v>169</v>
      </c>
      <c r="F133" s="147" t="s">
        <v>234</v>
      </c>
      <c r="I133" s="148"/>
      <c r="L133" s="33"/>
      <c r="M133" s="149"/>
      <c r="T133" s="54"/>
      <c r="AT133" s="17" t="s">
        <v>169</v>
      </c>
      <c r="AU133" s="17" t="s">
        <v>92</v>
      </c>
    </row>
    <row r="134" spans="2:51" s="12" customFormat="1" ht="11.25">
      <c r="B134" s="152"/>
      <c r="D134" s="150" t="s">
        <v>173</v>
      </c>
      <c r="E134" s="153" t="s">
        <v>44</v>
      </c>
      <c r="F134" s="154" t="s">
        <v>235</v>
      </c>
      <c r="H134" s="155">
        <v>695.865</v>
      </c>
      <c r="I134" s="156"/>
      <c r="L134" s="152"/>
      <c r="M134" s="157"/>
      <c r="T134" s="158"/>
      <c r="AT134" s="153" t="s">
        <v>173</v>
      </c>
      <c r="AU134" s="153" t="s">
        <v>92</v>
      </c>
      <c r="AV134" s="12" t="s">
        <v>92</v>
      </c>
      <c r="AW134" s="12" t="s">
        <v>42</v>
      </c>
      <c r="AX134" s="12" t="s">
        <v>90</v>
      </c>
      <c r="AY134" s="153" t="s">
        <v>160</v>
      </c>
    </row>
    <row r="135" spans="2:51" s="12" customFormat="1" ht="11.25">
      <c r="B135" s="152"/>
      <c r="D135" s="150" t="s">
        <v>173</v>
      </c>
      <c r="F135" s="154" t="s">
        <v>236</v>
      </c>
      <c r="H135" s="155">
        <v>1252.557</v>
      </c>
      <c r="I135" s="156"/>
      <c r="L135" s="152"/>
      <c r="M135" s="157"/>
      <c r="T135" s="158"/>
      <c r="AT135" s="153" t="s">
        <v>173</v>
      </c>
      <c r="AU135" s="153" t="s">
        <v>92</v>
      </c>
      <c r="AV135" s="12" t="s">
        <v>92</v>
      </c>
      <c r="AW135" s="12" t="s">
        <v>4</v>
      </c>
      <c r="AX135" s="12" t="s">
        <v>90</v>
      </c>
      <c r="AY135" s="153" t="s">
        <v>160</v>
      </c>
    </row>
    <row r="136" spans="2:65" s="1" customFormat="1" ht="24.2" customHeight="1">
      <c r="B136" s="33"/>
      <c r="C136" s="133" t="s">
        <v>237</v>
      </c>
      <c r="D136" s="133" t="s">
        <v>162</v>
      </c>
      <c r="E136" s="134" t="s">
        <v>238</v>
      </c>
      <c r="F136" s="135" t="s">
        <v>239</v>
      </c>
      <c r="G136" s="136" t="s">
        <v>165</v>
      </c>
      <c r="H136" s="137">
        <v>3575</v>
      </c>
      <c r="I136" s="138"/>
      <c r="J136" s="139">
        <f>ROUND(I136*H136,2)</f>
        <v>0</v>
      </c>
      <c r="K136" s="135" t="s">
        <v>166</v>
      </c>
      <c r="L136" s="33"/>
      <c r="M136" s="140" t="s">
        <v>44</v>
      </c>
      <c r="N136" s="141" t="s">
        <v>53</v>
      </c>
      <c r="P136" s="142">
        <f>O136*H136</f>
        <v>0</v>
      </c>
      <c r="Q136" s="142">
        <v>0</v>
      </c>
      <c r="R136" s="142">
        <f>Q136*H136</f>
        <v>0</v>
      </c>
      <c r="S136" s="142">
        <v>0</v>
      </c>
      <c r="T136" s="143">
        <f>S136*H136</f>
        <v>0</v>
      </c>
      <c r="AR136" s="144" t="s">
        <v>167</v>
      </c>
      <c r="AT136" s="144" t="s">
        <v>162</v>
      </c>
      <c r="AU136" s="144" t="s">
        <v>92</v>
      </c>
      <c r="AY136" s="17" t="s">
        <v>160</v>
      </c>
      <c r="BE136" s="145">
        <f>IF(N136="základní",J136,0)</f>
        <v>0</v>
      </c>
      <c r="BF136" s="145">
        <f>IF(N136="snížená",J136,0)</f>
        <v>0</v>
      </c>
      <c r="BG136" s="145">
        <f>IF(N136="zákl. přenesená",J136,0)</f>
        <v>0</v>
      </c>
      <c r="BH136" s="145">
        <f>IF(N136="sníž. přenesená",J136,0)</f>
        <v>0</v>
      </c>
      <c r="BI136" s="145">
        <f>IF(N136="nulová",J136,0)</f>
        <v>0</v>
      </c>
      <c r="BJ136" s="17" t="s">
        <v>90</v>
      </c>
      <c r="BK136" s="145">
        <f>ROUND(I136*H136,2)</f>
        <v>0</v>
      </c>
      <c r="BL136" s="17" t="s">
        <v>167</v>
      </c>
      <c r="BM136" s="144" t="s">
        <v>240</v>
      </c>
    </row>
    <row r="137" spans="2:47" s="1" customFormat="1" ht="11.25">
      <c r="B137" s="33"/>
      <c r="D137" s="146" t="s">
        <v>169</v>
      </c>
      <c r="F137" s="147" t="s">
        <v>241</v>
      </c>
      <c r="I137" s="148"/>
      <c r="L137" s="33"/>
      <c r="M137" s="149"/>
      <c r="T137" s="54"/>
      <c r="AT137" s="17" t="s">
        <v>169</v>
      </c>
      <c r="AU137" s="17" t="s">
        <v>92</v>
      </c>
    </row>
    <row r="138" spans="2:47" s="1" customFormat="1" ht="107.25">
      <c r="B138" s="33"/>
      <c r="D138" s="150" t="s">
        <v>171</v>
      </c>
      <c r="F138" s="151" t="s">
        <v>242</v>
      </c>
      <c r="I138" s="148"/>
      <c r="L138" s="33"/>
      <c r="M138" s="149"/>
      <c r="T138" s="54"/>
      <c r="AT138" s="17" t="s">
        <v>171</v>
      </c>
      <c r="AU138" s="17" t="s">
        <v>92</v>
      </c>
    </row>
    <row r="139" spans="2:51" s="12" customFormat="1" ht="11.25">
      <c r="B139" s="152"/>
      <c r="D139" s="150" t="s">
        <v>173</v>
      </c>
      <c r="E139" s="153" t="s">
        <v>44</v>
      </c>
      <c r="F139" s="154" t="s">
        <v>243</v>
      </c>
      <c r="H139" s="155">
        <v>1905.8</v>
      </c>
      <c r="I139" s="156"/>
      <c r="L139" s="152"/>
      <c r="M139" s="157"/>
      <c r="T139" s="158"/>
      <c r="AT139" s="153" t="s">
        <v>173</v>
      </c>
      <c r="AU139" s="153" t="s">
        <v>92</v>
      </c>
      <c r="AV139" s="12" t="s">
        <v>92</v>
      </c>
      <c r="AW139" s="12" t="s">
        <v>42</v>
      </c>
      <c r="AX139" s="12" t="s">
        <v>82</v>
      </c>
      <c r="AY139" s="153" t="s">
        <v>160</v>
      </c>
    </row>
    <row r="140" spans="2:51" s="12" customFormat="1" ht="11.25">
      <c r="B140" s="152"/>
      <c r="D140" s="150" t="s">
        <v>173</v>
      </c>
      <c r="E140" s="153" t="s">
        <v>44</v>
      </c>
      <c r="F140" s="154" t="s">
        <v>244</v>
      </c>
      <c r="H140" s="155">
        <v>1669.2</v>
      </c>
      <c r="I140" s="156"/>
      <c r="L140" s="152"/>
      <c r="M140" s="157"/>
      <c r="T140" s="158"/>
      <c r="AT140" s="153" t="s">
        <v>173</v>
      </c>
      <c r="AU140" s="153" t="s">
        <v>92</v>
      </c>
      <c r="AV140" s="12" t="s">
        <v>92</v>
      </c>
      <c r="AW140" s="12" t="s">
        <v>42</v>
      </c>
      <c r="AX140" s="12" t="s">
        <v>82</v>
      </c>
      <c r="AY140" s="153" t="s">
        <v>160</v>
      </c>
    </row>
    <row r="141" spans="2:51" s="13" customFormat="1" ht="11.25">
      <c r="B141" s="159"/>
      <c r="D141" s="150" t="s">
        <v>173</v>
      </c>
      <c r="E141" s="160" t="s">
        <v>44</v>
      </c>
      <c r="F141" s="161" t="s">
        <v>176</v>
      </c>
      <c r="H141" s="162">
        <v>3575</v>
      </c>
      <c r="I141" s="163"/>
      <c r="L141" s="159"/>
      <c r="M141" s="164"/>
      <c r="T141" s="165"/>
      <c r="AT141" s="160" t="s">
        <v>173</v>
      </c>
      <c r="AU141" s="160" t="s">
        <v>92</v>
      </c>
      <c r="AV141" s="13" t="s">
        <v>167</v>
      </c>
      <c r="AW141" s="13" t="s">
        <v>42</v>
      </c>
      <c r="AX141" s="13" t="s">
        <v>90</v>
      </c>
      <c r="AY141" s="160" t="s">
        <v>160</v>
      </c>
    </row>
    <row r="142" spans="2:65" s="1" customFormat="1" ht="16.5" customHeight="1">
      <c r="B142" s="33"/>
      <c r="C142" s="172" t="s">
        <v>245</v>
      </c>
      <c r="D142" s="172" t="s">
        <v>246</v>
      </c>
      <c r="E142" s="173" t="s">
        <v>247</v>
      </c>
      <c r="F142" s="174" t="s">
        <v>248</v>
      </c>
      <c r="G142" s="175" t="s">
        <v>249</v>
      </c>
      <c r="H142" s="176">
        <v>53.625</v>
      </c>
      <c r="I142" s="177"/>
      <c r="J142" s="178">
        <f>ROUND(I142*H142,2)</f>
        <v>0</v>
      </c>
      <c r="K142" s="174" t="s">
        <v>166</v>
      </c>
      <c r="L142" s="179"/>
      <c r="M142" s="180" t="s">
        <v>44</v>
      </c>
      <c r="N142" s="181" t="s">
        <v>53</v>
      </c>
      <c r="P142" s="142">
        <f>O142*H142</f>
        <v>0</v>
      </c>
      <c r="Q142" s="142">
        <v>0.001</v>
      </c>
      <c r="R142" s="142">
        <f>Q142*H142</f>
        <v>0.053625</v>
      </c>
      <c r="S142" s="142">
        <v>0</v>
      </c>
      <c r="T142" s="143">
        <f>S142*H142</f>
        <v>0</v>
      </c>
      <c r="AR142" s="144" t="s">
        <v>222</v>
      </c>
      <c r="AT142" s="144" t="s">
        <v>246</v>
      </c>
      <c r="AU142" s="144" t="s">
        <v>92</v>
      </c>
      <c r="AY142" s="17" t="s">
        <v>160</v>
      </c>
      <c r="BE142" s="145">
        <f>IF(N142="základní",J142,0)</f>
        <v>0</v>
      </c>
      <c r="BF142" s="145">
        <f>IF(N142="snížená",J142,0)</f>
        <v>0</v>
      </c>
      <c r="BG142" s="145">
        <f>IF(N142="zákl. přenesená",J142,0)</f>
        <v>0</v>
      </c>
      <c r="BH142" s="145">
        <f>IF(N142="sníž. přenesená",J142,0)</f>
        <v>0</v>
      </c>
      <c r="BI142" s="145">
        <f>IF(N142="nulová",J142,0)</f>
        <v>0</v>
      </c>
      <c r="BJ142" s="17" t="s">
        <v>90</v>
      </c>
      <c r="BK142" s="145">
        <f>ROUND(I142*H142,2)</f>
        <v>0</v>
      </c>
      <c r="BL142" s="17" t="s">
        <v>167</v>
      </c>
      <c r="BM142" s="144" t="s">
        <v>250</v>
      </c>
    </row>
    <row r="143" spans="2:51" s="12" customFormat="1" ht="11.25">
      <c r="B143" s="152"/>
      <c r="D143" s="150" t="s">
        <v>173</v>
      </c>
      <c r="F143" s="154" t="s">
        <v>251</v>
      </c>
      <c r="H143" s="155">
        <v>53.625</v>
      </c>
      <c r="I143" s="156"/>
      <c r="L143" s="152"/>
      <c r="M143" s="157"/>
      <c r="T143" s="158"/>
      <c r="AT143" s="153" t="s">
        <v>173</v>
      </c>
      <c r="AU143" s="153" t="s">
        <v>92</v>
      </c>
      <c r="AV143" s="12" t="s">
        <v>92</v>
      </c>
      <c r="AW143" s="12" t="s">
        <v>4</v>
      </c>
      <c r="AX143" s="12" t="s">
        <v>90</v>
      </c>
      <c r="AY143" s="153" t="s">
        <v>160</v>
      </c>
    </row>
    <row r="144" spans="2:65" s="1" customFormat="1" ht="21.75" customHeight="1">
      <c r="B144" s="33"/>
      <c r="C144" s="133" t="s">
        <v>252</v>
      </c>
      <c r="D144" s="133" t="s">
        <v>162</v>
      </c>
      <c r="E144" s="134" t="s">
        <v>253</v>
      </c>
      <c r="F144" s="135" t="s">
        <v>254</v>
      </c>
      <c r="G144" s="136" t="s">
        <v>165</v>
      </c>
      <c r="H144" s="137">
        <v>3575</v>
      </c>
      <c r="I144" s="138"/>
      <c r="J144" s="139">
        <f>ROUND(I144*H144,2)</f>
        <v>0</v>
      </c>
      <c r="K144" s="135" t="s">
        <v>166</v>
      </c>
      <c r="L144" s="33"/>
      <c r="M144" s="140" t="s">
        <v>44</v>
      </c>
      <c r="N144" s="141" t="s">
        <v>53</v>
      </c>
      <c r="P144" s="142">
        <f>O144*H144</f>
        <v>0</v>
      </c>
      <c r="Q144" s="142">
        <v>0</v>
      </c>
      <c r="R144" s="142">
        <f>Q144*H144</f>
        <v>0</v>
      </c>
      <c r="S144" s="142">
        <v>0</v>
      </c>
      <c r="T144" s="143">
        <f>S144*H144</f>
        <v>0</v>
      </c>
      <c r="AR144" s="144" t="s">
        <v>167</v>
      </c>
      <c r="AT144" s="144" t="s">
        <v>162</v>
      </c>
      <c r="AU144" s="144" t="s">
        <v>92</v>
      </c>
      <c r="AY144" s="17" t="s">
        <v>160</v>
      </c>
      <c r="BE144" s="145">
        <f>IF(N144="základní",J144,0)</f>
        <v>0</v>
      </c>
      <c r="BF144" s="145">
        <f>IF(N144="snížená",J144,0)</f>
        <v>0</v>
      </c>
      <c r="BG144" s="145">
        <f>IF(N144="zákl. přenesená",J144,0)</f>
        <v>0</v>
      </c>
      <c r="BH144" s="145">
        <f>IF(N144="sníž. přenesená",J144,0)</f>
        <v>0</v>
      </c>
      <c r="BI144" s="145">
        <f>IF(N144="nulová",J144,0)</f>
        <v>0</v>
      </c>
      <c r="BJ144" s="17" t="s">
        <v>90</v>
      </c>
      <c r="BK144" s="145">
        <f>ROUND(I144*H144,2)</f>
        <v>0</v>
      </c>
      <c r="BL144" s="17" t="s">
        <v>167</v>
      </c>
      <c r="BM144" s="144" t="s">
        <v>255</v>
      </c>
    </row>
    <row r="145" spans="2:47" s="1" customFormat="1" ht="11.25">
      <c r="B145" s="33"/>
      <c r="D145" s="146" t="s">
        <v>169</v>
      </c>
      <c r="F145" s="147" t="s">
        <v>256</v>
      </c>
      <c r="I145" s="148"/>
      <c r="L145" s="33"/>
      <c r="M145" s="149"/>
      <c r="T145" s="54"/>
      <c r="AT145" s="17" t="s">
        <v>169</v>
      </c>
      <c r="AU145" s="17" t="s">
        <v>92</v>
      </c>
    </row>
    <row r="146" spans="2:47" s="1" customFormat="1" ht="87.75">
      <c r="B146" s="33"/>
      <c r="D146" s="150" t="s">
        <v>171</v>
      </c>
      <c r="F146" s="151" t="s">
        <v>257</v>
      </c>
      <c r="I146" s="148"/>
      <c r="L146" s="33"/>
      <c r="M146" s="149"/>
      <c r="T146" s="54"/>
      <c r="AT146" s="17" t="s">
        <v>171</v>
      </c>
      <c r="AU146" s="17" t="s">
        <v>92</v>
      </c>
    </row>
    <row r="147" spans="2:51" s="12" customFormat="1" ht="11.25">
      <c r="B147" s="152"/>
      <c r="D147" s="150" t="s">
        <v>173</v>
      </c>
      <c r="E147" s="153" t="s">
        <v>44</v>
      </c>
      <c r="F147" s="154" t="s">
        <v>258</v>
      </c>
      <c r="H147" s="155">
        <v>3575</v>
      </c>
      <c r="I147" s="156"/>
      <c r="L147" s="152"/>
      <c r="M147" s="157"/>
      <c r="T147" s="158"/>
      <c r="AT147" s="153" t="s">
        <v>173</v>
      </c>
      <c r="AU147" s="153" t="s">
        <v>92</v>
      </c>
      <c r="AV147" s="12" t="s">
        <v>92</v>
      </c>
      <c r="AW147" s="12" t="s">
        <v>42</v>
      </c>
      <c r="AX147" s="12" t="s">
        <v>90</v>
      </c>
      <c r="AY147" s="153" t="s">
        <v>160</v>
      </c>
    </row>
    <row r="148" spans="2:65" s="1" customFormat="1" ht="21.75" customHeight="1">
      <c r="B148" s="33"/>
      <c r="C148" s="133" t="s">
        <v>259</v>
      </c>
      <c r="D148" s="133" t="s">
        <v>162</v>
      </c>
      <c r="E148" s="134" t="s">
        <v>260</v>
      </c>
      <c r="F148" s="135" t="s">
        <v>261</v>
      </c>
      <c r="G148" s="136" t="s">
        <v>165</v>
      </c>
      <c r="H148" s="137">
        <v>10552.5</v>
      </c>
      <c r="I148" s="138"/>
      <c r="J148" s="139">
        <f>ROUND(I148*H148,2)</f>
        <v>0</v>
      </c>
      <c r="K148" s="135" t="s">
        <v>166</v>
      </c>
      <c r="L148" s="33"/>
      <c r="M148" s="140" t="s">
        <v>44</v>
      </c>
      <c r="N148" s="141" t="s">
        <v>53</v>
      </c>
      <c r="P148" s="142">
        <f>O148*H148</f>
        <v>0</v>
      </c>
      <c r="Q148" s="142">
        <v>0</v>
      </c>
      <c r="R148" s="142">
        <f>Q148*H148</f>
        <v>0</v>
      </c>
      <c r="S148" s="142">
        <v>0</v>
      </c>
      <c r="T148" s="143">
        <f>S148*H148</f>
        <v>0</v>
      </c>
      <c r="AR148" s="144" t="s">
        <v>167</v>
      </c>
      <c r="AT148" s="144" t="s">
        <v>162</v>
      </c>
      <c r="AU148" s="144" t="s">
        <v>92</v>
      </c>
      <c r="AY148" s="17" t="s">
        <v>160</v>
      </c>
      <c r="BE148" s="145">
        <f>IF(N148="základní",J148,0)</f>
        <v>0</v>
      </c>
      <c r="BF148" s="145">
        <f>IF(N148="snížená",J148,0)</f>
        <v>0</v>
      </c>
      <c r="BG148" s="145">
        <f>IF(N148="zákl. přenesená",J148,0)</f>
        <v>0</v>
      </c>
      <c r="BH148" s="145">
        <f>IF(N148="sníž. přenesená",J148,0)</f>
        <v>0</v>
      </c>
      <c r="BI148" s="145">
        <f>IF(N148="nulová",J148,0)</f>
        <v>0</v>
      </c>
      <c r="BJ148" s="17" t="s">
        <v>90</v>
      </c>
      <c r="BK148" s="145">
        <f>ROUND(I148*H148,2)</f>
        <v>0</v>
      </c>
      <c r="BL148" s="17" t="s">
        <v>167</v>
      </c>
      <c r="BM148" s="144" t="s">
        <v>262</v>
      </c>
    </row>
    <row r="149" spans="2:47" s="1" customFormat="1" ht="11.25">
      <c r="B149" s="33"/>
      <c r="D149" s="146" t="s">
        <v>169</v>
      </c>
      <c r="F149" s="147" t="s">
        <v>263</v>
      </c>
      <c r="I149" s="148"/>
      <c r="L149" s="33"/>
      <c r="M149" s="149"/>
      <c r="T149" s="54"/>
      <c r="AT149" s="17" t="s">
        <v>169</v>
      </c>
      <c r="AU149" s="17" t="s">
        <v>92</v>
      </c>
    </row>
    <row r="150" spans="2:47" s="1" customFormat="1" ht="87.75">
      <c r="B150" s="33"/>
      <c r="D150" s="150" t="s">
        <v>171</v>
      </c>
      <c r="F150" s="151" t="s">
        <v>257</v>
      </c>
      <c r="I150" s="148"/>
      <c r="L150" s="33"/>
      <c r="M150" s="149"/>
      <c r="T150" s="54"/>
      <c r="AT150" s="17" t="s">
        <v>171</v>
      </c>
      <c r="AU150" s="17" t="s">
        <v>92</v>
      </c>
    </row>
    <row r="151" spans="2:51" s="12" customFormat="1" ht="11.25">
      <c r="B151" s="152"/>
      <c r="D151" s="150" t="s">
        <v>173</v>
      </c>
      <c r="E151" s="153" t="s">
        <v>44</v>
      </c>
      <c r="F151" s="154" t="s">
        <v>264</v>
      </c>
      <c r="H151" s="155">
        <v>8490</v>
      </c>
      <c r="I151" s="156"/>
      <c r="L151" s="152"/>
      <c r="M151" s="157"/>
      <c r="T151" s="158"/>
      <c r="AT151" s="153" t="s">
        <v>173</v>
      </c>
      <c r="AU151" s="153" t="s">
        <v>92</v>
      </c>
      <c r="AV151" s="12" t="s">
        <v>92</v>
      </c>
      <c r="AW151" s="12" t="s">
        <v>42</v>
      </c>
      <c r="AX151" s="12" t="s">
        <v>82</v>
      </c>
      <c r="AY151" s="153" t="s">
        <v>160</v>
      </c>
    </row>
    <row r="152" spans="2:51" s="12" customFormat="1" ht="11.25">
      <c r="B152" s="152"/>
      <c r="D152" s="150" t="s">
        <v>173</v>
      </c>
      <c r="E152" s="153" t="s">
        <v>44</v>
      </c>
      <c r="F152" s="154" t="s">
        <v>265</v>
      </c>
      <c r="H152" s="155">
        <v>2062.5</v>
      </c>
      <c r="I152" s="156"/>
      <c r="L152" s="152"/>
      <c r="M152" s="157"/>
      <c r="T152" s="158"/>
      <c r="AT152" s="153" t="s">
        <v>173</v>
      </c>
      <c r="AU152" s="153" t="s">
        <v>92</v>
      </c>
      <c r="AV152" s="12" t="s">
        <v>92</v>
      </c>
      <c r="AW152" s="12" t="s">
        <v>42</v>
      </c>
      <c r="AX152" s="12" t="s">
        <v>82</v>
      </c>
      <c r="AY152" s="153" t="s">
        <v>160</v>
      </c>
    </row>
    <row r="153" spans="2:51" s="13" customFormat="1" ht="11.25">
      <c r="B153" s="159"/>
      <c r="D153" s="150" t="s">
        <v>173</v>
      </c>
      <c r="E153" s="160" t="s">
        <v>44</v>
      </c>
      <c r="F153" s="161" t="s">
        <v>176</v>
      </c>
      <c r="H153" s="162">
        <v>10552.5</v>
      </c>
      <c r="I153" s="163"/>
      <c r="L153" s="159"/>
      <c r="M153" s="164"/>
      <c r="T153" s="165"/>
      <c r="AT153" s="160" t="s">
        <v>173</v>
      </c>
      <c r="AU153" s="160" t="s">
        <v>92</v>
      </c>
      <c r="AV153" s="13" t="s">
        <v>167</v>
      </c>
      <c r="AW153" s="13" t="s">
        <v>42</v>
      </c>
      <c r="AX153" s="13" t="s">
        <v>90</v>
      </c>
      <c r="AY153" s="160" t="s">
        <v>160</v>
      </c>
    </row>
    <row r="154" spans="2:65" s="1" customFormat="1" ht="24.2" customHeight="1">
      <c r="B154" s="33"/>
      <c r="C154" s="133" t="s">
        <v>266</v>
      </c>
      <c r="D154" s="133" t="s">
        <v>162</v>
      </c>
      <c r="E154" s="134" t="s">
        <v>267</v>
      </c>
      <c r="F154" s="135" t="s">
        <v>268</v>
      </c>
      <c r="G154" s="136" t="s">
        <v>165</v>
      </c>
      <c r="H154" s="137">
        <v>3575</v>
      </c>
      <c r="I154" s="138"/>
      <c r="J154" s="139">
        <f>ROUND(I154*H154,2)</f>
        <v>0</v>
      </c>
      <c r="K154" s="135" t="s">
        <v>166</v>
      </c>
      <c r="L154" s="33"/>
      <c r="M154" s="140" t="s">
        <v>44</v>
      </c>
      <c r="N154" s="141" t="s">
        <v>53</v>
      </c>
      <c r="P154" s="142">
        <f>O154*H154</f>
        <v>0</v>
      </c>
      <c r="Q154" s="142">
        <v>0</v>
      </c>
      <c r="R154" s="142">
        <f>Q154*H154</f>
        <v>0</v>
      </c>
      <c r="S154" s="142">
        <v>0</v>
      </c>
      <c r="T154" s="143">
        <f>S154*H154</f>
        <v>0</v>
      </c>
      <c r="AR154" s="144" t="s">
        <v>167</v>
      </c>
      <c r="AT154" s="144" t="s">
        <v>162</v>
      </c>
      <c r="AU154" s="144" t="s">
        <v>92</v>
      </c>
      <c r="AY154" s="17" t="s">
        <v>160</v>
      </c>
      <c r="BE154" s="145">
        <f>IF(N154="základní",J154,0)</f>
        <v>0</v>
      </c>
      <c r="BF154" s="145">
        <f>IF(N154="snížená",J154,0)</f>
        <v>0</v>
      </c>
      <c r="BG154" s="145">
        <f>IF(N154="zákl. přenesená",J154,0)</f>
        <v>0</v>
      </c>
      <c r="BH154" s="145">
        <f>IF(N154="sníž. přenesená",J154,0)</f>
        <v>0</v>
      </c>
      <c r="BI154" s="145">
        <f>IF(N154="nulová",J154,0)</f>
        <v>0</v>
      </c>
      <c r="BJ154" s="17" t="s">
        <v>90</v>
      </c>
      <c r="BK154" s="145">
        <f>ROUND(I154*H154,2)</f>
        <v>0</v>
      </c>
      <c r="BL154" s="17" t="s">
        <v>167</v>
      </c>
      <c r="BM154" s="144" t="s">
        <v>269</v>
      </c>
    </row>
    <row r="155" spans="2:47" s="1" customFormat="1" ht="11.25">
      <c r="B155" s="33"/>
      <c r="D155" s="146" t="s">
        <v>169</v>
      </c>
      <c r="F155" s="147" t="s">
        <v>270</v>
      </c>
      <c r="I155" s="148"/>
      <c r="L155" s="33"/>
      <c r="M155" s="149"/>
      <c r="T155" s="54"/>
      <c r="AT155" s="17" t="s">
        <v>169</v>
      </c>
      <c r="AU155" s="17" t="s">
        <v>92</v>
      </c>
    </row>
    <row r="156" spans="2:47" s="1" customFormat="1" ht="48.75">
      <c r="B156" s="33"/>
      <c r="D156" s="150" t="s">
        <v>171</v>
      </c>
      <c r="F156" s="151" t="s">
        <v>271</v>
      </c>
      <c r="I156" s="148"/>
      <c r="L156" s="33"/>
      <c r="M156" s="149"/>
      <c r="T156" s="54"/>
      <c r="AT156" s="17" t="s">
        <v>171</v>
      </c>
      <c r="AU156" s="17" t="s">
        <v>92</v>
      </c>
    </row>
    <row r="157" spans="2:51" s="12" customFormat="1" ht="11.25">
      <c r="B157" s="152"/>
      <c r="D157" s="150" t="s">
        <v>173</v>
      </c>
      <c r="E157" s="153" t="s">
        <v>44</v>
      </c>
      <c r="F157" s="154" t="s">
        <v>258</v>
      </c>
      <c r="H157" s="155">
        <v>3575</v>
      </c>
      <c r="I157" s="156"/>
      <c r="L157" s="152"/>
      <c r="M157" s="157"/>
      <c r="T157" s="158"/>
      <c r="AT157" s="153" t="s">
        <v>173</v>
      </c>
      <c r="AU157" s="153" t="s">
        <v>92</v>
      </c>
      <c r="AV157" s="12" t="s">
        <v>92</v>
      </c>
      <c r="AW157" s="12" t="s">
        <v>42</v>
      </c>
      <c r="AX157" s="12" t="s">
        <v>90</v>
      </c>
      <c r="AY157" s="153" t="s">
        <v>160</v>
      </c>
    </row>
    <row r="158" spans="2:65" s="1" customFormat="1" ht="16.5" customHeight="1">
      <c r="B158" s="33"/>
      <c r="C158" s="172" t="s">
        <v>8</v>
      </c>
      <c r="D158" s="172" t="s">
        <v>246</v>
      </c>
      <c r="E158" s="173" t="s">
        <v>272</v>
      </c>
      <c r="F158" s="174" t="s">
        <v>273</v>
      </c>
      <c r="G158" s="175" t="s">
        <v>126</v>
      </c>
      <c r="H158" s="176">
        <v>965.25</v>
      </c>
      <c r="I158" s="177"/>
      <c r="J158" s="178">
        <f>ROUND(I158*H158,2)</f>
        <v>0</v>
      </c>
      <c r="K158" s="174" t="s">
        <v>166</v>
      </c>
      <c r="L158" s="179"/>
      <c r="M158" s="180" t="s">
        <v>44</v>
      </c>
      <c r="N158" s="181" t="s">
        <v>53</v>
      </c>
      <c r="P158" s="142">
        <f>O158*H158</f>
        <v>0</v>
      </c>
      <c r="Q158" s="142">
        <v>1</v>
      </c>
      <c r="R158" s="142">
        <f>Q158*H158</f>
        <v>965.25</v>
      </c>
      <c r="S158" s="142">
        <v>0</v>
      </c>
      <c r="T158" s="143">
        <f>S158*H158</f>
        <v>0</v>
      </c>
      <c r="AR158" s="144" t="s">
        <v>222</v>
      </c>
      <c r="AT158" s="144" t="s">
        <v>246</v>
      </c>
      <c r="AU158" s="144" t="s">
        <v>92</v>
      </c>
      <c r="AY158" s="17" t="s">
        <v>160</v>
      </c>
      <c r="BE158" s="145">
        <f>IF(N158="základní",J158,0)</f>
        <v>0</v>
      </c>
      <c r="BF158" s="145">
        <f>IF(N158="snížená",J158,0)</f>
        <v>0</v>
      </c>
      <c r="BG158" s="145">
        <f>IF(N158="zákl. přenesená",J158,0)</f>
        <v>0</v>
      </c>
      <c r="BH158" s="145">
        <f>IF(N158="sníž. přenesená",J158,0)</f>
        <v>0</v>
      </c>
      <c r="BI158" s="145">
        <f>IF(N158="nulová",J158,0)</f>
        <v>0</v>
      </c>
      <c r="BJ158" s="17" t="s">
        <v>90</v>
      </c>
      <c r="BK158" s="145">
        <f>ROUND(I158*H158,2)</f>
        <v>0</v>
      </c>
      <c r="BL158" s="17" t="s">
        <v>167</v>
      </c>
      <c r="BM158" s="144" t="s">
        <v>274</v>
      </c>
    </row>
    <row r="159" spans="2:51" s="12" customFormat="1" ht="11.25">
      <c r="B159" s="152"/>
      <c r="D159" s="150" t="s">
        <v>173</v>
      </c>
      <c r="F159" s="154" t="s">
        <v>275</v>
      </c>
      <c r="H159" s="155">
        <v>965.25</v>
      </c>
      <c r="I159" s="156"/>
      <c r="L159" s="152"/>
      <c r="M159" s="157"/>
      <c r="T159" s="158"/>
      <c r="AT159" s="153" t="s">
        <v>173</v>
      </c>
      <c r="AU159" s="153" t="s">
        <v>92</v>
      </c>
      <c r="AV159" s="12" t="s">
        <v>92</v>
      </c>
      <c r="AW159" s="12" t="s">
        <v>4</v>
      </c>
      <c r="AX159" s="12" t="s">
        <v>90</v>
      </c>
      <c r="AY159" s="153" t="s">
        <v>160</v>
      </c>
    </row>
    <row r="160" spans="2:65" s="1" customFormat="1" ht="16.5" customHeight="1">
      <c r="B160" s="33"/>
      <c r="C160" s="133" t="s">
        <v>276</v>
      </c>
      <c r="D160" s="133" t="s">
        <v>162</v>
      </c>
      <c r="E160" s="134" t="s">
        <v>277</v>
      </c>
      <c r="F160" s="135" t="s">
        <v>278</v>
      </c>
      <c r="G160" s="136" t="s">
        <v>165</v>
      </c>
      <c r="H160" s="137">
        <v>3575</v>
      </c>
      <c r="I160" s="138"/>
      <c r="J160" s="139">
        <f>ROUND(I160*H160,2)</f>
        <v>0</v>
      </c>
      <c r="K160" s="135" t="s">
        <v>166</v>
      </c>
      <c r="L160" s="33"/>
      <c r="M160" s="140" t="s">
        <v>44</v>
      </c>
      <c r="N160" s="141" t="s">
        <v>53</v>
      </c>
      <c r="P160" s="142">
        <f>O160*H160</f>
        <v>0</v>
      </c>
      <c r="Q160" s="142">
        <v>0</v>
      </c>
      <c r="R160" s="142">
        <f>Q160*H160</f>
        <v>0</v>
      </c>
      <c r="S160" s="142">
        <v>0</v>
      </c>
      <c r="T160" s="143">
        <f>S160*H160</f>
        <v>0</v>
      </c>
      <c r="AR160" s="144" t="s">
        <v>167</v>
      </c>
      <c r="AT160" s="144" t="s">
        <v>162</v>
      </c>
      <c r="AU160" s="144" t="s">
        <v>92</v>
      </c>
      <c r="AY160" s="17" t="s">
        <v>160</v>
      </c>
      <c r="BE160" s="145">
        <f>IF(N160="základní",J160,0)</f>
        <v>0</v>
      </c>
      <c r="BF160" s="145">
        <f>IF(N160="snížená",J160,0)</f>
        <v>0</v>
      </c>
      <c r="BG160" s="145">
        <f>IF(N160="zákl. přenesená",J160,0)</f>
        <v>0</v>
      </c>
      <c r="BH160" s="145">
        <f>IF(N160="sníž. přenesená",J160,0)</f>
        <v>0</v>
      </c>
      <c r="BI160" s="145">
        <f>IF(N160="nulová",J160,0)</f>
        <v>0</v>
      </c>
      <c r="BJ160" s="17" t="s">
        <v>90</v>
      </c>
      <c r="BK160" s="145">
        <f>ROUND(I160*H160,2)</f>
        <v>0</v>
      </c>
      <c r="BL160" s="17" t="s">
        <v>167</v>
      </c>
      <c r="BM160" s="144" t="s">
        <v>279</v>
      </c>
    </row>
    <row r="161" spans="2:47" s="1" customFormat="1" ht="11.25">
      <c r="B161" s="33"/>
      <c r="D161" s="146" t="s">
        <v>169</v>
      </c>
      <c r="F161" s="147" t="s">
        <v>280</v>
      </c>
      <c r="I161" s="148"/>
      <c r="L161" s="33"/>
      <c r="M161" s="149"/>
      <c r="T161" s="54"/>
      <c r="AT161" s="17" t="s">
        <v>169</v>
      </c>
      <c r="AU161" s="17" t="s">
        <v>92</v>
      </c>
    </row>
    <row r="162" spans="2:47" s="1" customFormat="1" ht="39">
      <c r="B162" s="33"/>
      <c r="D162" s="150" t="s">
        <v>171</v>
      </c>
      <c r="F162" s="151" t="s">
        <v>281</v>
      </c>
      <c r="I162" s="148"/>
      <c r="L162" s="33"/>
      <c r="M162" s="149"/>
      <c r="T162" s="54"/>
      <c r="AT162" s="17" t="s">
        <v>171</v>
      </c>
      <c r="AU162" s="17" t="s">
        <v>92</v>
      </c>
    </row>
    <row r="163" spans="2:51" s="12" customFormat="1" ht="11.25">
      <c r="B163" s="152"/>
      <c r="D163" s="150" t="s">
        <v>173</v>
      </c>
      <c r="E163" s="153" t="s">
        <v>44</v>
      </c>
      <c r="F163" s="154" t="s">
        <v>258</v>
      </c>
      <c r="H163" s="155">
        <v>3575</v>
      </c>
      <c r="I163" s="156"/>
      <c r="L163" s="152"/>
      <c r="M163" s="157"/>
      <c r="T163" s="158"/>
      <c r="AT163" s="153" t="s">
        <v>173</v>
      </c>
      <c r="AU163" s="153" t="s">
        <v>92</v>
      </c>
      <c r="AV163" s="12" t="s">
        <v>92</v>
      </c>
      <c r="AW163" s="12" t="s">
        <v>42</v>
      </c>
      <c r="AX163" s="12" t="s">
        <v>90</v>
      </c>
      <c r="AY163" s="153" t="s">
        <v>160</v>
      </c>
    </row>
    <row r="164" spans="2:65" s="1" customFormat="1" ht="24.2" customHeight="1">
      <c r="B164" s="33"/>
      <c r="C164" s="133" t="s">
        <v>282</v>
      </c>
      <c r="D164" s="133" t="s">
        <v>162</v>
      </c>
      <c r="E164" s="134" t="s">
        <v>283</v>
      </c>
      <c r="F164" s="135" t="s">
        <v>284</v>
      </c>
      <c r="G164" s="136" t="s">
        <v>165</v>
      </c>
      <c r="H164" s="137">
        <v>3575</v>
      </c>
      <c r="I164" s="138"/>
      <c r="J164" s="139">
        <f>ROUND(I164*H164,2)</f>
        <v>0</v>
      </c>
      <c r="K164" s="135" t="s">
        <v>166</v>
      </c>
      <c r="L164" s="33"/>
      <c r="M164" s="140" t="s">
        <v>44</v>
      </c>
      <c r="N164" s="141" t="s">
        <v>53</v>
      </c>
      <c r="P164" s="142">
        <f>O164*H164</f>
        <v>0</v>
      </c>
      <c r="Q164" s="142">
        <v>0</v>
      </c>
      <c r="R164" s="142">
        <f>Q164*H164</f>
        <v>0</v>
      </c>
      <c r="S164" s="142">
        <v>0</v>
      </c>
      <c r="T164" s="143">
        <f>S164*H164</f>
        <v>0</v>
      </c>
      <c r="AR164" s="144" t="s">
        <v>167</v>
      </c>
      <c r="AT164" s="144" t="s">
        <v>162</v>
      </c>
      <c r="AU164" s="144" t="s">
        <v>92</v>
      </c>
      <c r="AY164" s="17" t="s">
        <v>160</v>
      </c>
      <c r="BE164" s="145">
        <f>IF(N164="základní",J164,0)</f>
        <v>0</v>
      </c>
      <c r="BF164" s="145">
        <f>IF(N164="snížená",J164,0)</f>
        <v>0</v>
      </c>
      <c r="BG164" s="145">
        <f>IF(N164="zákl. přenesená",J164,0)</f>
        <v>0</v>
      </c>
      <c r="BH164" s="145">
        <f>IF(N164="sníž. přenesená",J164,0)</f>
        <v>0</v>
      </c>
      <c r="BI164" s="145">
        <f>IF(N164="nulová",J164,0)</f>
        <v>0</v>
      </c>
      <c r="BJ164" s="17" t="s">
        <v>90</v>
      </c>
      <c r="BK164" s="145">
        <f>ROUND(I164*H164,2)</f>
        <v>0</v>
      </c>
      <c r="BL164" s="17" t="s">
        <v>167</v>
      </c>
      <c r="BM164" s="144" t="s">
        <v>285</v>
      </c>
    </row>
    <row r="165" spans="2:47" s="1" customFormat="1" ht="11.25">
      <c r="B165" s="33"/>
      <c r="D165" s="146" t="s">
        <v>169</v>
      </c>
      <c r="F165" s="147" t="s">
        <v>286</v>
      </c>
      <c r="I165" s="148"/>
      <c r="L165" s="33"/>
      <c r="M165" s="149"/>
      <c r="T165" s="54"/>
      <c r="AT165" s="17" t="s">
        <v>169</v>
      </c>
      <c r="AU165" s="17" t="s">
        <v>92</v>
      </c>
    </row>
    <row r="166" spans="2:51" s="12" customFormat="1" ht="11.25">
      <c r="B166" s="152"/>
      <c r="D166" s="150" t="s">
        <v>173</v>
      </c>
      <c r="E166" s="153" t="s">
        <v>44</v>
      </c>
      <c r="F166" s="154" t="s">
        <v>258</v>
      </c>
      <c r="H166" s="155">
        <v>3575</v>
      </c>
      <c r="I166" s="156"/>
      <c r="L166" s="152"/>
      <c r="M166" s="157"/>
      <c r="T166" s="158"/>
      <c r="AT166" s="153" t="s">
        <v>173</v>
      </c>
      <c r="AU166" s="153" t="s">
        <v>92</v>
      </c>
      <c r="AV166" s="12" t="s">
        <v>92</v>
      </c>
      <c r="AW166" s="12" t="s">
        <v>42</v>
      </c>
      <c r="AX166" s="12" t="s">
        <v>90</v>
      </c>
      <c r="AY166" s="153" t="s">
        <v>160</v>
      </c>
    </row>
    <row r="167" spans="2:63" s="11" customFormat="1" ht="22.9" customHeight="1">
      <c r="B167" s="121"/>
      <c r="D167" s="122" t="s">
        <v>81</v>
      </c>
      <c r="E167" s="131" t="s">
        <v>197</v>
      </c>
      <c r="F167" s="131" t="s">
        <v>287</v>
      </c>
      <c r="I167" s="124"/>
      <c r="J167" s="132">
        <f>BK167</f>
        <v>0</v>
      </c>
      <c r="L167" s="121"/>
      <c r="M167" s="126"/>
      <c r="P167" s="127">
        <f>SUM(P168:P225)</f>
        <v>0</v>
      </c>
      <c r="R167" s="127">
        <f>SUM(R168:R225)</f>
        <v>901.3125</v>
      </c>
      <c r="T167" s="128">
        <f>SUM(T168:T225)</f>
        <v>0</v>
      </c>
      <c r="AR167" s="122" t="s">
        <v>90</v>
      </c>
      <c r="AT167" s="129" t="s">
        <v>81</v>
      </c>
      <c r="AU167" s="129" t="s">
        <v>90</v>
      </c>
      <c r="AY167" s="122" t="s">
        <v>160</v>
      </c>
      <c r="BK167" s="130">
        <f>SUM(BK168:BK225)</f>
        <v>0</v>
      </c>
    </row>
    <row r="168" spans="2:65" s="1" customFormat="1" ht="21.75" customHeight="1">
      <c r="B168" s="33"/>
      <c r="C168" s="133" t="s">
        <v>288</v>
      </c>
      <c r="D168" s="133" t="s">
        <v>162</v>
      </c>
      <c r="E168" s="134" t="s">
        <v>289</v>
      </c>
      <c r="F168" s="135" t="s">
        <v>290</v>
      </c>
      <c r="G168" s="136" t="s">
        <v>165</v>
      </c>
      <c r="H168" s="137">
        <v>8490</v>
      </c>
      <c r="I168" s="138"/>
      <c r="J168" s="139">
        <f>ROUND(I168*H168,2)</f>
        <v>0</v>
      </c>
      <c r="K168" s="135" t="s">
        <v>166</v>
      </c>
      <c r="L168" s="33"/>
      <c r="M168" s="140" t="s">
        <v>44</v>
      </c>
      <c r="N168" s="141" t="s">
        <v>53</v>
      </c>
      <c r="P168" s="142">
        <f>O168*H168</f>
        <v>0</v>
      </c>
      <c r="Q168" s="142">
        <v>0</v>
      </c>
      <c r="R168" s="142">
        <f>Q168*H168</f>
        <v>0</v>
      </c>
      <c r="S168" s="142">
        <v>0</v>
      </c>
      <c r="T168" s="143">
        <f>S168*H168</f>
        <v>0</v>
      </c>
      <c r="AR168" s="144" t="s">
        <v>167</v>
      </c>
      <c r="AT168" s="144" t="s">
        <v>162</v>
      </c>
      <c r="AU168" s="144" t="s">
        <v>92</v>
      </c>
      <c r="AY168" s="17" t="s">
        <v>160</v>
      </c>
      <c r="BE168" s="145">
        <f>IF(N168="základní",J168,0)</f>
        <v>0</v>
      </c>
      <c r="BF168" s="145">
        <f>IF(N168="snížená",J168,0)</f>
        <v>0</v>
      </c>
      <c r="BG168" s="145">
        <f>IF(N168="zákl. přenesená",J168,0)</f>
        <v>0</v>
      </c>
      <c r="BH168" s="145">
        <f>IF(N168="sníž. přenesená",J168,0)</f>
        <v>0</v>
      </c>
      <c r="BI168" s="145">
        <f>IF(N168="nulová",J168,0)</f>
        <v>0</v>
      </c>
      <c r="BJ168" s="17" t="s">
        <v>90</v>
      </c>
      <c r="BK168" s="145">
        <f>ROUND(I168*H168,2)</f>
        <v>0</v>
      </c>
      <c r="BL168" s="17" t="s">
        <v>167</v>
      </c>
      <c r="BM168" s="144" t="s">
        <v>291</v>
      </c>
    </row>
    <row r="169" spans="2:47" s="1" customFormat="1" ht="11.25">
      <c r="B169" s="33"/>
      <c r="D169" s="146" t="s">
        <v>169</v>
      </c>
      <c r="F169" s="147" t="s">
        <v>292</v>
      </c>
      <c r="I169" s="148"/>
      <c r="L169" s="33"/>
      <c r="M169" s="149"/>
      <c r="T169" s="54"/>
      <c r="AT169" s="17" t="s">
        <v>169</v>
      </c>
      <c r="AU169" s="17" t="s">
        <v>92</v>
      </c>
    </row>
    <row r="170" spans="2:51" s="12" customFormat="1" ht="11.25">
      <c r="B170" s="152"/>
      <c r="D170" s="150" t="s">
        <v>173</v>
      </c>
      <c r="E170" s="153" t="s">
        <v>44</v>
      </c>
      <c r="F170" s="154" t="s">
        <v>293</v>
      </c>
      <c r="H170" s="155">
        <v>4400</v>
      </c>
      <c r="I170" s="156"/>
      <c r="L170" s="152"/>
      <c r="M170" s="157"/>
      <c r="T170" s="158"/>
      <c r="AT170" s="153" t="s">
        <v>173</v>
      </c>
      <c r="AU170" s="153" t="s">
        <v>92</v>
      </c>
      <c r="AV170" s="12" t="s">
        <v>92</v>
      </c>
      <c r="AW170" s="12" t="s">
        <v>42</v>
      </c>
      <c r="AX170" s="12" t="s">
        <v>82</v>
      </c>
      <c r="AY170" s="153" t="s">
        <v>160</v>
      </c>
    </row>
    <row r="171" spans="2:51" s="12" customFormat="1" ht="11.25">
      <c r="B171" s="152"/>
      <c r="D171" s="150" t="s">
        <v>173</v>
      </c>
      <c r="E171" s="153" t="s">
        <v>44</v>
      </c>
      <c r="F171" s="154" t="s">
        <v>294</v>
      </c>
      <c r="H171" s="155">
        <v>4090</v>
      </c>
      <c r="I171" s="156"/>
      <c r="L171" s="152"/>
      <c r="M171" s="157"/>
      <c r="T171" s="158"/>
      <c r="AT171" s="153" t="s">
        <v>173</v>
      </c>
      <c r="AU171" s="153" t="s">
        <v>92</v>
      </c>
      <c r="AV171" s="12" t="s">
        <v>92</v>
      </c>
      <c r="AW171" s="12" t="s">
        <v>42</v>
      </c>
      <c r="AX171" s="12" t="s">
        <v>82</v>
      </c>
      <c r="AY171" s="153" t="s">
        <v>160</v>
      </c>
    </row>
    <row r="172" spans="2:51" s="13" customFormat="1" ht="11.25">
      <c r="B172" s="159"/>
      <c r="D172" s="150" t="s">
        <v>173</v>
      </c>
      <c r="E172" s="160" t="s">
        <v>44</v>
      </c>
      <c r="F172" s="161" t="s">
        <v>176</v>
      </c>
      <c r="H172" s="162">
        <v>8490</v>
      </c>
      <c r="I172" s="163"/>
      <c r="L172" s="159"/>
      <c r="M172" s="164"/>
      <c r="T172" s="165"/>
      <c r="AT172" s="160" t="s">
        <v>173</v>
      </c>
      <c r="AU172" s="160" t="s">
        <v>92</v>
      </c>
      <c r="AV172" s="13" t="s">
        <v>167</v>
      </c>
      <c r="AW172" s="13" t="s">
        <v>42</v>
      </c>
      <c r="AX172" s="13" t="s">
        <v>90</v>
      </c>
      <c r="AY172" s="160" t="s">
        <v>160</v>
      </c>
    </row>
    <row r="173" spans="2:65" s="1" customFormat="1" ht="24.2" customHeight="1">
      <c r="B173" s="33"/>
      <c r="C173" s="133" t="s">
        <v>295</v>
      </c>
      <c r="D173" s="133" t="s">
        <v>162</v>
      </c>
      <c r="E173" s="134" t="s">
        <v>296</v>
      </c>
      <c r="F173" s="135" t="s">
        <v>297</v>
      </c>
      <c r="G173" s="136" t="s">
        <v>165</v>
      </c>
      <c r="H173" s="137">
        <v>4090</v>
      </c>
      <c r="I173" s="138"/>
      <c r="J173" s="139">
        <f>ROUND(I173*H173,2)</f>
        <v>0</v>
      </c>
      <c r="K173" s="135" t="s">
        <v>166</v>
      </c>
      <c r="L173" s="33"/>
      <c r="M173" s="140" t="s">
        <v>44</v>
      </c>
      <c r="N173" s="141" t="s">
        <v>53</v>
      </c>
      <c r="P173" s="142">
        <f>O173*H173</f>
        <v>0</v>
      </c>
      <c r="Q173" s="142">
        <v>0</v>
      </c>
      <c r="R173" s="142">
        <f>Q173*H173</f>
        <v>0</v>
      </c>
      <c r="S173" s="142">
        <v>0</v>
      </c>
      <c r="T173" s="143">
        <f>S173*H173</f>
        <v>0</v>
      </c>
      <c r="AR173" s="144" t="s">
        <v>167</v>
      </c>
      <c r="AT173" s="144" t="s">
        <v>162</v>
      </c>
      <c r="AU173" s="144" t="s">
        <v>92</v>
      </c>
      <c r="AY173" s="17" t="s">
        <v>160</v>
      </c>
      <c r="BE173" s="145">
        <f>IF(N173="základní",J173,0)</f>
        <v>0</v>
      </c>
      <c r="BF173" s="145">
        <f>IF(N173="snížená",J173,0)</f>
        <v>0</v>
      </c>
      <c r="BG173" s="145">
        <f>IF(N173="zákl. přenesená",J173,0)</f>
        <v>0</v>
      </c>
      <c r="BH173" s="145">
        <f>IF(N173="sníž. přenesená",J173,0)</f>
        <v>0</v>
      </c>
      <c r="BI173" s="145">
        <f>IF(N173="nulová",J173,0)</f>
        <v>0</v>
      </c>
      <c r="BJ173" s="17" t="s">
        <v>90</v>
      </c>
      <c r="BK173" s="145">
        <f>ROUND(I173*H173,2)</f>
        <v>0</v>
      </c>
      <c r="BL173" s="17" t="s">
        <v>167</v>
      </c>
      <c r="BM173" s="144" t="s">
        <v>298</v>
      </c>
    </row>
    <row r="174" spans="2:47" s="1" customFormat="1" ht="11.25">
      <c r="B174" s="33"/>
      <c r="D174" s="146" t="s">
        <v>169</v>
      </c>
      <c r="F174" s="147" t="s">
        <v>299</v>
      </c>
      <c r="I174" s="148"/>
      <c r="L174" s="33"/>
      <c r="M174" s="149"/>
      <c r="T174" s="54"/>
      <c r="AT174" s="17" t="s">
        <v>169</v>
      </c>
      <c r="AU174" s="17" t="s">
        <v>92</v>
      </c>
    </row>
    <row r="175" spans="2:47" s="1" customFormat="1" ht="312">
      <c r="B175" s="33"/>
      <c r="D175" s="150" t="s">
        <v>171</v>
      </c>
      <c r="F175" s="151" t="s">
        <v>300</v>
      </c>
      <c r="I175" s="148"/>
      <c r="L175" s="33"/>
      <c r="M175" s="149"/>
      <c r="T175" s="54"/>
      <c r="AT175" s="17" t="s">
        <v>171</v>
      </c>
      <c r="AU175" s="17" t="s">
        <v>92</v>
      </c>
    </row>
    <row r="176" spans="2:47" s="1" customFormat="1" ht="29.25">
      <c r="B176" s="33"/>
      <c r="D176" s="150" t="s">
        <v>227</v>
      </c>
      <c r="F176" s="151" t="s">
        <v>301</v>
      </c>
      <c r="I176" s="148"/>
      <c r="L176" s="33"/>
      <c r="M176" s="149"/>
      <c r="T176" s="54"/>
      <c r="AT176" s="17" t="s">
        <v>227</v>
      </c>
      <c r="AU176" s="17" t="s">
        <v>92</v>
      </c>
    </row>
    <row r="177" spans="2:51" s="12" customFormat="1" ht="11.25">
      <c r="B177" s="152"/>
      <c r="D177" s="150" t="s">
        <v>173</v>
      </c>
      <c r="E177" s="153" t="s">
        <v>44</v>
      </c>
      <c r="F177" s="154" t="s">
        <v>294</v>
      </c>
      <c r="H177" s="155">
        <v>4090</v>
      </c>
      <c r="I177" s="156"/>
      <c r="L177" s="152"/>
      <c r="M177" s="157"/>
      <c r="T177" s="158"/>
      <c r="AT177" s="153" t="s">
        <v>173</v>
      </c>
      <c r="AU177" s="153" t="s">
        <v>92</v>
      </c>
      <c r="AV177" s="12" t="s">
        <v>92</v>
      </c>
      <c r="AW177" s="12" t="s">
        <v>42</v>
      </c>
      <c r="AX177" s="12" t="s">
        <v>90</v>
      </c>
      <c r="AY177" s="153" t="s">
        <v>160</v>
      </c>
    </row>
    <row r="178" spans="2:65" s="1" customFormat="1" ht="24.2" customHeight="1">
      <c r="B178" s="33"/>
      <c r="C178" s="133" t="s">
        <v>302</v>
      </c>
      <c r="D178" s="133" t="s">
        <v>162</v>
      </c>
      <c r="E178" s="134" t="s">
        <v>303</v>
      </c>
      <c r="F178" s="135" t="s">
        <v>304</v>
      </c>
      <c r="G178" s="136" t="s">
        <v>165</v>
      </c>
      <c r="H178" s="137">
        <v>4400</v>
      </c>
      <c r="I178" s="138"/>
      <c r="J178" s="139">
        <f>ROUND(I178*H178,2)</f>
        <v>0</v>
      </c>
      <c r="K178" s="135" t="s">
        <v>166</v>
      </c>
      <c r="L178" s="33"/>
      <c r="M178" s="140" t="s">
        <v>44</v>
      </c>
      <c r="N178" s="141" t="s">
        <v>53</v>
      </c>
      <c r="P178" s="142">
        <f>O178*H178</f>
        <v>0</v>
      </c>
      <c r="Q178" s="142">
        <v>0</v>
      </c>
      <c r="R178" s="142">
        <f>Q178*H178</f>
        <v>0</v>
      </c>
      <c r="S178" s="142">
        <v>0</v>
      </c>
      <c r="T178" s="143">
        <f>S178*H178</f>
        <v>0</v>
      </c>
      <c r="AR178" s="144" t="s">
        <v>167</v>
      </c>
      <c r="AT178" s="144" t="s">
        <v>162</v>
      </c>
      <c r="AU178" s="144" t="s">
        <v>92</v>
      </c>
      <c r="AY178" s="17" t="s">
        <v>160</v>
      </c>
      <c r="BE178" s="145">
        <f>IF(N178="základní",J178,0)</f>
        <v>0</v>
      </c>
      <c r="BF178" s="145">
        <f>IF(N178="snížená",J178,0)</f>
        <v>0</v>
      </c>
      <c r="BG178" s="145">
        <f>IF(N178="zákl. přenesená",J178,0)</f>
        <v>0</v>
      </c>
      <c r="BH178" s="145">
        <f>IF(N178="sníž. přenesená",J178,0)</f>
        <v>0</v>
      </c>
      <c r="BI178" s="145">
        <f>IF(N178="nulová",J178,0)</f>
        <v>0</v>
      </c>
      <c r="BJ178" s="17" t="s">
        <v>90</v>
      </c>
      <c r="BK178" s="145">
        <f>ROUND(I178*H178,2)</f>
        <v>0</v>
      </c>
      <c r="BL178" s="17" t="s">
        <v>167</v>
      </c>
      <c r="BM178" s="144" t="s">
        <v>305</v>
      </c>
    </row>
    <row r="179" spans="2:47" s="1" customFormat="1" ht="11.25">
      <c r="B179" s="33"/>
      <c r="D179" s="146" t="s">
        <v>169</v>
      </c>
      <c r="F179" s="147" t="s">
        <v>306</v>
      </c>
      <c r="I179" s="148"/>
      <c r="L179" s="33"/>
      <c r="M179" s="149"/>
      <c r="T179" s="54"/>
      <c r="AT179" s="17" t="s">
        <v>169</v>
      </c>
      <c r="AU179" s="17" t="s">
        <v>92</v>
      </c>
    </row>
    <row r="180" spans="2:47" s="1" customFormat="1" ht="312">
      <c r="B180" s="33"/>
      <c r="D180" s="150" t="s">
        <v>171</v>
      </c>
      <c r="F180" s="151" t="s">
        <v>300</v>
      </c>
      <c r="I180" s="148"/>
      <c r="L180" s="33"/>
      <c r="M180" s="149"/>
      <c r="T180" s="54"/>
      <c r="AT180" s="17" t="s">
        <v>171</v>
      </c>
      <c r="AU180" s="17" t="s">
        <v>92</v>
      </c>
    </row>
    <row r="181" spans="2:47" s="1" customFormat="1" ht="29.25">
      <c r="B181" s="33"/>
      <c r="D181" s="150" t="s">
        <v>227</v>
      </c>
      <c r="F181" s="151" t="s">
        <v>301</v>
      </c>
      <c r="I181" s="148"/>
      <c r="L181" s="33"/>
      <c r="M181" s="149"/>
      <c r="T181" s="54"/>
      <c r="AT181" s="17" t="s">
        <v>227</v>
      </c>
      <c r="AU181" s="17" t="s">
        <v>92</v>
      </c>
    </row>
    <row r="182" spans="2:51" s="12" customFormat="1" ht="11.25">
      <c r="B182" s="152"/>
      <c r="D182" s="150" t="s">
        <v>173</v>
      </c>
      <c r="E182" s="153" t="s">
        <v>44</v>
      </c>
      <c r="F182" s="154" t="s">
        <v>293</v>
      </c>
      <c r="H182" s="155">
        <v>4400</v>
      </c>
      <c r="I182" s="156"/>
      <c r="L182" s="152"/>
      <c r="M182" s="157"/>
      <c r="T182" s="158"/>
      <c r="AT182" s="153" t="s">
        <v>173</v>
      </c>
      <c r="AU182" s="153" t="s">
        <v>92</v>
      </c>
      <c r="AV182" s="12" t="s">
        <v>92</v>
      </c>
      <c r="AW182" s="12" t="s">
        <v>42</v>
      </c>
      <c r="AX182" s="12" t="s">
        <v>90</v>
      </c>
      <c r="AY182" s="153" t="s">
        <v>160</v>
      </c>
    </row>
    <row r="183" spans="2:65" s="1" customFormat="1" ht="21.75" customHeight="1">
      <c r="B183" s="33"/>
      <c r="C183" s="133" t="s">
        <v>7</v>
      </c>
      <c r="D183" s="133" t="s">
        <v>162</v>
      </c>
      <c r="E183" s="134" t="s">
        <v>307</v>
      </c>
      <c r="F183" s="135" t="s">
        <v>308</v>
      </c>
      <c r="G183" s="136" t="s">
        <v>165</v>
      </c>
      <c r="H183" s="137">
        <v>2062.5</v>
      </c>
      <c r="I183" s="138"/>
      <c r="J183" s="139">
        <f>ROUND(I183*H183,2)</f>
        <v>0</v>
      </c>
      <c r="K183" s="135" t="s">
        <v>166</v>
      </c>
      <c r="L183" s="33"/>
      <c r="M183" s="140" t="s">
        <v>44</v>
      </c>
      <c r="N183" s="141" t="s">
        <v>53</v>
      </c>
      <c r="P183" s="142">
        <f>O183*H183</f>
        <v>0</v>
      </c>
      <c r="Q183" s="142">
        <v>0.299</v>
      </c>
      <c r="R183" s="142">
        <f>Q183*H183</f>
        <v>616.6875</v>
      </c>
      <c r="S183" s="142">
        <v>0</v>
      </c>
      <c r="T183" s="143">
        <f>S183*H183</f>
        <v>0</v>
      </c>
      <c r="AR183" s="144" t="s">
        <v>167</v>
      </c>
      <c r="AT183" s="144" t="s">
        <v>162</v>
      </c>
      <c r="AU183" s="144" t="s">
        <v>92</v>
      </c>
      <c r="AY183" s="17" t="s">
        <v>160</v>
      </c>
      <c r="BE183" s="145">
        <f>IF(N183="základní",J183,0)</f>
        <v>0</v>
      </c>
      <c r="BF183" s="145">
        <f>IF(N183="snížená",J183,0)</f>
        <v>0</v>
      </c>
      <c r="BG183" s="145">
        <f>IF(N183="zákl. přenesená",J183,0)</f>
        <v>0</v>
      </c>
      <c r="BH183" s="145">
        <f>IF(N183="sníž. přenesená",J183,0)</f>
        <v>0</v>
      </c>
      <c r="BI183" s="145">
        <f>IF(N183="nulová",J183,0)</f>
        <v>0</v>
      </c>
      <c r="BJ183" s="17" t="s">
        <v>90</v>
      </c>
      <c r="BK183" s="145">
        <f>ROUND(I183*H183,2)</f>
        <v>0</v>
      </c>
      <c r="BL183" s="17" t="s">
        <v>167</v>
      </c>
      <c r="BM183" s="144" t="s">
        <v>309</v>
      </c>
    </row>
    <row r="184" spans="2:47" s="1" customFormat="1" ht="11.25">
      <c r="B184" s="33"/>
      <c r="D184" s="146" t="s">
        <v>169</v>
      </c>
      <c r="F184" s="147" t="s">
        <v>310</v>
      </c>
      <c r="I184" s="148"/>
      <c r="L184" s="33"/>
      <c r="M184" s="149"/>
      <c r="T184" s="54"/>
      <c r="AT184" s="17" t="s">
        <v>169</v>
      </c>
      <c r="AU184" s="17" t="s">
        <v>92</v>
      </c>
    </row>
    <row r="185" spans="2:47" s="1" customFormat="1" ht="68.25">
      <c r="B185" s="33"/>
      <c r="D185" s="150" t="s">
        <v>171</v>
      </c>
      <c r="F185" s="151" t="s">
        <v>311</v>
      </c>
      <c r="I185" s="148"/>
      <c r="L185" s="33"/>
      <c r="M185" s="149"/>
      <c r="T185" s="54"/>
      <c r="AT185" s="17" t="s">
        <v>171</v>
      </c>
      <c r="AU185" s="17" t="s">
        <v>92</v>
      </c>
    </row>
    <row r="186" spans="2:51" s="14" customFormat="1" ht="11.25">
      <c r="B186" s="166"/>
      <c r="D186" s="150" t="s">
        <v>173</v>
      </c>
      <c r="E186" s="167" t="s">
        <v>44</v>
      </c>
      <c r="F186" s="168" t="s">
        <v>312</v>
      </c>
      <c r="H186" s="167" t="s">
        <v>44</v>
      </c>
      <c r="I186" s="169"/>
      <c r="L186" s="166"/>
      <c r="M186" s="170"/>
      <c r="T186" s="171"/>
      <c r="AT186" s="167" t="s">
        <v>173</v>
      </c>
      <c r="AU186" s="167" t="s">
        <v>92</v>
      </c>
      <c r="AV186" s="14" t="s">
        <v>90</v>
      </c>
      <c r="AW186" s="14" t="s">
        <v>42</v>
      </c>
      <c r="AX186" s="14" t="s">
        <v>82</v>
      </c>
      <c r="AY186" s="167" t="s">
        <v>160</v>
      </c>
    </row>
    <row r="187" spans="2:51" s="12" customFormat="1" ht="11.25">
      <c r="B187" s="152"/>
      <c r="D187" s="150" t="s">
        <v>173</v>
      </c>
      <c r="E187" s="153" t="s">
        <v>44</v>
      </c>
      <c r="F187" s="154" t="s">
        <v>313</v>
      </c>
      <c r="H187" s="155">
        <v>1099.5</v>
      </c>
      <c r="I187" s="156"/>
      <c r="L187" s="152"/>
      <c r="M187" s="157"/>
      <c r="T187" s="158"/>
      <c r="AT187" s="153" t="s">
        <v>173</v>
      </c>
      <c r="AU187" s="153" t="s">
        <v>92</v>
      </c>
      <c r="AV187" s="12" t="s">
        <v>92</v>
      </c>
      <c r="AW187" s="12" t="s">
        <v>42</v>
      </c>
      <c r="AX187" s="12" t="s">
        <v>82</v>
      </c>
      <c r="AY187" s="153" t="s">
        <v>160</v>
      </c>
    </row>
    <row r="188" spans="2:51" s="12" customFormat="1" ht="11.25">
      <c r="B188" s="152"/>
      <c r="D188" s="150" t="s">
        <v>173</v>
      </c>
      <c r="E188" s="153" t="s">
        <v>44</v>
      </c>
      <c r="F188" s="154" t="s">
        <v>314</v>
      </c>
      <c r="H188" s="155">
        <v>963</v>
      </c>
      <c r="I188" s="156"/>
      <c r="L188" s="152"/>
      <c r="M188" s="157"/>
      <c r="T188" s="158"/>
      <c r="AT188" s="153" t="s">
        <v>173</v>
      </c>
      <c r="AU188" s="153" t="s">
        <v>92</v>
      </c>
      <c r="AV188" s="12" t="s">
        <v>92</v>
      </c>
      <c r="AW188" s="12" t="s">
        <v>42</v>
      </c>
      <c r="AX188" s="12" t="s">
        <v>82</v>
      </c>
      <c r="AY188" s="153" t="s">
        <v>160</v>
      </c>
    </row>
    <row r="189" spans="2:51" s="13" customFormat="1" ht="11.25">
      <c r="B189" s="159"/>
      <c r="D189" s="150" t="s">
        <v>173</v>
      </c>
      <c r="E189" s="160" t="s">
        <v>44</v>
      </c>
      <c r="F189" s="161" t="s">
        <v>176</v>
      </c>
      <c r="H189" s="162">
        <v>2062.5</v>
      </c>
      <c r="I189" s="163"/>
      <c r="L189" s="159"/>
      <c r="M189" s="164"/>
      <c r="T189" s="165"/>
      <c r="AT189" s="160" t="s">
        <v>173</v>
      </c>
      <c r="AU189" s="160" t="s">
        <v>92</v>
      </c>
      <c r="AV189" s="13" t="s">
        <v>167</v>
      </c>
      <c r="AW189" s="13" t="s">
        <v>42</v>
      </c>
      <c r="AX189" s="13" t="s">
        <v>90</v>
      </c>
      <c r="AY189" s="160" t="s">
        <v>160</v>
      </c>
    </row>
    <row r="190" spans="2:65" s="1" customFormat="1" ht="21.75" customHeight="1">
      <c r="B190" s="33"/>
      <c r="C190" s="133" t="s">
        <v>315</v>
      </c>
      <c r="D190" s="133" t="s">
        <v>162</v>
      </c>
      <c r="E190" s="134" t="s">
        <v>316</v>
      </c>
      <c r="F190" s="135" t="s">
        <v>317</v>
      </c>
      <c r="G190" s="136" t="s">
        <v>165</v>
      </c>
      <c r="H190" s="137">
        <v>2062.5</v>
      </c>
      <c r="I190" s="138"/>
      <c r="J190" s="139">
        <f>ROUND(I190*H190,2)</f>
        <v>0</v>
      </c>
      <c r="K190" s="135" t="s">
        <v>166</v>
      </c>
      <c r="L190" s="33"/>
      <c r="M190" s="140" t="s">
        <v>44</v>
      </c>
      <c r="N190" s="141" t="s">
        <v>53</v>
      </c>
      <c r="P190" s="142">
        <f>O190*H190</f>
        <v>0</v>
      </c>
      <c r="Q190" s="142">
        <v>0.138</v>
      </c>
      <c r="R190" s="142">
        <f>Q190*H190</f>
        <v>284.625</v>
      </c>
      <c r="S190" s="142">
        <v>0</v>
      </c>
      <c r="T190" s="143">
        <f>S190*H190</f>
        <v>0</v>
      </c>
      <c r="AR190" s="144" t="s">
        <v>167</v>
      </c>
      <c r="AT190" s="144" t="s">
        <v>162</v>
      </c>
      <c r="AU190" s="144" t="s">
        <v>92</v>
      </c>
      <c r="AY190" s="17" t="s">
        <v>160</v>
      </c>
      <c r="BE190" s="145">
        <f>IF(N190="základní",J190,0)</f>
        <v>0</v>
      </c>
      <c r="BF190" s="145">
        <f>IF(N190="snížená",J190,0)</f>
        <v>0</v>
      </c>
      <c r="BG190" s="145">
        <f>IF(N190="zákl. přenesená",J190,0)</f>
        <v>0</v>
      </c>
      <c r="BH190" s="145">
        <f>IF(N190="sníž. přenesená",J190,0)</f>
        <v>0</v>
      </c>
      <c r="BI190" s="145">
        <f>IF(N190="nulová",J190,0)</f>
        <v>0</v>
      </c>
      <c r="BJ190" s="17" t="s">
        <v>90</v>
      </c>
      <c r="BK190" s="145">
        <f>ROUND(I190*H190,2)</f>
        <v>0</v>
      </c>
      <c r="BL190" s="17" t="s">
        <v>167</v>
      </c>
      <c r="BM190" s="144" t="s">
        <v>318</v>
      </c>
    </row>
    <row r="191" spans="2:47" s="1" customFormat="1" ht="11.25">
      <c r="B191" s="33"/>
      <c r="D191" s="146" t="s">
        <v>169</v>
      </c>
      <c r="F191" s="147" t="s">
        <v>319</v>
      </c>
      <c r="I191" s="148"/>
      <c r="L191" s="33"/>
      <c r="M191" s="149"/>
      <c r="T191" s="54"/>
      <c r="AT191" s="17" t="s">
        <v>169</v>
      </c>
      <c r="AU191" s="17" t="s">
        <v>92</v>
      </c>
    </row>
    <row r="192" spans="2:47" s="1" customFormat="1" ht="68.25">
      <c r="B192" s="33"/>
      <c r="D192" s="150" t="s">
        <v>171</v>
      </c>
      <c r="F192" s="151" t="s">
        <v>311</v>
      </c>
      <c r="I192" s="148"/>
      <c r="L192" s="33"/>
      <c r="M192" s="149"/>
      <c r="T192" s="54"/>
      <c r="AT192" s="17" t="s">
        <v>171</v>
      </c>
      <c r="AU192" s="17" t="s">
        <v>92</v>
      </c>
    </row>
    <row r="193" spans="2:51" s="14" customFormat="1" ht="11.25">
      <c r="B193" s="166"/>
      <c r="D193" s="150" t="s">
        <v>173</v>
      </c>
      <c r="E193" s="167" t="s">
        <v>44</v>
      </c>
      <c r="F193" s="168" t="s">
        <v>320</v>
      </c>
      <c r="H193" s="167" t="s">
        <v>44</v>
      </c>
      <c r="I193" s="169"/>
      <c r="L193" s="166"/>
      <c r="M193" s="170"/>
      <c r="T193" s="171"/>
      <c r="AT193" s="167" t="s">
        <v>173</v>
      </c>
      <c r="AU193" s="167" t="s">
        <v>92</v>
      </c>
      <c r="AV193" s="14" t="s">
        <v>90</v>
      </c>
      <c r="AW193" s="14" t="s">
        <v>42</v>
      </c>
      <c r="AX193" s="14" t="s">
        <v>82</v>
      </c>
      <c r="AY193" s="167" t="s">
        <v>160</v>
      </c>
    </row>
    <row r="194" spans="2:51" s="12" customFormat="1" ht="11.25">
      <c r="B194" s="152"/>
      <c r="D194" s="150" t="s">
        <v>173</v>
      </c>
      <c r="E194" s="153" t="s">
        <v>44</v>
      </c>
      <c r="F194" s="154" t="s">
        <v>313</v>
      </c>
      <c r="H194" s="155">
        <v>1099.5</v>
      </c>
      <c r="I194" s="156"/>
      <c r="L194" s="152"/>
      <c r="M194" s="157"/>
      <c r="T194" s="158"/>
      <c r="AT194" s="153" t="s">
        <v>173</v>
      </c>
      <c r="AU194" s="153" t="s">
        <v>92</v>
      </c>
      <c r="AV194" s="12" t="s">
        <v>92</v>
      </c>
      <c r="AW194" s="12" t="s">
        <v>42</v>
      </c>
      <c r="AX194" s="12" t="s">
        <v>82</v>
      </c>
      <c r="AY194" s="153" t="s">
        <v>160</v>
      </c>
    </row>
    <row r="195" spans="2:51" s="12" customFormat="1" ht="11.25">
      <c r="B195" s="152"/>
      <c r="D195" s="150" t="s">
        <v>173</v>
      </c>
      <c r="E195" s="153" t="s">
        <v>44</v>
      </c>
      <c r="F195" s="154" t="s">
        <v>314</v>
      </c>
      <c r="H195" s="155">
        <v>963</v>
      </c>
      <c r="I195" s="156"/>
      <c r="L195" s="152"/>
      <c r="M195" s="157"/>
      <c r="T195" s="158"/>
      <c r="AT195" s="153" t="s">
        <v>173</v>
      </c>
      <c r="AU195" s="153" t="s">
        <v>92</v>
      </c>
      <c r="AV195" s="12" t="s">
        <v>92</v>
      </c>
      <c r="AW195" s="12" t="s">
        <v>42</v>
      </c>
      <c r="AX195" s="12" t="s">
        <v>82</v>
      </c>
      <c r="AY195" s="153" t="s">
        <v>160</v>
      </c>
    </row>
    <row r="196" spans="2:51" s="13" customFormat="1" ht="11.25">
      <c r="B196" s="159"/>
      <c r="D196" s="150" t="s">
        <v>173</v>
      </c>
      <c r="E196" s="160" t="s">
        <v>44</v>
      </c>
      <c r="F196" s="161" t="s">
        <v>176</v>
      </c>
      <c r="H196" s="162">
        <v>2062.5</v>
      </c>
      <c r="I196" s="163"/>
      <c r="L196" s="159"/>
      <c r="M196" s="164"/>
      <c r="T196" s="165"/>
      <c r="AT196" s="160" t="s">
        <v>173</v>
      </c>
      <c r="AU196" s="160" t="s">
        <v>92</v>
      </c>
      <c r="AV196" s="13" t="s">
        <v>167</v>
      </c>
      <c r="AW196" s="13" t="s">
        <v>42</v>
      </c>
      <c r="AX196" s="13" t="s">
        <v>90</v>
      </c>
      <c r="AY196" s="160" t="s">
        <v>160</v>
      </c>
    </row>
    <row r="197" spans="2:65" s="1" customFormat="1" ht="16.5" customHeight="1">
      <c r="B197" s="33"/>
      <c r="C197" s="133" t="s">
        <v>321</v>
      </c>
      <c r="D197" s="133" t="s">
        <v>162</v>
      </c>
      <c r="E197" s="134" t="s">
        <v>322</v>
      </c>
      <c r="F197" s="135" t="s">
        <v>323</v>
      </c>
      <c r="G197" s="136" t="s">
        <v>165</v>
      </c>
      <c r="H197" s="137">
        <v>8490</v>
      </c>
      <c r="I197" s="138"/>
      <c r="J197" s="139">
        <f>ROUND(I197*H197,2)</f>
        <v>0</v>
      </c>
      <c r="K197" s="135" t="s">
        <v>166</v>
      </c>
      <c r="L197" s="33"/>
      <c r="M197" s="140" t="s">
        <v>44</v>
      </c>
      <c r="N197" s="141" t="s">
        <v>53</v>
      </c>
      <c r="P197" s="142">
        <f>O197*H197</f>
        <v>0</v>
      </c>
      <c r="Q197" s="142">
        <v>0</v>
      </c>
      <c r="R197" s="142">
        <f>Q197*H197</f>
        <v>0</v>
      </c>
      <c r="S197" s="142">
        <v>0</v>
      </c>
      <c r="T197" s="143">
        <f>S197*H197</f>
        <v>0</v>
      </c>
      <c r="AR197" s="144" t="s">
        <v>167</v>
      </c>
      <c r="AT197" s="144" t="s">
        <v>162</v>
      </c>
      <c r="AU197" s="144" t="s">
        <v>92</v>
      </c>
      <c r="AY197" s="17" t="s">
        <v>160</v>
      </c>
      <c r="BE197" s="145">
        <f>IF(N197="základní",J197,0)</f>
        <v>0</v>
      </c>
      <c r="BF197" s="145">
        <f>IF(N197="snížená",J197,0)</f>
        <v>0</v>
      </c>
      <c r="BG197" s="145">
        <f>IF(N197="zákl. přenesená",J197,0)</f>
        <v>0</v>
      </c>
      <c r="BH197" s="145">
        <f>IF(N197="sníž. přenesená",J197,0)</f>
        <v>0</v>
      </c>
      <c r="BI197" s="145">
        <f>IF(N197="nulová",J197,0)</f>
        <v>0</v>
      </c>
      <c r="BJ197" s="17" t="s">
        <v>90</v>
      </c>
      <c r="BK197" s="145">
        <f>ROUND(I197*H197,2)</f>
        <v>0</v>
      </c>
      <c r="BL197" s="17" t="s">
        <v>167</v>
      </c>
      <c r="BM197" s="144" t="s">
        <v>324</v>
      </c>
    </row>
    <row r="198" spans="2:47" s="1" customFormat="1" ht="11.25">
      <c r="B198" s="33"/>
      <c r="D198" s="146" t="s">
        <v>169</v>
      </c>
      <c r="F198" s="147" t="s">
        <v>325</v>
      </c>
      <c r="I198" s="148"/>
      <c r="L198" s="33"/>
      <c r="M198" s="149"/>
      <c r="T198" s="54"/>
      <c r="AT198" s="17" t="s">
        <v>169</v>
      </c>
      <c r="AU198" s="17" t="s">
        <v>92</v>
      </c>
    </row>
    <row r="199" spans="2:47" s="1" customFormat="1" ht="39">
      <c r="B199" s="33"/>
      <c r="D199" s="150" t="s">
        <v>171</v>
      </c>
      <c r="F199" s="151" t="s">
        <v>326</v>
      </c>
      <c r="I199" s="148"/>
      <c r="L199" s="33"/>
      <c r="M199" s="149"/>
      <c r="T199" s="54"/>
      <c r="AT199" s="17" t="s">
        <v>171</v>
      </c>
      <c r="AU199" s="17" t="s">
        <v>92</v>
      </c>
    </row>
    <row r="200" spans="2:51" s="12" customFormat="1" ht="11.25">
      <c r="B200" s="152"/>
      <c r="D200" s="150" t="s">
        <v>173</v>
      </c>
      <c r="E200" s="153" t="s">
        <v>44</v>
      </c>
      <c r="F200" s="154" t="s">
        <v>293</v>
      </c>
      <c r="H200" s="155">
        <v>4400</v>
      </c>
      <c r="I200" s="156"/>
      <c r="L200" s="152"/>
      <c r="M200" s="157"/>
      <c r="T200" s="158"/>
      <c r="AT200" s="153" t="s">
        <v>173</v>
      </c>
      <c r="AU200" s="153" t="s">
        <v>92</v>
      </c>
      <c r="AV200" s="12" t="s">
        <v>92</v>
      </c>
      <c r="AW200" s="12" t="s">
        <v>42</v>
      </c>
      <c r="AX200" s="12" t="s">
        <v>82</v>
      </c>
      <c r="AY200" s="153" t="s">
        <v>160</v>
      </c>
    </row>
    <row r="201" spans="2:51" s="12" customFormat="1" ht="11.25">
      <c r="B201" s="152"/>
      <c r="D201" s="150" t="s">
        <v>173</v>
      </c>
      <c r="E201" s="153" t="s">
        <v>44</v>
      </c>
      <c r="F201" s="154" t="s">
        <v>294</v>
      </c>
      <c r="H201" s="155">
        <v>4090</v>
      </c>
      <c r="I201" s="156"/>
      <c r="L201" s="152"/>
      <c r="M201" s="157"/>
      <c r="T201" s="158"/>
      <c r="AT201" s="153" t="s">
        <v>173</v>
      </c>
      <c r="AU201" s="153" t="s">
        <v>92</v>
      </c>
      <c r="AV201" s="12" t="s">
        <v>92</v>
      </c>
      <c r="AW201" s="12" t="s">
        <v>42</v>
      </c>
      <c r="AX201" s="12" t="s">
        <v>82</v>
      </c>
      <c r="AY201" s="153" t="s">
        <v>160</v>
      </c>
    </row>
    <row r="202" spans="2:51" s="13" customFormat="1" ht="11.25">
      <c r="B202" s="159"/>
      <c r="D202" s="150" t="s">
        <v>173</v>
      </c>
      <c r="E202" s="160" t="s">
        <v>44</v>
      </c>
      <c r="F202" s="161" t="s">
        <v>176</v>
      </c>
      <c r="H202" s="162">
        <v>8490</v>
      </c>
      <c r="I202" s="163"/>
      <c r="L202" s="159"/>
      <c r="M202" s="164"/>
      <c r="T202" s="165"/>
      <c r="AT202" s="160" t="s">
        <v>173</v>
      </c>
      <c r="AU202" s="160" t="s">
        <v>92</v>
      </c>
      <c r="AV202" s="13" t="s">
        <v>167</v>
      </c>
      <c r="AW202" s="13" t="s">
        <v>42</v>
      </c>
      <c r="AX202" s="13" t="s">
        <v>90</v>
      </c>
      <c r="AY202" s="160" t="s">
        <v>160</v>
      </c>
    </row>
    <row r="203" spans="2:65" s="1" customFormat="1" ht="16.5" customHeight="1">
      <c r="B203" s="33"/>
      <c r="C203" s="133" t="s">
        <v>327</v>
      </c>
      <c r="D203" s="133" t="s">
        <v>162</v>
      </c>
      <c r="E203" s="134" t="s">
        <v>328</v>
      </c>
      <c r="F203" s="135" t="s">
        <v>329</v>
      </c>
      <c r="G203" s="136" t="s">
        <v>165</v>
      </c>
      <c r="H203" s="137">
        <v>27292</v>
      </c>
      <c r="I203" s="138"/>
      <c r="J203" s="139">
        <f>ROUND(I203*H203,2)</f>
        <v>0</v>
      </c>
      <c r="K203" s="135" t="s">
        <v>166</v>
      </c>
      <c r="L203" s="33"/>
      <c r="M203" s="140" t="s">
        <v>44</v>
      </c>
      <c r="N203" s="141" t="s">
        <v>53</v>
      </c>
      <c r="P203" s="142">
        <f>O203*H203</f>
        <v>0</v>
      </c>
      <c r="Q203" s="142">
        <v>0</v>
      </c>
      <c r="R203" s="142">
        <f>Q203*H203</f>
        <v>0</v>
      </c>
      <c r="S203" s="142">
        <v>0</v>
      </c>
      <c r="T203" s="143">
        <f>S203*H203</f>
        <v>0</v>
      </c>
      <c r="AR203" s="144" t="s">
        <v>167</v>
      </c>
      <c r="AT203" s="144" t="s">
        <v>162</v>
      </c>
      <c r="AU203" s="144" t="s">
        <v>92</v>
      </c>
      <c r="AY203" s="17" t="s">
        <v>160</v>
      </c>
      <c r="BE203" s="145">
        <f>IF(N203="základní",J203,0)</f>
        <v>0</v>
      </c>
      <c r="BF203" s="145">
        <f>IF(N203="snížená",J203,0)</f>
        <v>0</v>
      </c>
      <c r="BG203" s="145">
        <f>IF(N203="zákl. přenesená",J203,0)</f>
        <v>0</v>
      </c>
      <c r="BH203" s="145">
        <f>IF(N203="sníž. přenesená",J203,0)</f>
        <v>0</v>
      </c>
      <c r="BI203" s="145">
        <f>IF(N203="nulová",J203,0)</f>
        <v>0</v>
      </c>
      <c r="BJ203" s="17" t="s">
        <v>90</v>
      </c>
      <c r="BK203" s="145">
        <f>ROUND(I203*H203,2)</f>
        <v>0</v>
      </c>
      <c r="BL203" s="17" t="s">
        <v>167</v>
      </c>
      <c r="BM203" s="144" t="s">
        <v>330</v>
      </c>
    </row>
    <row r="204" spans="2:47" s="1" customFormat="1" ht="11.25">
      <c r="B204" s="33"/>
      <c r="D204" s="146" t="s">
        <v>169</v>
      </c>
      <c r="F204" s="147" t="s">
        <v>331</v>
      </c>
      <c r="I204" s="148"/>
      <c r="L204" s="33"/>
      <c r="M204" s="149"/>
      <c r="T204" s="54"/>
      <c r="AT204" s="17" t="s">
        <v>169</v>
      </c>
      <c r="AU204" s="17" t="s">
        <v>92</v>
      </c>
    </row>
    <row r="205" spans="2:51" s="12" customFormat="1" ht="11.25">
      <c r="B205" s="152"/>
      <c r="D205" s="150" t="s">
        <v>173</v>
      </c>
      <c r="E205" s="153" t="s">
        <v>44</v>
      </c>
      <c r="F205" s="154" t="s">
        <v>332</v>
      </c>
      <c r="H205" s="155">
        <v>8800</v>
      </c>
      <c r="I205" s="156"/>
      <c r="L205" s="152"/>
      <c r="M205" s="157"/>
      <c r="T205" s="158"/>
      <c r="AT205" s="153" t="s">
        <v>173</v>
      </c>
      <c r="AU205" s="153" t="s">
        <v>92</v>
      </c>
      <c r="AV205" s="12" t="s">
        <v>92</v>
      </c>
      <c r="AW205" s="12" t="s">
        <v>42</v>
      </c>
      <c r="AX205" s="12" t="s">
        <v>82</v>
      </c>
      <c r="AY205" s="153" t="s">
        <v>160</v>
      </c>
    </row>
    <row r="206" spans="2:51" s="12" customFormat="1" ht="11.25">
      <c r="B206" s="152"/>
      <c r="D206" s="150" t="s">
        <v>173</v>
      </c>
      <c r="E206" s="153" t="s">
        <v>44</v>
      </c>
      <c r="F206" s="154" t="s">
        <v>333</v>
      </c>
      <c r="H206" s="155">
        <v>8180</v>
      </c>
      <c r="I206" s="156"/>
      <c r="L206" s="152"/>
      <c r="M206" s="157"/>
      <c r="T206" s="158"/>
      <c r="AT206" s="153" t="s">
        <v>173</v>
      </c>
      <c r="AU206" s="153" t="s">
        <v>92</v>
      </c>
      <c r="AV206" s="12" t="s">
        <v>92</v>
      </c>
      <c r="AW206" s="12" t="s">
        <v>42</v>
      </c>
      <c r="AX206" s="12" t="s">
        <v>82</v>
      </c>
      <c r="AY206" s="153" t="s">
        <v>160</v>
      </c>
    </row>
    <row r="207" spans="2:51" s="12" customFormat="1" ht="11.25">
      <c r="B207" s="152"/>
      <c r="D207" s="150" t="s">
        <v>173</v>
      </c>
      <c r="E207" s="153" t="s">
        <v>44</v>
      </c>
      <c r="F207" s="154" t="s">
        <v>334</v>
      </c>
      <c r="H207" s="155">
        <v>10312</v>
      </c>
      <c r="I207" s="156"/>
      <c r="L207" s="152"/>
      <c r="M207" s="157"/>
      <c r="T207" s="158"/>
      <c r="AT207" s="153" t="s">
        <v>173</v>
      </c>
      <c r="AU207" s="153" t="s">
        <v>92</v>
      </c>
      <c r="AV207" s="12" t="s">
        <v>92</v>
      </c>
      <c r="AW207" s="12" t="s">
        <v>42</v>
      </c>
      <c r="AX207" s="12" t="s">
        <v>82</v>
      </c>
      <c r="AY207" s="153" t="s">
        <v>160</v>
      </c>
    </row>
    <row r="208" spans="2:51" s="13" customFormat="1" ht="11.25">
      <c r="B208" s="159"/>
      <c r="D208" s="150" t="s">
        <v>173</v>
      </c>
      <c r="E208" s="160" t="s">
        <v>44</v>
      </c>
      <c r="F208" s="161" t="s">
        <v>176</v>
      </c>
      <c r="H208" s="162">
        <v>27292</v>
      </c>
      <c r="I208" s="163"/>
      <c r="L208" s="159"/>
      <c r="M208" s="164"/>
      <c r="T208" s="165"/>
      <c r="AT208" s="160" t="s">
        <v>173</v>
      </c>
      <c r="AU208" s="160" t="s">
        <v>92</v>
      </c>
      <c r="AV208" s="13" t="s">
        <v>167</v>
      </c>
      <c r="AW208" s="13" t="s">
        <v>42</v>
      </c>
      <c r="AX208" s="13" t="s">
        <v>90</v>
      </c>
      <c r="AY208" s="160" t="s">
        <v>160</v>
      </c>
    </row>
    <row r="209" spans="2:65" s="1" customFormat="1" ht="24.2" customHeight="1">
      <c r="B209" s="33"/>
      <c r="C209" s="133" t="s">
        <v>335</v>
      </c>
      <c r="D209" s="133" t="s">
        <v>162</v>
      </c>
      <c r="E209" s="134" t="s">
        <v>336</v>
      </c>
      <c r="F209" s="135" t="s">
        <v>337</v>
      </c>
      <c r="G209" s="136" t="s">
        <v>165</v>
      </c>
      <c r="H209" s="137">
        <v>13646</v>
      </c>
      <c r="I209" s="138"/>
      <c r="J209" s="139">
        <f>ROUND(I209*H209,2)</f>
        <v>0</v>
      </c>
      <c r="K209" s="135" t="s">
        <v>166</v>
      </c>
      <c r="L209" s="33"/>
      <c r="M209" s="140" t="s">
        <v>44</v>
      </c>
      <c r="N209" s="141" t="s">
        <v>53</v>
      </c>
      <c r="P209" s="142">
        <f>O209*H209</f>
        <v>0</v>
      </c>
      <c r="Q209" s="142">
        <v>0</v>
      </c>
      <c r="R209" s="142">
        <f>Q209*H209</f>
        <v>0</v>
      </c>
      <c r="S209" s="142">
        <v>0</v>
      </c>
      <c r="T209" s="143">
        <f>S209*H209</f>
        <v>0</v>
      </c>
      <c r="AR209" s="144" t="s">
        <v>167</v>
      </c>
      <c r="AT209" s="144" t="s">
        <v>162</v>
      </c>
      <c r="AU209" s="144" t="s">
        <v>92</v>
      </c>
      <c r="AY209" s="17" t="s">
        <v>160</v>
      </c>
      <c r="BE209" s="145">
        <f>IF(N209="základní",J209,0)</f>
        <v>0</v>
      </c>
      <c r="BF209" s="145">
        <f>IF(N209="snížená",J209,0)</f>
        <v>0</v>
      </c>
      <c r="BG209" s="145">
        <f>IF(N209="zákl. přenesená",J209,0)</f>
        <v>0</v>
      </c>
      <c r="BH209" s="145">
        <f>IF(N209="sníž. přenesená",J209,0)</f>
        <v>0</v>
      </c>
      <c r="BI209" s="145">
        <f>IF(N209="nulová",J209,0)</f>
        <v>0</v>
      </c>
      <c r="BJ209" s="17" t="s">
        <v>90</v>
      </c>
      <c r="BK209" s="145">
        <f>ROUND(I209*H209,2)</f>
        <v>0</v>
      </c>
      <c r="BL209" s="17" t="s">
        <v>167</v>
      </c>
      <c r="BM209" s="144" t="s">
        <v>338</v>
      </c>
    </row>
    <row r="210" spans="2:47" s="1" customFormat="1" ht="11.25">
      <c r="B210" s="33"/>
      <c r="D210" s="146" t="s">
        <v>169</v>
      </c>
      <c r="F210" s="147" t="s">
        <v>339</v>
      </c>
      <c r="I210" s="148"/>
      <c r="L210" s="33"/>
      <c r="M210" s="149"/>
      <c r="T210" s="54"/>
      <c r="AT210" s="17" t="s">
        <v>169</v>
      </c>
      <c r="AU210" s="17" t="s">
        <v>92</v>
      </c>
    </row>
    <row r="211" spans="2:47" s="1" customFormat="1" ht="48.75">
      <c r="B211" s="33"/>
      <c r="D211" s="150" t="s">
        <v>171</v>
      </c>
      <c r="F211" s="151" t="s">
        <v>340</v>
      </c>
      <c r="I211" s="148"/>
      <c r="L211" s="33"/>
      <c r="M211" s="149"/>
      <c r="T211" s="54"/>
      <c r="AT211" s="17" t="s">
        <v>171</v>
      </c>
      <c r="AU211" s="17" t="s">
        <v>92</v>
      </c>
    </row>
    <row r="212" spans="2:51" s="12" customFormat="1" ht="11.25">
      <c r="B212" s="152"/>
      <c r="D212" s="150" t="s">
        <v>173</v>
      </c>
      <c r="E212" s="153" t="s">
        <v>44</v>
      </c>
      <c r="F212" s="154" t="s">
        <v>293</v>
      </c>
      <c r="H212" s="155">
        <v>4400</v>
      </c>
      <c r="I212" s="156"/>
      <c r="L212" s="152"/>
      <c r="M212" s="157"/>
      <c r="T212" s="158"/>
      <c r="AT212" s="153" t="s">
        <v>173</v>
      </c>
      <c r="AU212" s="153" t="s">
        <v>92</v>
      </c>
      <c r="AV212" s="12" t="s">
        <v>92</v>
      </c>
      <c r="AW212" s="12" t="s">
        <v>42</v>
      </c>
      <c r="AX212" s="12" t="s">
        <v>82</v>
      </c>
      <c r="AY212" s="153" t="s">
        <v>160</v>
      </c>
    </row>
    <row r="213" spans="2:51" s="12" customFormat="1" ht="11.25">
      <c r="B213" s="152"/>
      <c r="D213" s="150" t="s">
        <v>173</v>
      </c>
      <c r="E213" s="153" t="s">
        <v>44</v>
      </c>
      <c r="F213" s="154" t="s">
        <v>294</v>
      </c>
      <c r="H213" s="155">
        <v>4090</v>
      </c>
      <c r="I213" s="156"/>
      <c r="L213" s="152"/>
      <c r="M213" s="157"/>
      <c r="T213" s="158"/>
      <c r="AT213" s="153" t="s">
        <v>173</v>
      </c>
      <c r="AU213" s="153" t="s">
        <v>92</v>
      </c>
      <c r="AV213" s="12" t="s">
        <v>92</v>
      </c>
      <c r="AW213" s="12" t="s">
        <v>42</v>
      </c>
      <c r="AX213" s="12" t="s">
        <v>82</v>
      </c>
      <c r="AY213" s="153" t="s">
        <v>160</v>
      </c>
    </row>
    <row r="214" spans="2:51" s="12" customFormat="1" ht="11.25">
      <c r="B214" s="152"/>
      <c r="D214" s="150" t="s">
        <v>173</v>
      </c>
      <c r="E214" s="153" t="s">
        <v>44</v>
      </c>
      <c r="F214" s="154" t="s">
        <v>341</v>
      </c>
      <c r="H214" s="155">
        <v>5156</v>
      </c>
      <c r="I214" s="156"/>
      <c r="L214" s="152"/>
      <c r="M214" s="157"/>
      <c r="T214" s="158"/>
      <c r="AT214" s="153" t="s">
        <v>173</v>
      </c>
      <c r="AU214" s="153" t="s">
        <v>92</v>
      </c>
      <c r="AV214" s="12" t="s">
        <v>92</v>
      </c>
      <c r="AW214" s="12" t="s">
        <v>42</v>
      </c>
      <c r="AX214" s="12" t="s">
        <v>82</v>
      </c>
      <c r="AY214" s="153" t="s">
        <v>160</v>
      </c>
    </row>
    <row r="215" spans="2:51" s="13" customFormat="1" ht="11.25">
      <c r="B215" s="159"/>
      <c r="D215" s="150" t="s">
        <v>173</v>
      </c>
      <c r="E215" s="160" t="s">
        <v>44</v>
      </c>
      <c r="F215" s="161" t="s">
        <v>176</v>
      </c>
      <c r="H215" s="162">
        <v>13646</v>
      </c>
      <c r="I215" s="163"/>
      <c r="L215" s="159"/>
      <c r="M215" s="164"/>
      <c r="T215" s="165"/>
      <c r="AT215" s="160" t="s">
        <v>173</v>
      </c>
      <c r="AU215" s="160" t="s">
        <v>92</v>
      </c>
      <c r="AV215" s="13" t="s">
        <v>167</v>
      </c>
      <c r="AW215" s="13" t="s">
        <v>42</v>
      </c>
      <c r="AX215" s="13" t="s">
        <v>90</v>
      </c>
      <c r="AY215" s="160" t="s">
        <v>160</v>
      </c>
    </row>
    <row r="216" spans="2:65" s="1" customFormat="1" ht="24.2" customHeight="1">
      <c r="B216" s="33"/>
      <c r="C216" s="133" t="s">
        <v>342</v>
      </c>
      <c r="D216" s="133" t="s">
        <v>162</v>
      </c>
      <c r="E216" s="134" t="s">
        <v>343</v>
      </c>
      <c r="F216" s="135" t="s">
        <v>344</v>
      </c>
      <c r="G216" s="136" t="s">
        <v>165</v>
      </c>
      <c r="H216" s="137">
        <v>4400</v>
      </c>
      <c r="I216" s="138"/>
      <c r="J216" s="139">
        <f>ROUND(I216*H216,2)</f>
        <v>0</v>
      </c>
      <c r="K216" s="135" t="s">
        <v>166</v>
      </c>
      <c r="L216" s="33"/>
      <c r="M216" s="140" t="s">
        <v>44</v>
      </c>
      <c r="N216" s="141" t="s">
        <v>53</v>
      </c>
      <c r="P216" s="142">
        <f>O216*H216</f>
        <v>0</v>
      </c>
      <c r="Q216" s="142">
        <v>0</v>
      </c>
      <c r="R216" s="142">
        <f>Q216*H216</f>
        <v>0</v>
      </c>
      <c r="S216" s="142">
        <v>0</v>
      </c>
      <c r="T216" s="143">
        <f>S216*H216</f>
        <v>0</v>
      </c>
      <c r="AR216" s="144" t="s">
        <v>167</v>
      </c>
      <c r="AT216" s="144" t="s">
        <v>162</v>
      </c>
      <c r="AU216" s="144" t="s">
        <v>92</v>
      </c>
      <c r="AY216" s="17" t="s">
        <v>160</v>
      </c>
      <c r="BE216" s="145">
        <f>IF(N216="základní",J216,0)</f>
        <v>0</v>
      </c>
      <c r="BF216" s="145">
        <f>IF(N216="snížená",J216,0)</f>
        <v>0</v>
      </c>
      <c r="BG216" s="145">
        <f>IF(N216="zákl. přenesená",J216,0)</f>
        <v>0</v>
      </c>
      <c r="BH216" s="145">
        <f>IF(N216="sníž. přenesená",J216,0)</f>
        <v>0</v>
      </c>
      <c r="BI216" s="145">
        <f>IF(N216="nulová",J216,0)</f>
        <v>0</v>
      </c>
      <c r="BJ216" s="17" t="s">
        <v>90</v>
      </c>
      <c r="BK216" s="145">
        <f>ROUND(I216*H216,2)</f>
        <v>0</v>
      </c>
      <c r="BL216" s="17" t="s">
        <v>167</v>
      </c>
      <c r="BM216" s="144" t="s">
        <v>345</v>
      </c>
    </row>
    <row r="217" spans="2:47" s="1" customFormat="1" ht="11.25">
      <c r="B217" s="33"/>
      <c r="D217" s="146" t="s">
        <v>169</v>
      </c>
      <c r="F217" s="147" t="s">
        <v>346</v>
      </c>
      <c r="I217" s="148"/>
      <c r="L217" s="33"/>
      <c r="M217" s="149"/>
      <c r="T217" s="54"/>
      <c r="AT217" s="17" t="s">
        <v>169</v>
      </c>
      <c r="AU217" s="17" t="s">
        <v>92</v>
      </c>
    </row>
    <row r="218" spans="2:47" s="1" customFormat="1" ht="48.75">
      <c r="B218" s="33"/>
      <c r="D218" s="150" t="s">
        <v>171</v>
      </c>
      <c r="F218" s="151" t="s">
        <v>347</v>
      </c>
      <c r="I218" s="148"/>
      <c r="L218" s="33"/>
      <c r="M218" s="149"/>
      <c r="T218" s="54"/>
      <c r="AT218" s="17" t="s">
        <v>171</v>
      </c>
      <c r="AU218" s="17" t="s">
        <v>92</v>
      </c>
    </row>
    <row r="219" spans="2:51" s="12" customFormat="1" ht="11.25">
      <c r="B219" s="152"/>
      <c r="D219" s="150" t="s">
        <v>173</v>
      </c>
      <c r="E219" s="153" t="s">
        <v>44</v>
      </c>
      <c r="F219" s="154" t="s">
        <v>293</v>
      </c>
      <c r="H219" s="155">
        <v>4400</v>
      </c>
      <c r="I219" s="156"/>
      <c r="L219" s="152"/>
      <c r="M219" s="157"/>
      <c r="T219" s="158"/>
      <c r="AT219" s="153" t="s">
        <v>173</v>
      </c>
      <c r="AU219" s="153" t="s">
        <v>92</v>
      </c>
      <c r="AV219" s="12" t="s">
        <v>92</v>
      </c>
      <c r="AW219" s="12" t="s">
        <v>42</v>
      </c>
      <c r="AX219" s="12" t="s">
        <v>90</v>
      </c>
      <c r="AY219" s="153" t="s">
        <v>160</v>
      </c>
    </row>
    <row r="220" spans="2:65" s="1" customFormat="1" ht="24.2" customHeight="1">
      <c r="B220" s="33"/>
      <c r="C220" s="133" t="s">
        <v>348</v>
      </c>
      <c r="D220" s="133" t="s">
        <v>162</v>
      </c>
      <c r="E220" s="134" t="s">
        <v>349</v>
      </c>
      <c r="F220" s="135" t="s">
        <v>350</v>
      </c>
      <c r="G220" s="136" t="s">
        <v>165</v>
      </c>
      <c r="H220" s="137">
        <v>9246</v>
      </c>
      <c r="I220" s="138"/>
      <c r="J220" s="139">
        <f>ROUND(I220*H220,2)</f>
        <v>0</v>
      </c>
      <c r="K220" s="135" t="s">
        <v>166</v>
      </c>
      <c r="L220" s="33"/>
      <c r="M220" s="140" t="s">
        <v>44</v>
      </c>
      <c r="N220" s="141" t="s">
        <v>53</v>
      </c>
      <c r="P220" s="142">
        <f>O220*H220</f>
        <v>0</v>
      </c>
      <c r="Q220" s="142">
        <v>0</v>
      </c>
      <c r="R220" s="142">
        <f>Q220*H220</f>
        <v>0</v>
      </c>
      <c r="S220" s="142">
        <v>0</v>
      </c>
      <c r="T220" s="143">
        <f>S220*H220</f>
        <v>0</v>
      </c>
      <c r="AR220" s="144" t="s">
        <v>167</v>
      </c>
      <c r="AT220" s="144" t="s">
        <v>162</v>
      </c>
      <c r="AU220" s="144" t="s">
        <v>92</v>
      </c>
      <c r="AY220" s="17" t="s">
        <v>160</v>
      </c>
      <c r="BE220" s="145">
        <f>IF(N220="základní",J220,0)</f>
        <v>0</v>
      </c>
      <c r="BF220" s="145">
        <f>IF(N220="snížená",J220,0)</f>
        <v>0</v>
      </c>
      <c r="BG220" s="145">
        <f>IF(N220="zákl. přenesená",J220,0)</f>
        <v>0</v>
      </c>
      <c r="BH220" s="145">
        <f>IF(N220="sníž. přenesená",J220,0)</f>
        <v>0</v>
      </c>
      <c r="BI220" s="145">
        <f>IF(N220="nulová",J220,0)</f>
        <v>0</v>
      </c>
      <c r="BJ220" s="17" t="s">
        <v>90</v>
      </c>
      <c r="BK220" s="145">
        <f>ROUND(I220*H220,2)</f>
        <v>0</v>
      </c>
      <c r="BL220" s="17" t="s">
        <v>167</v>
      </c>
      <c r="BM220" s="144" t="s">
        <v>351</v>
      </c>
    </row>
    <row r="221" spans="2:47" s="1" customFormat="1" ht="11.25">
      <c r="B221" s="33"/>
      <c r="D221" s="146" t="s">
        <v>169</v>
      </c>
      <c r="F221" s="147" t="s">
        <v>352</v>
      </c>
      <c r="I221" s="148"/>
      <c r="L221" s="33"/>
      <c r="M221" s="149"/>
      <c r="T221" s="54"/>
      <c r="AT221" s="17" t="s">
        <v>169</v>
      </c>
      <c r="AU221" s="17" t="s">
        <v>92</v>
      </c>
    </row>
    <row r="222" spans="2:47" s="1" customFormat="1" ht="48.75">
      <c r="B222" s="33"/>
      <c r="D222" s="150" t="s">
        <v>171</v>
      </c>
      <c r="F222" s="151" t="s">
        <v>347</v>
      </c>
      <c r="I222" s="148"/>
      <c r="L222" s="33"/>
      <c r="M222" s="149"/>
      <c r="T222" s="54"/>
      <c r="AT222" s="17" t="s">
        <v>171</v>
      </c>
      <c r="AU222" s="17" t="s">
        <v>92</v>
      </c>
    </row>
    <row r="223" spans="2:51" s="12" customFormat="1" ht="11.25">
      <c r="B223" s="152"/>
      <c r="D223" s="150" t="s">
        <v>173</v>
      </c>
      <c r="E223" s="153" t="s">
        <v>44</v>
      </c>
      <c r="F223" s="154" t="s">
        <v>294</v>
      </c>
      <c r="H223" s="155">
        <v>4090</v>
      </c>
      <c r="I223" s="156"/>
      <c r="L223" s="152"/>
      <c r="M223" s="157"/>
      <c r="T223" s="158"/>
      <c r="AT223" s="153" t="s">
        <v>173</v>
      </c>
      <c r="AU223" s="153" t="s">
        <v>92</v>
      </c>
      <c r="AV223" s="12" t="s">
        <v>92</v>
      </c>
      <c r="AW223" s="12" t="s">
        <v>42</v>
      </c>
      <c r="AX223" s="12" t="s">
        <v>82</v>
      </c>
      <c r="AY223" s="153" t="s">
        <v>160</v>
      </c>
    </row>
    <row r="224" spans="2:51" s="12" customFormat="1" ht="11.25">
      <c r="B224" s="152"/>
      <c r="D224" s="150" t="s">
        <v>173</v>
      </c>
      <c r="E224" s="153" t="s">
        <v>44</v>
      </c>
      <c r="F224" s="154" t="s">
        <v>341</v>
      </c>
      <c r="H224" s="155">
        <v>5156</v>
      </c>
      <c r="I224" s="156"/>
      <c r="L224" s="152"/>
      <c r="M224" s="157"/>
      <c r="T224" s="158"/>
      <c r="AT224" s="153" t="s">
        <v>173</v>
      </c>
      <c r="AU224" s="153" t="s">
        <v>92</v>
      </c>
      <c r="AV224" s="12" t="s">
        <v>92</v>
      </c>
      <c r="AW224" s="12" t="s">
        <v>42</v>
      </c>
      <c r="AX224" s="12" t="s">
        <v>82</v>
      </c>
      <c r="AY224" s="153" t="s">
        <v>160</v>
      </c>
    </row>
    <row r="225" spans="2:51" s="13" customFormat="1" ht="11.25">
      <c r="B225" s="159"/>
      <c r="D225" s="150" t="s">
        <v>173</v>
      </c>
      <c r="E225" s="160" t="s">
        <v>44</v>
      </c>
      <c r="F225" s="161" t="s">
        <v>176</v>
      </c>
      <c r="H225" s="162">
        <v>9246</v>
      </c>
      <c r="I225" s="163"/>
      <c r="L225" s="159"/>
      <c r="M225" s="164"/>
      <c r="T225" s="165"/>
      <c r="AT225" s="160" t="s">
        <v>173</v>
      </c>
      <c r="AU225" s="160" t="s">
        <v>92</v>
      </c>
      <c r="AV225" s="13" t="s">
        <v>167</v>
      </c>
      <c r="AW225" s="13" t="s">
        <v>42</v>
      </c>
      <c r="AX225" s="13" t="s">
        <v>90</v>
      </c>
      <c r="AY225" s="160" t="s">
        <v>160</v>
      </c>
    </row>
    <row r="226" spans="2:63" s="11" customFormat="1" ht="22.9" customHeight="1">
      <c r="B226" s="121"/>
      <c r="D226" s="122" t="s">
        <v>81</v>
      </c>
      <c r="E226" s="131" t="s">
        <v>222</v>
      </c>
      <c r="F226" s="131" t="s">
        <v>353</v>
      </c>
      <c r="I226" s="124"/>
      <c r="J226" s="132">
        <f>BK226</f>
        <v>0</v>
      </c>
      <c r="L226" s="121"/>
      <c r="M226" s="126"/>
      <c r="P226" s="127">
        <f>SUM(P227:P229)</f>
        <v>0</v>
      </c>
      <c r="R226" s="127">
        <f>SUM(R227:R229)</f>
        <v>8.416</v>
      </c>
      <c r="T226" s="128">
        <f>SUM(T227:T229)</f>
        <v>0</v>
      </c>
      <c r="AR226" s="122" t="s">
        <v>90</v>
      </c>
      <c r="AT226" s="129" t="s">
        <v>81</v>
      </c>
      <c r="AU226" s="129" t="s">
        <v>90</v>
      </c>
      <c r="AY226" s="122" t="s">
        <v>160</v>
      </c>
      <c r="BK226" s="130">
        <f>SUM(BK227:BK229)</f>
        <v>0</v>
      </c>
    </row>
    <row r="227" spans="2:65" s="1" customFormat="1" ht="21.75" customHeight="1">
      <c r="B227" s="33"/>
      <c r="C227" s="133" t="s">
        <v>354</v>
      </c>
      <c r="D227" s="133" t="s">
        <v>162</v>
      </c>
      <c r="E227" s="134" t="s">
        <v>355</v>
      </c>
      <c r="F227" s="135" t="s">
        <v>356</v>
      </c>
      <c r="G227" s="136" t="s">
        <v>357</v>
      </c>
      <c r="H227" s="137">
        <v>20</v>
      </c>
      <c r="I227" s="138"/>
      <c r="J227" s="139">
        <f>ROUND(I227*H227,2)</f>
        <v>0</v>
      </c>
      <c r="K227" s="135" t="s">
        <v>44</v>
      </c>
      <c r="L227" s="33"/>
      <c r="M227" s="140" t="s">
        <v>44</v>
      </c>
      <c r="N227" s="141" t="s">
        <v>53</v>
      </c>
      <c r="P227" s="142">
        <f>O227*H227</f>
        <v>0</v>
      </c>
      <c r="Q227" s="142">
        <v>0.4208</v>
      </c>
      <c r="R227" s="142">
        <f>Q227*H227</f>
        <v>8.416</v>
      </c>
      <c r="S227" s="142">
        <v>0</v>
      </c>
      <c r="T227" s="143">
        <f>S227*H227</f>
        <v>0</v>
      </c>
      <c r="AR227" s="144" t="s">
        <v>167</v>
      </c>
      <c r="AT227" s="144" t="s">
        <v>162</v>
      </c>
      <c r="AU227" s="144" t="s">
        <v>92</v>
      </c>
      <c r="AY227" s="17" t="s">
        <v>160</v>
      </c>
      <c r="BE227" s="145">
        <f>IF(N227="základní",J227,0)</f>
        <v>0</v>
      </c>
      <c r="BF227" s="145">
        <f>IF(N227="snížená",J227,0)</f>
        <v>0</v>
      </c>
      <c r="BG227" s="145">
        <f>IF(N227="zákl. přenesená",J227,0)</f>
        <v>0</v>
      </c>
      <c r="BH227" s="145">
        <f>IF(N227="sníž. přenesená",J227,0)</f>
        <v>0</v>
      </c>
      <c r="BI227" s="145">
        <f>IF(N227="nulová",J227,0)</f>
        <v>0</v>
      </c>
      <c r="BJ227" s="17" t="s">
        <v>90</v>
      </c>
      <c r="BK227" s="145">
        <f>ROUND(I227*H227,2)</f>
        <v>0</v>
      </c>
      <c r="BL227" s="17" t="s">
        <v>167</v>
      </c>
      <c r="BM227" s="144" t="s">
        <v>358</v>
      </c>
    </row>
    <row r="228" spans="2:47" s="1" customFormat="1" ht="97.5">
      <c r="B228" s="33"/>
      <c r="D228" s="150" t="s">
        <v>171</v>
      </c>
      <c r="F228" s="151" t="s">
        <v>359</v>
      </c>
      <c r="I228" s="148"/>
      <c r="L228" s="33"/>
      <c r="M228" s="149"/>
      <c r="T228" s="54"/>
      <c r="AT228" s="17" t="s">
        <v>171</v>
      </c>
      <c r="AU228" s="17" t="s">
        <v>92</v>
      </c>
    </row>
    <row r="229" spans="2:51" s="12" customFormat="1" ht="11.25">
      <c r="B229" s="152"/>
      <c r="D229" s="150" t="s">
        <v>173</v>
      </c>
      <c r="E229" s="153" t="s">
        <v>44</v>
      </c>
      <c r="F229" s="154" t="s">
        <v>360</v>
      </c>
      <c r="H229" s="155">
        <v>20</v>
      </c>
      <c r="I229" s="156"/>
      <c r="L229" s="152"/>
      <c r="M229" s="157"/>
      <c r="T229" s="158"/>
      <c r="AT229" s="153" t="s">
        <v>173</v>
      </c>
      <c r="AU229" s="153" t="s">
        <v>92</v>
      </c>
      <c r="AV229" s="12" t="s">
        <v>92</v>
      </c>
      <c r="AW229" s="12" t="s">
        <v>42</v>
      </c>
      <c r="AX229" s="12" t="s">
        <v>90</v>
      </c>
      <c r="AY229" s="153" t="s">
        <v>160</v>
      </c>
    </row>
    <row r="230" spans="2:63" s="11" customFormat="1" ht="22.9" customHeight="1">
      <c r="B230" s="121"/>
      <c r="D230" s="122" t="s">
        <v>81</v>
      </c>
      <c r="E230" s="131" t="s">
        <v>230</v>
      </c>
      <c r="F230" s="131" t="s">
        <v>361</v>
      </c>
      <c r="I230" s="124"/>
      <c r="J230" s="132">
        <f>BK230</f>
        <v>0</v>
      </c>
      <c r="L230" s="121"/>
      <c r="M230" s="126"/>
      <c r="P230" s="127">
        <f>SUM(P231:P263)</f>
        <v>0</v>
      </c>
      <c r="R230" s="127">
        <f>SUM(R231:R263)</f>
        <v>292.67054192600006</v>
      </c>
      <c r="T230" s="128">
        <f>SUM(T231:T263)</f>
        <v>416.016</v>
      </c>
      <c r="AR230" s="122" t="s">
        <v>90</v>
      </c>
      <c r="AT230" s="129" t="s">
        <v>81</v>
      </c>
      <c r="AU230" s="129" t="s">
        <v>90</v>
      </c>
      <c r="AY230" s="122" t="s">
        <v>160</v>
      </c>
      <c r="BK230" s="130">
        <f>SUM(BK231:BK263)</f>
        <v>0</v>
      </c>
    </row>
    <row r="231" spans="2:65" s="1" customFormat="1" ht="24.2" customHeight="1">
      <c r="B231" s="33"/>
      <c r="C231" s="133" t="s">
        <v>362</v>
      </c>
      <c r="D231" s="133" t="s">
        <v>162</v>
      </c>
      <c r="E231" s="134" t="s">
        <v>363</v>
      </c>
      <c r="F231" s="135" t="s">
        <v>364</v>
      </c>
      <c r="G231" s="136" t="s">
        <v>200</v>
      </c>
      <c r="H231" s="137">
        <v>1478</v>
      </c>
      <c r="I231" s="138"/>
      <c r="J231" s="139">
        <f>ROUND(I231*H231,2)</f>
        <v>0</v>
      </c>
      <c r="K231" s="135" t="s">
        <v>166</v>
      </c>
      <c r="L231" s="33"/>
      <c r="M231" s="140" t="s">
        <v>44</v>
      </c>
      <c r="N231" s="141" t="s">
        <v>53</v>
      </c>
      <c r="P231" s="142">
        <f>O231*H231</f>
        <v>0</v>
      </c>
      <c r="Q231" s="142">
        <v>0.15539952</v>
      </c>
      <c r="R231" s="142">
        <f>Q231*H231</f>
        <v>229.68049056</v>
      </c>
      <c r="S231" s="142">
        <v>0</v>
      </c>
      <c r="T231" s="143">
        <f>S231*H231</f>
        <v>0</v>
      </c>
      <c r="AR231" s="144" t="s">
        <v>167</v>
      </c>
      <c r="AT231" s="144" t="s">
        <v>162</v>
      </c>
      <c r="AU231" s="144" t="s">
        <v>92</v>
      </c>
      <c r="AY231" s="17" t="s">
        <v>160</v>
      </c>
      <c r="BE231" s="145">
        <f>IF(N231="základní",J231,0)</f>
        <v>0</v>
      </c>
      <c r="BF231" s="145">
        <f>IF(N231="snížená",J231,0)</f>
        <v>0</v>
      </c>
      <c r="BG231" s="145">
        <f>IF(N231="zákl. přenesená",J231,0)</f>
        <v>0</v>
      </c>
      <c r="BH231" s="145">
        <f>IF(N231="sníž. přenesená",J231,0)</f>
        <v>0</v>
      </c>
      <c r="BI231" s="145">
        <f>IF(N231="nulová",J231,0)</f>
        <v>0</v>
      </c>
      <c r="BJ231" s="17" t="s">
        <v>90</v>
      </c>
      <c r="BK231" s="145">
        <f>ROUND(I231*H231,2)</f>
        <v>0</v>
      </c>
      <c r="BL231" s="17" t="s">
        <v>167</v>
      </c>
      <c r="BM231" s="144" t="s">
        <v>365</v>
      </c>
    </row>
    <row r="232" spans="2:47" s="1" customFormat="1" ht="11.25">
      <c r="B232" s="33"/>
      <c r="D232" s="146" t="s">
        <v>169</v>
      </c>
      <c r="F232" s="147" t="s">
        <v>366</v>
      </c>
      <c r="I232" s="148"/>
      <c r="L232" s="33"/>
      <c r="M232" s="149"/>
      <c r="T232" s="54"/>
      <c r="AT232" s="17" t="s">
        <v>169</v>
      </c>
      <c r="AU232" s="17" t="s">
        <v>92</v>
      </c>
    </row>
    <row r="233" spans="2:47" s="1" customFormat="1" ht="87.75">
      <c r="B233" s="33"/>
      <c r="D233" s="150" t="s">
        <v>171</v>
      </c>
      <c r="F233" s="151" t="s">
        <v>367</v>
      </c>
      <c r="I233" s="148"/>
      <c r="L233" s="33"/>
      <c r="M233" s="149"/>
      <c r="T233" s="54"/>
      <c r="AT233" s="17" t="s">
        <v>171</v>
      </c>
      <c r="AU233" s="17" t="s">
        <v>92</v>
      </c>
    </row>
    <row r="234" spans="2:51" s="12" customFormat="1" ht="11.25">
      <c r="B234" s="152"/>
      <c r="D234" s="150" t="s">
        <v>173</v>
      </c>
      <c r="E234" s="153" t="s">
        <v>44</v>
      </c>
      <c r="F234" s="154" t="s">
        <v>368</v>
      </c>
      <c r="H234" s="155">
        <v>739</v>
      </c>
      <c r="I234" s="156"/>
      <c r="L234" s="152"/>
      <c r="M234" s="157"/>
      <c r="T234" s="158"/>
      <c r="AT234" s="153" t="s">
        <v>173</v>
      </c>
      <c r="AU234" s="153" t="s">
        <v>92</v>
      </c>
      <c r="AV234" s="12" t="s">
        <v>92</v>
      </c>
      <c r="AW234" s="12" t="s">
        <v>42</v>
      </c>
      <c r="AX234" s="12" t="s">
        <v>82</v>
      </c>
      <c r="AY234" s="153" t="s">
        <v>160</v>
      </c>
    </row>
    <row r="235" spans="2:51" s="12" customFormat="1" ht="11.25">
      <c r="B235" s="152"/>
      <c r="D235" s="150" t="s">
        <v>173</v>
      </c>
      <c r="E235" s="153" t="s">
        <v>44</v>
      </c>
      <c r="F235" s="154" t="s">
        <v>369</v>
      </c>
      <c r="H235" s="155">
        <v>739</v>
      </c>
      <c r="I235" s="156"/>
      <c r="L235" s="152"/>
      <c r="M235" s="157"/>
      <c r="T235" s="158"/>
      <c r="AT235" s="153" t="s">
        <v>173</v>
      </c>
      <c r="AU235" s="153" t="s">
        <v>92</v>
      </c>
      <c r="AV235" s="12" t="s">
        <v>92</v>
      </c>
      <c r="AW235" s="12" t="s">
        <v>42</v>
      </c>
      <c r="AX235" s="12" t="s">
        <v>82</v>
      </c>
      <c r="AY235" s="153" t="s">
        <v>160</v>
      </c>
    </row>
    <row r="236" spans="2:51" s="13" customFormat="1" ht="11.25">
      <c r="B236" s="159"/>
      <c r="D236" s="150" t="s">
        <v>173</v>
      </c>
      <c r="E236" s="160" t="s">
        <v>44</v>
      </c>
      <c r="F236" s="161" t="s">
        <v>176</v>
      </c>
      <c r="H236" s="162">
        <v>1478</v>
      </c>
      <c r="I236" s="163"/>
      <c r="L236" s="159"/>
      <c r="M236" s="164"/>
      <c r="T236" s="165"/>
      <c r="AT236" s="160" t="s">
        <v>173</v>
      </c>
      <c r="AU236" s="160" t="s">
        <v>92</v>
      </c>
      <c r="AV236" s="13" t="s">
        <v>167</v>
      </c>
      <c r="AW236" s="13" t="s">
        <v>42</v>
      </c>
      <c r="AX236" s="13" t="s">
        <v>90</v>
      </c>
      <c r="AY236" s="160" t="s">
        <v>160</v>
      </c>
    </row>
    <row r="237" spans="2:65" s="1" customFormat="1" ht="16.5" customHeight="1">
      <c r="B237" s="33"/>
      <c r="C237" s="172" t="s">
        <v>370</v>
      </c>
      <c r="D237" s="172" t="s">
        <v>246</v>
      </c>
      <c r="E237" s="173" t="s">
        <v>371</v>
      </c>
      <c r="F237" s="174" t="s">
        <v>372</v>
      </c>
      <c r="G237" s="175" t="s">
        <v>200</v>
      </c>
      <c r="H237" s="176">
        <v>739</v>
      </c>
      <c r="I237" s="177"/>
      <c r="J237" s="178">
        <f>ROUND(I237*H237,2)</f>
        <v>0</v>
      </c>
      <c r="K237" s="174" t="s">
        <v>166</v>
      </c>
      <c r="L237" s="179"/>
      <c r="M237" s="180" t="s">
        <v>44</v>
      </c>
      <c r="N237" s="181" t="s">
        <v>53</v>
      </c>
      <c r="P237" s="142">
        <f>O237*H237</f>
        <v>0</v>
      </c>
      <c r="Q237" s="142">
        <v>0.085</v>
      </c>
      <c r="R237" s="142">
        <f>Q237*H237</f>
        <v>62.815000000000005</v>
      </c>
      <c r="S237" s="142">
        <v>0</v>
      </c>
      <c r="T237" s="143">
        <f>S237*H237</f>
        <v>0</v>
      </c>
      <c r="AR237" s="144" t="s">
        <v>222</v>
      </c>
      <c r="AT237" s="144" t="s">
        <v>246</v>
      </c>
      <c r="AU237" s="144" t="s">
        <v>92</v>
      </c>
      <c r="AY237" s="17" t="s">
        <v>160</v>
      </c>
      <c r="BE237" s="145">
        <f>IF(N237="základní",J237,0)</f>
        <v>0</v>
      </c>
      <c r="BF237" s="145">
        <f>IF(N237="snížená",J237,0)</f>
        <v>0</v>
      </c>
      <c r="BG237" s="145">
        <f>IF(N237="zákl. přenesená",J237,0)</f>
        <v>0</v>
      </c>
      <c r="BH237" s="145">
        <f>IF(N237="sníž. přenesená",J237,0)</f>
        <v>0</v>
      </c>
      <c r="BI237" s="145">
        <f>IF(N237="nulová",J237,0)</f>
        <v>0</v>
      </c>
      <c r="BJ237" s="17" t="s">
        <v>90</v>
      </c>
      <c r="BK237" s="145">
        <f>ROUND(I237*H237,2)</f>
        <v>0</v>
      </c>
      <c r="BL237" s="17" t="s">
        <v>167</v>
      </c>
      <c r="BM237" s="144" t="s">
        <v>373</v>
      </c>
    </row>
    <row r="238" spans="2:51" s="12" customFormat="1" ht="11.25">
      <c r="B238" s="152"/>
      <c r="D238" s="150" t="s">
        <v>173</v>
      </c>
      <c r="F238" s="154" t="s">
        <v>374</v>
      </c>
      <c r="H238" s="155">
        <v>739</v>
      </c>
      <c r="I238" s="156"/>
      <c r="L238" s="152"/>
      <c r="M238" s="157"/>
      <c r="T238" s="158"/>
      <c r="AT238" s="153" t="s">
        <v>173</v>
      </c>
      <c r="AU238" s="153" t="s">
        <v>92</v>
      </c>
      <c r="AV238" s="12" t="s">
        <v>92</v>
      </c>
      <c r="AW238" s="12" t="s">
        <v>4</v>
      </c>
      <c r="AX238" s="12" t="s">
        <v>90</v>
      </c>
      <c r="AY238" s="153" t="s">
        <v>160</v>
      </c>
    </row>
    <row r="239" spans="2:65" s="1" customFormat="1" ht="21.75" customHeight="1">
      <c r="B239" s="33"/>
      <c r="C239" s="133" t="s">
        <v>375</v>
      </c>
      <c r="D239" s="133" t="s">
        <v>162</v>
      </c>
      <c r="E239" s="134" t="s">
        <v>376</v>
      </c>
      <c r="F239" s="135" t="s">
        <v>377</v>
      </c>
      <c r="G239" s="136" t="s">
        <v>200</v>
      </c>
      <c r="H239" s="137">
        <v>498.8</v>
      </c>
      <c r="I239" s="138"/>
      <c r="J239" s="139">
        <f>ROUND(I239*H239,2)</f>
        <v>0</v>
      </c>
      <c r="K239" s="135" t="s">
        <v>166</v>
      </c>
      <c r="L239" s="33"/>
      <c r="M239" s="140" t="s">
        <v>44</v>
      </c>
      <c r="N239" s="141" t="s">
        <v>53</v>
      </c>
      <c r="P239" s="142">
        <f>O239*H239</f>
        <v>0</v>
      </c>
      <c r="Q239" s="142">
        <v>8.05E-06</v>
      </c>
      <c r="R239" s="142">
        <f>Q239*H239</f>
        <v>0.00401534</v>
      </c>
      <c r="S239" s="142">
        <v>0</v>
      </c>
      <c r="T239" s="143">
        <f>S239*H239</f>
        <v>0</v>
      </c>
      <c r="AR239" s="144" t="s">
        <v>167</v>
      </c>
      <c r="AT239" s="144" t="s">
        <v>162</v>
      </c>
      <c r="AU239" s="144" t="s">
        <v>92</v>
      </c>
      <c r="AY239" s="17" t="s">
        <v>160</v>
      </c>
      <c r="BE239" s="145">
        <f>IF(N239="základní",J239,0)</f>
        <v>0</v>
      </c>
      <c r="BF239" s="145">
        <f>IF(N239="snížená",J239,0)</f>
        <v>0</v>
      </c>
      <c r="BG239" s="145">
        <f>IF(N239="zákl. přenesená",J239,0)</f>
        <v>0</v>
      </c>
      <c r="BH239" s="145">
        <f>IF(N239="sníž. přenesená",J239,0)</f>
        <v>0</v>
      </c>
      <c r="BI239" s="145">
        <f>IF(N239="nulová",J239,0)</f>
        <v>0</v>
      </c>
      <c r="BJ239" s="17" t="s">
        <v>90</v>
      </c>
      <c r="BK239" s="145">
        <f>ROUND(I239*H239,2)</f>
        <v>0</v>
      </c>
      <c r="BL239" s="17" t="s">
        <v>167</v>
      </c>
      <c r="BM239" s="144" t="s">
        <v>378</v>
      </c>
    </row>
    <row r="240" spans="2:47" s="1" customFormat="1" ht="11.25">
      <c r="B240" s="33"/>
      <c r="D240" s="146" t="s">
        <v>169</v>
      </c>
      <c r="F240" s="147" t="s">
        <v>379</v>
      </c>
      <c r="I240" s="148"/>
      <c r="L240" s="33"/>
      <c r="M240" s="149"/>
      <c r="T240" s="54"/>
      <c r="AT240" s="17" t="s">
        <v>169</v>
      </c>
      <c r="AU240" s="17" t="s">
        <v>92</v>
      </c>
    </row>
    <row r="241" spans="2:47" s="1" customFormat="1" ht="29.25">
      <c r="B241" s="33"/>
      <c r="D241" s="150" t="s">
        <v>171</v>
      </c>
      <c r="F241" s="151" t="s">
        <v>380</v>
      </c>
      <c r="I241" s="148"/>
      <c r="L241" s="33"/>
      <c r="M241" s="149"/>
      <c r="T241" s="54"/>
      <c r="AT241" s="17" t="s">
        <v>171</v>
      </c>
      <c r="AU241" s="17" t="s">
        <v>92</v>
      </c>
    </row>
    <row r="242" spans="2:51" s="14" customFormat="1" ht="11.25">
      <c r="B242" s="166"/>
      <c r="D242" s="150" t="s">
        <v>173</v>
      </c>
      <c r="E242" s="167" t="s">
        <v>44</v>
      </c>
      <c r="F242" s="168" t="s">
        <v>381</v>
      </c>
      <c r="H242" s="167" t="s">
        <v>44</v>
      </c>
      <c r="I242" s="169"/>
      <c r="L242" s="166"/>
      <c r="M242" s="170"/>
      <c r="T242" s="171"/>
      <c r="AT242" s="167" t="s">
        <v>173</v>
      </c>
      <c r="AU242" s="167" t="s">
        <v>92</v>
      </c>
      <c r="AV242" s="14" t="s">
        <v>90</v>
      </c>
      <c r="AW242" s="14" t="s">
        <v>42</v>
      </c>
      <c r="AX242" s="14" t="s">
        <v>82</v>
      </c>
      <c r="AY242" s="167" t="s">
        <v>160</v>
      </c>
    </row>
    <row r="243" spans="2:51" s="12" customFormat="1" ht="33.75">
      <c r="B243" s="152"/>
      <c r="D243" s="150" t="s">
        <v>173</v>
      </c>
      <c r="E243" s="153" t="s">
        <v>44</v>
      </c>
      <c r="F243" s="154" t="s">
        <v>382</v>
      </c>
      <c r="H243" s="155">
        <v>434.9</v>
      </c>
      <c r="I243" s="156"/>
      <c r="L243" s="152"/>
      <c r="M243" s="157"/>
      <c r="T243" s="158"/>
      <c r="AT243" s="153" t="s">
        <v>173</v>
      </c>
      <c r="AU243" s="153" t="s">
        <v>92</v>
      </c>
      <c r="AV243" s="12" t="s">
        <v>92</v>
      </c>
      <c r="AW243" s="12" t="s">
        <v>42</v>
      </c>
      <c r="AX243" s="12" t="s">
        <v>82</v>
      </c>
      <c r="AY243" s="153" t="s">
        <v>160</v>
      </c>
    </row>
    <row r="244" spans="2:51" s="12" customFormat="1" ht="11.25">
      <c r="B244" s="152"/>
      <c r="D244" s="150" t="s">
        <v>173</v>
      </c>
      <c r="E244" s="153" t="s">
        <v>44</v>
      </c>
      <c r="F244" s="154" t="s">
        <v>383</v>
      </c>
      <c r="H244" s="155">
        <v>63.9</v>
      </c>
      <c r="I244" s="156"/>
      <c r="L244" s="152"/>
      <c r="M244" s="157"/>
      <c r="T244" s="158"/>
      <c r="AT244" s="153" t="s">
        <v>173</v>
      </c>
      <c r="AU244" s="153" t="s">
        <v>92</v>
      </c>
      <c r="AV244" s="12" t="s">
        <v>92</v>
      </c>
      <c r="AW244" s="12" t="s">
        <v>42</v>
      </c>
      <c r="AX244" s="12" t="s">
        <v>82</v>
      </c>
      <c r="AY244" s="153" t="s">
        <v>160</v>
      </c>
    </row>
    <row r="245" spans="2:51" s="13" customFormat="1" ht="11.25">
      <c r="B245" s="159"/>
      <c r="D245" s="150" t="s">
        <v>173</v>
      </c>
      <c r="E245" s="160" t="s">
        <v>44</v>
      </c>
      <c r="F245" s="161" t="s">
        <v>176</v>
      </c>
      <c r="H245" s="162">
        <v>498.8</v>
      </c>
      <c r="I245" s="163"/>
      <c r="L245" s="159"/>
      <c r="M245" s="164"/>
      <c r="T245" s="165"/>
      <c r="AT245" s="160" t="s">
        <v>173</v>
      </c>
      <c r="AU245" s="160" t="s">
        <v>92</v>
      </c>
      <c r="AV245" s="13" t="s">
        <v>167</v>
      </c>
      <c r="AW245" s="13" t="s">
        <v>42</v>
      </c>
      <c r="AX245" s="13" t="s">
        <v>90</v>
      </c>
      <c r="AY245" s="160" t="s">
        <v>160</v>
      </c>
    </row>
    <row r="246" spans="2:65" s="1" customFormat="1" ht="24.2" customHeight="1">
      <c r="B246" s="33"/>
      <c r="C246" s="133" t="s">
        <v>384</v>
      </c>
      <c r="D246" s="133" t="s">
        <v>162</v>
      </c>
      <c r="E246" s="134" t="s">
        <v>385</v>
      </c>
      <c r="F246" s="135" t="s">
        <v>386</v>
      </c>
      <c r="G246" s="136" t="s">
        <v>200</v>
      </c>
      <c r="H246" s="137">
        <v>498.8</v>
      </c>
      <c r="I246" s="138"/>
      <c r="J246" s="139">
        <f>ROUND(I246*H246,2)</f>
        <v>0</v>
      </c>
      <c r="K246" s="135" t="s">
        <v>166</v>
      </c>
      <c r="L246" s="33"/>
      <c r="M246" s="140" t="s">
        <v>44</v>
      </c>
      <c r="N246" s="141" t="s">
        <v>53</v>
      </c>
      <c r="P246" s="142">
        <f>O246*H246</f>
        <v>0</v>
      </c>
      <c r="Q246" s="142">
        <v>0.0003409</v>
      </c>
      <c r="R246" s="142">
        <f>Q246*H246</f>
        <v>0.17004092</v>
      </c>
      <c r="S246" s="142">
        <v>0</v>
      </c>
      <c r="T246" s="143">
        <f>S246*H246</f>
        <v>0</v>
      </c>
      <c r="AR246" s="144" t="s">
        <v>167</v>
      </c>
      <c r="AT246" s="144" t="s">
        <v>162</v>
      </c>
      <c r="AU246" s="144" t="s">
        <v>92</v>
      </c>
      <c r="AY246" s="17" t="s">
        <v>160</v>
      </c>
      <c r="BE246" s="145">
        <f>IF(N246="základní",J246,0)</f>
        <v>0</v>
      </c>
      <c r="BF246" s="145">
        <f>IF(N246="snížená",J246,0)</f>
        <v>0</v>
      </c>
      <c r="BG246" s="145">
        <f>IF(N246="zákl. přenesená",J246,0)</f>
        <v>0</v>
      </c>
      <c r="BH246" s="145">
        <f>IF(N246="sníž. přenesená",J246,0)</f>
        <v>0</v>
      </c>
      <c r="BI246" s="145">
        <f>IF(N246="nulová",J246,0)</f>
        <v>0</v>
      </c>
      <c r="BJ246" s="17" t="s">
        <v>90</v>
      </c>
      <c r="BK246" s="145">
        <f>ROUND(I246*H246,2)</f>
        <v>0</v>
      </c>
      <c r="BL246" s="17" t="s">
        <v>167</v>
      </c>
      <c r="BM246" s="144" t="s">
        <v>387</v>
      </c>
    </row>
    <row r="247" spans="2:47" s="1" customFormat="1" ht="11.25">
      <c r="B247" s="33"/>
      <c r="D247" s="146" t="s">
        <v>169</v>
      </c>
      <c r="F247" s="147" t="s">
        <v>388</v>
      </c>
      <c r="I247" s="148"/>
      <c r="L247" s="33"/>
      <c r="M247" s="149"/>
      <c r="T247" s="54"/>
      <c r="AT247" s="17" t="s">
        <v>169</v>
      </c>
      <c r="AU247" s="17" t="s">
        <v>92</v>
      </c>
    </row>
    <row r="248" spans="2:47" s="1" customFormat="1" ht="39">
      <c r="B248" s="33"/>
      <c r="D248" s="150" t="s">
        <v>171</v>
      </c>
      <c r="F248" s="151" t="s">
        <v>389</v>
      </c>
      <c r="I248" s="148"/>
      <c r="L248" s="33"/>
      <c r="M248" s="149"/>
      <c r="T248" s="54"/>
      <c r="AT248" s="17" t="s">
        <v>171</v>
      </c>
      <c r="AU248" s="17" t="s">
        <v>92</v>
      </c>
    </row>
    <row r="249" spans="2:65" s="1" customFormat="1" ht="16.5" customHeight="1">
      <c r="B249" s="33"/>
      <c r="C249" s="133" t="s">
        <v>390</v>
      </c>
      <c r="D249" s="133" t="s">
        <v>162</v>
      </c>
      <c r="E249" s="134" t="s">
        <v>391</v>
      </c>
      <c r="F249" s="135" t="s">
        <v>392</v>
      </c>
      <c r="G249" s="136" t="s">
        <v>200</v>
      </c>
      <c r="H249" s="137">
        <v>498.8</v>
      </c>
      <c r="I249" s="138"/>
      <c r="J249" s="139">
        <f>ROUND(I249*H249,2)</f>
        <v>0</v>
      </c>
      <c r="K249" s="135" t="s">
        <v>166</v>
      </c>
      <c r="L249" s="33"/>
      <c r="M249" s="140" t="s">
        <v>44</v>
      </c>
      <c r="N249" s="141" t="s">
        <v>53</v>
      </c>
      <c r="P249" s="142">
        <f>O249*H249</f>
        <v>0</v>
      </c>
      <c r="Q249" s="142">
        <v>1.995E-06</v>
      </c>
      <c r="R249" s="142">
        <f>Q249*H249</f>
        <v>0.000995106</v>
      </c>
      <c r="S249" s="142">
        <v>0</v>
      </c>
      <c r="T249" s="143">
        <f>S249*H249</f>
        <v>0</v>
      </c>
      <c r="AR249" s="144" t="s">
        <v>167</v>
      </c>
      <c r="AT249" s="144" t="s">
        <v>162</v>
      </c>
      <c r="AU249" s="144" t="s">
        <v>92</v>
      </c>
      <c r="AY249" s="17" t="s">
        <v>160</v>
      </c>
      <c r="BE249" s="145">
        <f>IF(N249="základní",J249,0)</f>
        <v>0</v>
      </c>
      <c r="BF249" s="145">
        <f>IF(N249="snížená",J249,0)</f>
        <v>0</v>
      </c>
      <c r="BG249" s="145">
        <f>IF(N249="zákl. přenesená",J249,0)</f>
        <v>0</v>
      </c>
      <c r="BH249" s="145">
        <f>IF(N249="sníž. přenesená",J249,0)</f>
        <v>0</v>
      </c>
      <c r="BI249" s="145">
        <f>IF(N249="nulová",J249,0)</f>
        <v>0</v>
      </c>
      <c r="BJ249" s="17" t="s">
        <v>90</v>
      </c>
      <c r="BK249" s="145">
        <f>ROUND(I249*H249,2)</f>
        <v>0</v>
      </c>
      <c r="BL249" s="17" t="s">
        <v>167</v>
      </c>
      <c r="BM249" s="144" t="s">
        <v>393</v>
      </c>
    </row>
    <row r="250" spans="2:47" s="1" customFormat="1" ht="11.25">
      <c r="B250" s="33"/>
      <c r="D250" s="146" t="s">
        <v>169</v>
      </c>
      <c r="F250" s="147" t="s">
        <v>394</v>
      </c>
      <c r="I250" s="148"/>
      <c r="L250" s="33"/>
      <c r="M250" s="149"/>
      <c r="T250" s="54"/>
      <c r="AT250" s="17" t="s">
        <v>169</v>
      </c>
      <c r="AU250" s="17" t="s">
        <v>92</v>
      </c>
    </row>
    <row r="251" spans="2:47" s="1" customFormat="1" ht="29.25">
      <c r="B251" s="33"/>
      <c r="D251" s="150" t="s">
        <v>171</v>
      </c>
      <c r="F251" s="151" t="s">
        <v>395</v>
      </c>
      <c r="I251" s="148"/>
      <c r="L251" s="33"/>
      <c r="M251" s="149"/>
      <c r="T251" s="54"/>
      <c r="AT251" s="17" t="s">
        <v>171</v>
      </c>
      <c r="AU251" s="17" t="s">
        <v>92</v>
      </c>
    </row>
    <row r="252" spans="2:51" s="14" customFormat="1" ht="11.25">
      <c r="B252" s="166"/>
      <c r="D252" s="150" t="s">
        <v>173</v>
      </c>
      <c r="E252" s="167" t="s">
        <v>44</v>
      </c>
      <c r="F252" s="168" t="s">
        <v>381</v>
      </c>
      <c r="H252" s="167" t="s">
        <v>44</v>
      </c>
      <c r="I252" s="169"/>
      <c r="L252" s="166"/>
      <c r="M252" s="170"/>
      <c r="T252" s="171"/>
      <c r="AT252" s="167" t="s">
        <v>173</v>
      </c>
      <c r="AU252" s="167" t="s">
        <v>92</v>
      </c>
      <c r="AV252" s="14" t="s">
        <v>90</v>
      </c>
      <c r="AW252" s="14" t="s">
        <v>42</v>
      </c>
      <c r="AX252" s="14" t="s">
        <v>82</v>
      </c>
      <c r="AY252" s="167" t="s">
        <v>160</v>
      </c>
    </row>
    <row r="253" spans="2:51" s="12" customFormat="1" ht="33.75">
      <c r="B253" s="152"/>
      <c r="D253" s="150" t="s">
        <v>173</v>
      </c>
      <c r="E253" s="153" t="s">
        <v>44</v>
      </c>
      <c r="F253" s="154" t="s">
        <v>382</v>
      </c>
      <c r="H253" s="155">
        <v>434.9</v>
      </c>
      <c r="I253" s="156"/>
      <c r="L253" s="152"/>
      <c r="M253" s="157"/>
      <c r="T253" s="158"/>
      <c r="AT253" s="153" t="s">
        <v>173</v>
      </c>
      <c r="AU253" s="153" t="s">
        <v>92</v>
      </c>
      <c r="AV253" s="12" t="s">
        <v>92</v>
      </c>
      <c r="AW253" s="12" t="s">
        <v>42</v>
      </c>
      <c r="AX253" s="12" t="s">
        <v>82</v>
      </c>
      <c r="AY253" s="153" t="s">
        <v>160</v>
      </c>
    </row>
    <row r="254" spans="2:51" s="12" customFormat="1" ht="11.25">
      <c r="B254" s="152"/>
      <c r="D254" s="150" t="s">
        <v>173</v>
      </c>
      <c r="E254" s="153" t="s">
        <v>44</v>
      </c>
      <c r="F254" s="154" t="s">
        <v>383</v>
      </c>
      <c r="H254" s="155">
        <v>63.9</v>
      </c>
      <c r="I254" s="156"/>
      <c r="L254" s="152"/>
      <c r="M254" s="157"/>
      <c r="T254" s="158"/>
      <c r="AT254" s="153" t="s">
        <v>173</v>
      </c>
      <c r="AU254" s="153" t="s">
        <v>92</v>
      </c>
      <c r="AV254" s="12" t="s">
        <v>92</v>
      </c>
      <c r="AW254" s="12" t="s">
        <v>42</v>
      </c>
      <c r="AX254" s="12" t="s">
        <v>82</v>
      </c>
      <c r="AY254" s="153" t="s">
        <v>160</v>
      </c>
    </row>
    <row r="255" spans="2:51" s="13" customFormat="1" ht="11.25">
      <c r="B255" s="159"/>
      <c r="D255" s="150" t="s">
        <v>173</v>
      </c>
      <c r="E255" s="160" t="s">
        <v>44</v>
      </c>
      <c r="F255" s="161" t="s">
        <v>176</v>
      </c>
      <c r="H255" s="162">
        <v>498.8</v>
      </c>
      <c r="I255" s="163"/>
      <c r="L255" s="159"/>
      <c r="M255" s="164"/>
      <c r="T255" s="165"/>
      <c r="AT255" s="160" t="s">
        <v>173</v>
      </c>
      <c r="AU255" s="160" t="s">
        <v>92</v>
      </c>
      <c r="AV255" s="13" t="s">
        <v>167</v>
      </c>
      <c r="AW255" s="13" t="s">
        <v>42</v>
      </c>
      <c r="AX255" s="13" t="s">
        <v>90</v>
      </c>
      <c r="AY255" s="160" t="s">
        <v>160</v>
      </c>
    </row>
    <row r="256" spans="2:65" s="1" customFormat="1" ht="44.25" customHeight="1">
      <c r="B256" s="33"/>
      <c r="C256" s="133" t="s">
        <v>396</v>
      </c>
      <c r="D256" s="133" t="s">
        <v>162</v>
      </c>
      <c r="E256" s="134" t="s">
        <v>397</v>
      </c>
      <c r="F256" s="135" t="s">
        <v>398</v>
      </c>
      <c r="G256" s="136" t="s">
        <v>200</v>
      </c>
      <c r="H256" s="137">
        <v>1284</v>
      </c>
      <c r="I256" s="138"/>
      <c r="J256" s="139">
        <f>ROUND(I256*H256,2)</f>
        <v>0</v>
      </c>
      <c r="K256" s="135" t="s">
        <v>166</v>
      </c>
      <c r="L256" s="33"/>
      <c r="M256" s="140" t="s">
        <v>44</v>
      </c>
      <c r="N256" s="141" t="s">
        <v>53</v>
      </c>
      <c r="P256" s="142">
        <f>O256*H256</f>
        <v>0</v>
      </c>
      <c r="Q256" s="142">
        <v>0</v>
      </c>
      <c r="R256" s="142">
        <f>Q256*H256</f>
        <v>0</v>
      </c>
      <c r="S256" s="142">
        <v>0.324</v>
      </c>
      <c r="T256" s="143">
        <f>S256*H256</f>
        <v>416.016</v>
      </c>
      <c r="AR256" s="144" t="s">
        <v>167</v>
      </c>
      <c r="AT256" s="144" t="s">
        <v>162</v>
      </c>
      <c r="AU256" s="144" t="s">
        <v>92</v>
      </c>
      <c r="AY256" s="17" t="s">
        <v>160</v>
      </c>
      <c r="BE256" s="145">
        <f>IF(N256="základní",J256,0)</f>
        <v>0</v>
      </c>
      <c r="BF256" s="145">
        <f>IF(N256="snížená",J256,0)</f>
        <v>0</v>
      </c>
      <c r="BG256" s="145">
        <f>IF(N256="zákl. přenesená",J256,0)</f>
        <v>0</v>
      </c>
      <c r="BH256" s="145">
        <f>IF(N256="sníž. přenesená",J256,0)</f>
        <v>0</v>
      </c>
      <c r="BI256" s="145">
        <f>IF(N256="nulová",J256,0)</f>
        <v>0</v>
      </c>
      <c r="BJ256" s="17" t="s">
        <v>90</v>
      </c>
      <c r="BK256" s="145">
        <f>ROUND(I256*H256,2)</f>
        <v>0</v>
      </c>
      <c r="BL256" s="17" t="s">
        <v>167</v>
      </c>
      <c r="BM256" s="144" t="s">
        <v>399</v>
      </c>
    </row>
    <row r="257" spans="2:47" s="1" customFormat="1" ht="11.25">
      <c r="B257" s="33"/>
      <c r="D257" s="146" t="s">
        <v>169</v>
      </c>
      <c r="F257" s="147" t="s">
        <v>400</v>
      </c>
      <c r="I257" s="148"/>
      <c r="L257" s="33"/>
      <c r="M257" s="149"/>
      <c r="T257" s="54"/>
      <c r="AT257" s="17" t="s">
        <v>169</v>
      </c>
      <c r="AU257" s="17" t="s">
        <v>92</v>
      </c>
    </row>
    <row r="258" spans="2:47" s="1" customFormat="1" ht="68.25">
      <c r="B258" s="33"/>
      <c r="D258" s="150" t="s">
        <v>171</v>
      </c>
      <c r="F258" s="151" t="s">
        <v>401</v>
      </c>
      <c r="I258" s="148"/>
      <c r="L258" s="33"/>
      <c r="M258" s="149"/>
      <c r="T258" s="54"/>
      <c r="AT258" s="17" t="s">
        <v>171</v>
      </c>
      <c r="AU258" s="17" t="s">
        <v>92</v>
      </c>
    </row>
    <row r="259" spans="2:51" s="12" customFormat="1" ht="11.25">
      <c r="B259" s="152"/>
      <c r="D259" s="150" t="s">
        <v>173</v>
      </c>
      <c r="E259" s="153" t="s">
        <v>44</v>
      </c>
      <c r="F259" s="154" t="s">
        <v>402</v>
      </c>
      <c r="H259" s="155">
        <v>1284</v>
      </c>
      <c r="I259" s="156"/>
      <c r="L259" s="152"/>
      <c r="M259" s="157"/>
      <c r="T259" s="158"/>
      <c r="AT259" s="153" t="s">
        <v>173</v>
      </c>
      <c r="AU259" s="153" t="s">
        <v>92</v>
      </c>
      <c r="AV259" s="12" t="s">
        <v>92</v>
      </c>
      <c r="AW259" s="12" t="s">
        <v>42</v>
      </c>
      <c r="AX259" s="12" t="s">
        <v>90</v>
      </c>
      <c r="AY259" s="153" t="s">
        <v>160</v>
      </c>
    </row>
    <row r="260" spans="2:65" s="1" customFormat="1" ht="37.9" customHeight="1">
      <c r="B260" s="33"/>
      <c r="C260" s="133" t="s">
        <v>403</v>
      </c>
      <c r="D260" s="133" t="s">
        <v>162</v>
      </c>
      <c r="E260" s="134" t="s">
        <v>404</v>
      </c>
      <c r="F260" s="135" t="s">
        <v>405</v>
      </c>
      <c r="G260" s="136" t="s">
        <v>200</v>
      </c>
      <c r="H260" s="137">
        <v>739</v>
      </c>
      <c r="I260" s="138"/>
      <c r="J260" s="139">
        <f>ROUND(I260*H260,2)</f>
        <v>0</v>
      </c>
      <c r="K260" s="135" t="s">
        <v>166</v>
      </c>
      <c r="L260" s="33"/>
      <c r="M260" s="140" t="s">
        <v>44</v>
      </c>
      <c r="N260" s="141" t="s">
        <v>53</v>
      </c>
      <c r="P260" s="142">
        <f>O260*H260</f>
        <v>0</v>
      </c>
      <c r="Q260" s="142">
        <v>0</v>
      </c>
      <c r="R260" s="142">
        <f>Q260*H260</f>
        <v>0</v>
      </c>
      <c r="S260" s="142">
        <v>0</v>
      </c>
      <c r="T260" s="143">
        <f>S260*H260</f>
        <v>0</v>
      </c>
      <c r="AR260" s="144" t="s">
        <v>167</v>
      </c>
      <c r="AT260" s="144" t="s">
        <v>162</v>
      </c>
      <c r="AU260" s="144" t="s">
        <v>92</v>
      </c>
      <c r="AY260" s="17" t="s">
        <v>160</v>
      </c>
      <c r="BE260" s="145">
        <f>IF(N260="základní",J260,0)</f>
        <v>0</v>
      </c>
      <c r="BF260" s="145">
        <f>IF(N260="snížená",J260,0)</f>
        <v>0</v>
      </c>
      <c r="BG260" s="145">
        <f>IF(N260="zákl. přenesená",J260,0)</f>
        <v>0</v>
      </c>
      <c r="BH260" s="145">
        <f>IF(N260="sníž. přenesená",J260,0)</f>
        <v>0</v>
      </c>
      <c r="BI260" s="145">
        <f>IF(N260="nulová",J260,0)</f>
        <v>0</v>
      </c>
      <c r="BJ260" s="17" t="s">
        <v>90</v>
      </c>
      <c r="BK260" s="145">
        <f>ROUND(I260*H260,2)</f>
        <v>0</v>
      </c>
      <c r="BL260" s="17" t="s">
        <v>167</v>
      </c>
      <c r="BM260" s="144" t="s">
        <v>406</v>
      </c>
    </row>
    <row r="261" spans="2:47" s="1" customFormat="1" ht="11.25">
      <c r="B261" s="33"/>
      <c r="D261" s="146" t="s">
        <v>169</v>
      </c>
      <c r="F261" s="147" t="s">
        <v>407</v>
      </c>
      <c r="I261" s="148"/>
      <c r="L261" s="33"/>
      <c r="M261" s="149"/>
      <c r="T261" s="54"/>
      <c r="AT261" s="17" t="s">
        <v>169</v>
      </c>
      <c r="AU261" s="17" t="s">
        <v>92</v>
      </c>
    </row>
    <row r="262" spans="2:47" s="1" customFormat="1" ht="58.5">
      <c r="B262" s="33"/>
      <c r="D262" s="150" t="s">
        <v>171</v>
      </c>
      <c r="F262" s="151" t="s">
        <v>408</v>
      </c>
      <c r="I262" s="148"/>
      <c r="L262" s="33"/>
      <c r="M262" s="149"/>
      <c r="T262" s="54"/>
      <c r="AT262" s="17" t="s">
        <v>171</v>
      </c>
      <c r="AU262" s="17" t="s">
        <v>92</v>
      </c>
    </row>
    <row r="263" spans="2:51" s="12" customFormat="1" ht="11.25">
      <c r="B263" s="152"/>
      <c r="D263" s="150" t="s">
        <v>173</v>
      </c>
      <c r="E263" s="153" t="s">
        <v>44</v>
      </c>
      <c r="F263" s="154" t="s">
        <v>409</v>
      </c>
      <c r="H263" s="155">
        <v>739</v>
      </c>
      <c r="I263" s="156"/>
      <c r="L263" s="152"/>
      <c r="M263" s="157"/>
      <c r="T263" s="158"/>
      <c r="AT263" s="153" t="s">
        <v>173</v>
      </c>
      <c r="AU263" s="153" t="s">
        <v>92</v>
      </c>
      <c r="AV263" s="12" t="s">
        <v>92</v>
      </c>
      <c r="AW263" s="12" t="s">
        <v>42</v>
      </c>
      <c r="AX263" s="12" t="s">
        <v>90</v>
      </c>
      <c r="AY263" s="153" t="s">
        <v>160</v>
      </c>
    </row>
    <row r="264" spans="2:63" s="11" customFormat="1" ht="22.9" customHeight="1">
      <c r="B264" s="121"/>
      <c r="D264" s="122" t="s">
        <v>81</v>
      </c>
      <c r="E264" s="131" t="s">
        <v>410</v>
      </c>
      <c r="F264" s="131" t="s">
        <v>411</v>
      </c>
      <c r="I264" s="124"/>
      <c r="J264" s="132">
        <f>BK264</f>
        <v>0</v>
      </c>
      <c r="L264" s="121"/>
      <c r="M264" s="126"/>
      <c r="P264" s="127">
        <f>SUM(P265:P297)</f>
        <v>0</v>
      </c>
      <c r="R264" s="127">
        <f>SUM(R265:R297)</f>
        <v>0</v>
      </c>
      <c r="T264" s="128">
        <f>SUM(T265:T297)</f>
        <v>0</v>
      </c>
      <c r="AR264" s="122" t="s">
        <v>90</v>
      </c>
      <c r="AT264" s="129" t="s">
        <v>81</v>
      </c>
      <c r="AU264" s="129" t="s">
        <v>90</v>
      </c>
      <c r="AY264" s="122" t="s">
        <v>160</v>
      </c>
      <c r="BK264" s="130">
        <f>SUM(BK265:BK297)</f>
        <v>0</v>
      </c>
    </row>
    <row r="265" spans="2:65" s="1" customFormat="1" ht="24.2" customHeight="1">
      <c r="B265" s="33"/>
      <c r="C265" s="133" t="s">
        <v>412</v>
      </c>
      <c r="D265" s="133" t="s">
        <v>162</v>
      </c>
      <c r="E265" s="134" t="s">
        <v>413</v>
      </c>
      <c r="F265" s="135" t="s">
        <v>414</v>
      </c>
      <c r="G265" s="136" t="s">
        <v>126</v>
      </c>
      <c r="H265" s="137">
        <v>9810.807</v>
      </c>
      <c r="I265" s="138"/>
      <c r="J265" s="139">
        <f>ROUND(I265*H265,2)</f>
        <v>0</v>
      </c>
      <c r="K265" s="135" t="s">
        <v>166</v>
      </c>
      <c r="L265" s="33"/>
      <c r="M265" s="140" t="s">
        <v>44</v>
      </c>
      <c r="N265" s="141" t="s">
        <v>53</v>
      </c>
      <c r="P265" s="142">
        <f>O265*H265</f>
        <v>0</v>
      </c>
      <c r="Q265" s="142">
        <v>0</v>
      </c>
      <c r="R265" s="142">
        <f>Q265*H265</f>
        <v>0</v>
      </c>
      <c r="S265" s="142">
        <v>0</v>
      </c>
      <c r="T265" s="143">
        <f>S265*H265</f>
        <v>0</v>
      </c>
      <c r="AR265" s="144" t="s">
        <v>167</v>
      </c>
      <c r="AT265" s="144" t="s">
        <v>162</v>
      </c>
      <c r="AU265" s="144" t="s">
        <v>92</v>
      </c>
      <c r="AY265" s="17" t="s">
        <v>160</v>
      </c>
      <c r="BE265" s="145">
        <f>IF(N265="základní",J265,0)</f>
        <v>0</v>
      </c>
      <c r="BF265" s="145">
        <f>IF(N265="snížená",J265,0)</f>
        <v>0</v>
      </c>
      <c r="BG265" s="145">
        <f>IF(N265="zákl. přenesená",J265,0)</f>
        <v>0</v>
      </c>
      <c r="BH265" s="145">
        <f>IF(N265="sníž. přenesená",J265,0)</f>
        <v>0</v>
      </c>
      <c r="BI265" s="145">
        <f>IF(N265="nulová",J265,0)</f>
        <v>0</v>
      </c>
      <c r="BJ265" s="17" t="s">
        <v>90</v>
      </c>
      <c r="BK265" s="145">
        <f>ROUND(I265*H265,2)</f>
        <v>0</v>
      </c>
      <c r="BL265" s="17" t="s">
        <v>167</v>
      </c>
      <c r="BM265" s="144" t="s">
        <v>415</v>
      </c>
    </row>
    <row r="266" spans="2:47" s="1" customFormat="1" ht="11.25">
      <c r="B266" s="33"/>
      <c r="D266" s="146" t="s">
        <v>169</v>
      </c>
      <c r="F266" s="147" t="s">
        <v>416</v>
      </c>
      <c r="I266" s="148"/>
      <c r="L266" s="33"/>
      <c r="M266" s="149"/>
      <c r="T266" s="54"/>
      <c r="AT266" s="17" t="s">
        <v>169</v>
      </c>
      <c r="AU266" s="17" t="s">
        <v>92</v>
      </c>
    </row>
    <row r="267" spans="2:47" s="1" customFormat="1" ht="78">
      <c r="B267" s="33"/>
      <c r="D267" s="150" t="s">
        <v>171</v>
      </c>
      <c r="F267" s="151" t="s">
        <v>417</v>
      </c>
      <c r="I267" s="148"/>
      <c r="L267" s="33"/>
      <c r="M267" s="149"/>
      <c r="T267" s="54"/>
      <c r="AT267" s="17" t="s">
        <v>171</v>
      </c>
      <c r="AU267" s="17" t="s">
        <v>92</v>
      </c>
    </row>
    <row r="268" spans="2:51" s="12" customFormat="1" ht="11.25">
      <c r="B268" s="152"/>
      <c r="D268" s="150" t="s">
        <v>173</v>
      </c>
      <c r="E268" s="153" t="s">
        <v>44</v>
      </c>
      <c r="F268" s="154" t="s">
        <v>418</v>
      </c>
      <c r="H268" s="155">
        <v>3396</v>
      </c>
      <c r="I268" s="156"/>
      <c r="L268" s="152"/>
      <c r="M268" s="157"/>
      <c r="T268" s="158"/>
      <c r="AT268" s="153" t="s">
        <v>173</v>
      </c>
      <c r="AU268" s="153" t="s">
        <v>92</v>
      </c>
      <c r="AV268" s="12" t="s">
        <v>92</v>
      </c>
      <c r="AW268" s="12" t="s">
        <v>42</v>
      </c>
      <c r="AX268" s="12" t="s">
        <v>82</v>
      </c>
      <c r="AY268" s="153" t="s">
        <v>160</v>
      </c>
    </row>
    <row r="269" spans="2:51" s="12" customFormat="1" ht="11.25">
      <c r="B269" s="152"/>
      <c r="D269" s="150" t="s">
        <v>173</v>
      </c>
      <c r="E269" s="153" t="s">
        <v>44</v>
      </c>
      <c r="F269" s="154" t="s">
        <v>419</v>
      </c>
      <c r="H269" s="155">
        <v>1812.224</v>
      </c>
      <c r="I269" s="156"/>
      <c r="L269" s="152"/>
      <c r="M269" s="157"/>
      <c r="T269" s="158"/>
      <c r="AT269" s="153" t="s">
        <v>173</v>
      </c>
      <c r="AU269" s="153" t="s">
        <v>92</v>
      </c>
      <c r="AV269" s="12" t="s">
        <v>92</v>
      </c>
      <c r="AW269" s="12" t="s">
        <v>42</v>
      </c>
      <c r="AX269" s="12" t="s">
        <v>82</v>
      </c>
      <c r="AY269" s="153" t="s">
        <v>160</v>
      </c>
    </row>
    <row r="270" spans="2:51" s="14" customFormat="1" ht="11.25">
      <c r="B270" s="166"/>
      <c r="D270" s="150" t="s">
        <v>173</v>
      </c>
      <c r="E270" s="167" t="s">
        <v>44</v>
      </c>
      <c r="F270" s="168" t="s">
        <v>420</v>
      </c>
      <c r="H270" s="167" t="s">
        <v>44</v>
      </c>
      <c r="I270" s="169"/>
      <c r="L270" s="166"/>
      <c r="M270" s="170"/>
      <c r="T270" s="171"/>
      <c r="AT270" s="167" t="s">
        <v>173</v>
      </c>
      <c r="AU270" s="167" t="s">
        <v>92</v>
      </c>
      <c r="AV270" s="14" t="s">
        <v>90</v>
      </c>
      <c r="AW270" s="14" t="s">
        <v>42</v>
      </c>
      <c r="AX270" s="14" t="s">
        <v>82</v>
      </c>
      <c r="AY270" s="167" t="s">
        <v>160</v>
      </c>
    </row>
    <row r="271" spans="2:51" s="12" customFormat="1" ht="11.25">
      <c r="B271" s="152"/>
      <c r="D271" s="150" t="s">
        <v>173</v>
      </c>
      <c r="E271" s="153" t="s">
        <v>44</v>
      </c>
      <c r="F271" s="154" t="s">
        <v>421</v>
      </c>
      <c r="H271" s="155">
        <v>151.495</v>
      </c>
      <c r="I271" s="156"/>
      <c r="L271" s="152"/>
      <c r="M271" s="157"/>
      <c r="T271" s="158"/>
      <c r="AT271" s="153" t="s">
        <v>173</v>
      </c>
      <c r="AU271" s="153" t="s">
        <v>92</v>
      </c>
      <c r="AV271" s="12" t="s">
        <v>92</v>
      </c>
      <c r="AW271" s="12" t="s">
        <v>42</v>
      </c>
      <c r="AX271" s="12" t="s">
        <v>82</v>
      </c>
      <c r="AY271" s="153" t="s">
        <v>160</v>
      </c>
    </row>
    <row r="272" spans="2:51" s="12" customFormat="1" ht="11.25">
      <c r="B272" s="152"/>
      <c r="D272" s="150" t="s">
        <v>173</v>
      </c>
      <c r="E272" s="153" t="s">
        <v>44</v>
      </c>
      <c r="F272" s="154" t="s">
        <v>422</v>
      </c>
      <c r="H272" s="155">
        <v>416.016</v>
      </c>
      <c r="I272" s="156"/>
      <c r="L272" s="152"/>
      <c r="M272" s="157"/>
      <c r="T272" s="158"/>
      <c r="AT272" s="153" t="s">
        <v>173</v>
      </c>
      <c r="AU272" s="153" t="s">
        <v>92</v>
      </c>
      <c r="AV272" s="12" t="s">
        <v>92</v>
      </c>
      <c r="AW272" s="12" t="s">
        <v>42</v>
      </c>
      <c r="AX272" s="12" t="s">
        <v>82</v>
      </c>
      <c r="AY272" s="153" t="s">
        <v>160</v>
      </c>
    </row>
    <row r="273" spans="2:51" s="15" customFormat="1" ht="11.25">
      <c r="B273" s="182"/>
      <c r="D273" s="150" t="s">
        <v>173</v>
      </c>
      <c r="E273" s="183" t="s">
        <v>128</v>
      </c>
      <c r="F273" s="184" t="s">
        <v>423</v>
      </c>
      <c r="H273" s="185">
        <v>5775.735</v>
      </c>
      <c r="I273" s="186"/>
      <c r="L273" s="182"/>
      <c r="M273" s="187"/>
      <c r="T273" s="188"/>
      <c r="AT273" s="183" t="s">
        <v>173</v>
      </c>
      <c r="AU273" s="183" t="s">
        <v>92</v>
      </c>
      <c r="AV273" s="15" t="s">
        <v>185</v>
      </c>
      <c r="AW273" s="15" t="s">
        <v>42</v>
      </c>
      <c r="AX273" s="15" t="s">
        <v>82</v>
      </c>
      <c r="AY273" s="183" t="s">
        <v>160</v>
      </c>
    </row>
    <row r="274" spans="2:51" s="12" customFormat="1" ht="11.25">
      <c r="B274" s="152"/>
      <c r="D274" s="150" t="s">
        <v>173</v>
      </c>
      <c r="E274" s="153" t="s">
        <v>124</v>
      </c>
      <c r="F274" s="154" t="s">
        <v>424</v>
      </c>
      <c r="H274" s="155">
        <v>4035.072</v>
      </c>
      <c r="I274" s="156"/>
      <c r="L274" s="152"/>
      <c r="M274" s="157"/>
      <c r="T274" s="158"/>
      <c r="AT274" s="153" t="s">
        <v>173</v>
      </c>
      <c r="AU274" s="153" t="s">
        <v>92</v>
      </c>
      <c r="AV274" s="12" t="s">
        <v>92</v>
      </c>
      <c r="AW274" s="12" t="s">
        <v>42</v>
      </c>
      <c r="AX274" s="12" t="s">
        <v>82</v>
      </c>
      <c r="AY274" s="153" t="s">
        <v>160</v>
      </c>
    </row>
    <row r="275" spans="2:51" s="13" customFormat="1" ht="11.25">
      <c r="B275" s="159"/>
      <c r="D275" s="150" t="s">
        <v>173</v>
      </c>
      <c r="E275" s="160" t="s">
        <v>44</v>
      </c>
      <c r="F275" s="161" t="s">
        <v>176</v>
      </c>
      <c r="H275" s="162">
        <v>9810.807</v>
      </c>
      <c r="I275" s="163"/>
      <c r="L275" s="159"/>
      <c r="M275" s="164"/>
      <c r="T275" s="165"/>
      <c r="AT275" s="160" t="s">
        <v>173</v>
      </c>
      <c r="AU275" s="160" t="s">
        <v>92</v>
      </c>
      <c r="AV275" s="13" t="s">
        <v>167</v>
      </c>
      <c r="AW275" s="13" t="s">
        <v>42</v>
      </c>
      <c r="AX275" s="13" t="s">
        <v>90</v>
      </c>
      <c r="AY275" s="160" t="s">
        <v>160</v>
      </c>
    </row>
    <row r="276" spans="2:65" s="1" customFormat="1" ht="24.2" customHeight="1">
      <c r="B276" s="33"/>
      <c r="C276" s="133" t="s">
        <v>425</v>
      </c>
      <c r="D276" s="133" t="s">
        <v>162</v>
      </c>
      <c r="E276" s="134" t="s">
        <v>426</v>
      </c>
      <c r="F276" s="135" t="s">
        <v>427</v>
      </c>
      <c r="G276" s="136" t="s">
        <v>126</v>
      </c>
      <c r="H276" s="137">
        <v>150722.856</v>
      </c>
      <c r="I276" s="138"/>
      <c r="J276" s="139">
        <f>ROUND(I276*H276,2)</f>
        <v>0</v>
      </c>
      <c r="K276" s="135" t="s">
        <v>166</v>
      </c>
      <c r="L276" s="33"/>
      <c r="M276" s="140" t="s">
        <v>44</v>
      </c>
      <c r="N276" s="141" t="s">
        <v>53</v>
      </c>
      <c r="P276" s="142">
        <f>O276*H276</f>
        <v>0</v>
      </c>
      <c r="Q276" s="142">
        <v>0</v>
      </c>
      <c r="R276" s="142">
        <f>Q276*H276</f>
        <v>0</v>
      </c>
      <c r="S276" s="142">
        <v>0</v>
      </c>
      <c r="T276" s="143">
        <f>S276*H276</f>
        <v>0</v>
      </c>
      <c r="AR276" s="144" t="s">
        <v>167</v>
      </c>
      <c r="AT276" s="144" t="s">
        <v>162</v>
      </c>
      <c r="AU276" s="144" t="s">
        <v>92</v>
      </c>
      <c r="AY276" s="17" t="s">
        <v>160</v>
      </c>
      <c r="BE276" s="145">
        <f>IF(N276="základní",J276,0)</f>
        <v>0</v>
      </c>
      <c r="BF276" s="145">
        <f>IF(N276="snížená",J276,0)</f>
        <v>0</v>
      </c>
      <c r="BG276" s="145">
        <f>IF(N276="zákl. přenesená",J276,0)</f>
        <v>0</v>
      </c>
      <c r="BH276" s="145">
        <f>IF(N276="sníž. přenesená",J276,0)</f>
        <v>0</v>
      </c>
      <c r="BI276" s="145">
        <f>IF(N276="nulová",J276,0)</f>
        <v>0</v>
      </c>
      <c r="BJ276" s="17" t="s">
        <v>90</v>
      </c>
      <c r="BK276" s="145">
        <f>ROUND(I276*H276,2)</f>
        <v>0</v>
      </c>
      <c r="BL276" s="17" t="s">
        <v>167</v>
      </c>
      <c r="BM276" s="144" t="s">
        <v>428</v>
      </c>
    </row>
    <row r="277" spans="2:47" s="1" customFormat="1" ht="11.25">
      <c r="B277" s="33"/>
      <c r="D277" s="146" t="s">
        <v>169</v>
      </c>
      <c r="F277" s="147" t="s">
        <v>429</v>
      </c>
      <c r="I277" s="148"/>
      <c r="L277" s="33"/>
      <c r="M277" s="149"/>
      <c r="T277" s="54"/>
      <c r="AT277" s="17" t="s">
        <v>169</v>
      </c>
      <c r="AU277" s="17" t="s">
        <v>92</v>
      </c>
    </row>
    <row r="278" spans="2:47" s="1" customFormat="1" ht="78">
      <c r="B278" s="33"/>
      <c r="D278" s="150" t="s">
        <v>171</v>
      </c>
      <c r="F278" s="151" t="s">
        <v>417</v>
      </c>
      <c r="I278" s="148"/>
      <c r="L278" s="33"/>
      <c r="M278" s="149"/>
      <c r="T278" s="54"/>
      <c r="AT278" s="17" t="s">
        <v>171</v>
      </c>
      <c r="AU278" s="17" t="s">
        <v>92</v>
      </c>
    </row>
    <row r="279" spans="2:51" s="12" customFormat="1" ht="11.25">
      <c r="B279" s="152"/>
      <c r="D279" s="150" t="s">
        <v>173</v>
      </c>
      <c r="E279" s="153" t="s">
        <v>44</v>
      </c>
      <c r="F279" s="154" t="s">
        <v>430</v>
      </c>
      <c r="H279" s="155">
        <v>138617.64</v>
      </c>
      <c r="I279" s="156"/>
      <c r="L279" s="152"/>
      <c r="M279" s="157"/>
      <c r="T279" s="158"/>
      <c r="AT279" s="153" t="s">
        <v>173</v>
      </c>
      <c r="AU279" s="153" t="s">
        <v>92</v>
      </c>
      <c r="AV279" s="12" t="s">
        <v>92</v>
      </c>
      <c r="AW279" s="12" t="s">
        <v>42</v>
      </c>
      <c r="AX279" s="12" t="s">
        <v>82</v>
      </c>
      <c r="AY279" s="153" t="s">
        <v>160</v>
      </c>
    </row>
    <row r="280" spans="2:51" s="12" customFormat="1" ht="11.25">
      <c r="B280" s="152"/>
      <c r="D280" s="150" t="s">
        <v>173</v>
      </c>
      <c r="E280" s="153" t="s">
        <v>44</v>
      </c>
      <c r="F280" s="154" t="s">
        <v>431</v>
      </c>
      <c r="H280" s="155">
        <v>12105.216</v>
      </c>
      <c r="I280" s="156"/>
      <c r="L280" s="152"/>
      <c r="M280" s="157"/>
      <c r="T280" s="158"/>
      <c r="AT280" s="153" t="s">
        <v>173</v>
      </c>
      <c r="AU280" s="153" t="s">
        <v>92</v>
      </c>
      <c r="AV280" s="12" t="s">
        <v>92</v>
      </c>
      <c r="AW280" s="12" t="s">
        <v>42</v>
      </c>
      <c r="AX280" s="12" t="s">
        <v>82</v>
      </c>
      <c r="AY280" s="153" t="s">
        <v>160</v>
      </c>
    </row>
    <row r="281" spans="2:51" s="13" customFormat="1" ht="11.25">
      <c r="B281" s="159"/>
      <c r="D281" s="150" t="s">
        <v>173</v>
      </c>
      <c r="E281" s="160" t="s">
        <v>44</v>
      </c>
      <c r="F281" s="161" t="s">
        <v>176</v>
      </c>
      <c r="H281" s="162">
        <v>150722.856</v>
      </c>
      <c r="I281" s="163"/>
      <c r="L281" s="159"/>
      <c r="M281" s="164"/>
      <c r="T281" s="165"/>
      <c r="AT281" s="160" t="s">
        <v>173</v>
      </c>
      <c r="AU281" s="160" t="s">
        <v>92</v>
      </c>
      <c r="AV281" s="13" t="s">
        <v>167</v>
      </c>
      <c r="AW281" s="13" t="s">
        <v>42</v>
      </c>
      <c r="AX281" s="13" t="s">
        <v>90</v>
      </c>
      <c r="AY281" s="160" t="s">
        <v>160</v>
      </c>
    </row>
    <row r="282" spans="2:65" s="1" customFormat="1" ht="16.5" customHeight="1">
      <c r="B282" s="33"/>
      <c r="C282" s="133" t="s">
        <v>432</v>
      </c>
      <c r="D282" s="133" t="s">
        <v>162</v>
      </c>
      <c r="E282" s="134" t="s">
        <v>433</v>
      </c>
      <c r="F282" s="135" t="s">
        <v>434</v>
      </c>
      <c r="G282" s="136" t="s">
        <v>126</v>
      </c>
      <c r="H282" s="137">
        <v>4035.072</v>
      </c>
      <c r="I282" s="138"/>
      <c r="J282" s="139">
        <f>ROUND(I282*H282,2)</f>
        <v>0</v>
      </c>
      <c r="K282" s="135" t="s">
        <v>166</v>
      </c>
      <c r="L282" s="33"/>
      <c r="M282" s="140" t="s">
        <v>44</v>
      </c>
      <c r="N282" s="141" t="s">
        <v>53</v>
      </c>
      <c r="P282" s="142">
        <f>O282*H282</f>
        <v>0</v>
      </c>
      <c r="Q282" s="142">
        <v>0</v>
      </c>
      <c r="R282" s="142">
        <f>Q282*H282</f>
        <v>0</v>
      </c>
      <c r="S282" s="142">
        <v>0</v>
      </c>
      <c r="T282" s="143">
        <f>S282*H282</f>
        <v>0</v>
      </c>
      <c r="AR282" s="144" t="s">
        <v>167</v>
      </c>
      <c r="AT282" s="144" t="s">
        <v>162</v>
      </c>
      <c r="AU282" s="144" t="s">
        <v>92</v>
      </c>
      <c r="AY282" s="17" t="s">
        <v>160</v>
      </c>
      <c r="BE282" s="145">
        <f>IF(N282="základní",J282,0)</f>
        <v>0</v>
      </c>
      <c r="BF282" s="145">
        <f>IF(N282="snížená",J282,0)</f>
        <v>0</v>
      </c>
      <c r="BG282" s="145">
        <f>IF(N282="zákl. přenesená",J282,0)</f>
        <v>0</v>
      </c>
      <c r="BH282" s="145">
        <f>IF(N282="sníž. přenesená",J282,0)</f>
        <v>0</v>
      </c>
      <c r="BI282" s="145">
        <f>IF(N282="nulová",J282,0)</f>
        <v>0</v>
      </c>
      <c r="BJ282" s="17" t="s">
        <v>90</v>
      </c>
      <c r="BK282" s="145">
        <f>ROUND(I282*H282,2)</f>
        <v>0</v>
      </c>
      <c r="BL282" s="17" t="s">
        <v>167</v>
      </c>
      <c r="BM282" s="144" t="s">
        <v>435</v>
      </c>
    </row>
    <row r="283" spans="2:47" s="1" customFormat="1" ht="11.25">
      <c r="B283" s="33"/>
      <c r="D283" s="146" t="s">
        <v>169</v>
      </c>
      <c r="F283" s="147" t="s">
        <v>436</v>
      </c>
      <c r="I283" s="148"/>
      <c r="L283" s="33"/>
      <c r="M283" s="149"/>
      <c r="T283" s="54"/>
      <c r="AT283" s="17" t="s">
        <v>169</v>
      </c>
      <c r="AU283" s="17" t="s">
        <v>92</v>
      </c>
    </row>
    <row r="284" spans="2:47" s="1" customFormat="1" ht="39">
      <c r="B284" s="33"/>
      <c r="D284" s="150" t="s">
        <v>171</v>
      </c>
      <c r="F284" s="151" t="s">
        <v>437</v>
      </c>
      <c r="I284" s="148"/>
      <c r="L284" s="33"/>
      <c r="M284" s="149"/>
      <c r="T284" s="54"/>
      <c r="AT284" s="17" t="s">
        <v>171</v>
      </c>
      <c r="AU284" s="17" t="s">
        <v>92</v>
      </c>
    </row>
    <row r="285" spans="2:51" s="12" customFormat="1" ht="11.25">
      <c r="B285" s="152"/>
      <c r="D285" s="150" t="s">
        <v>173</v>
      </c>
      <c r="E285" s="153" t="s">
        <v>44</v>
      </c>
      <c r="F285" s="154" t="s">
        <v>438</v>
      </c>
      <c r="H285" s="155">
        <v>4035.072</v>
      </c>
      <c r="I285" s="156"/>
      <c r="L285" s="152"/>
      <c r="M285" s="157"/>
      <c r="T285" s="158"/>
      <c r="AT285" s="153" t="s">
        <v>173</v>
      </c>
      <c r="AU285" s="153" t="s">
        <v>92</v>
      </c>
      <c r="AV285" s="12" t="s">
        <v>92</v>
      </c>
      <c r="AW285" s="12" t="s">
        <v>42</v>
      </c>
      <c r="AX285" s="12" t="s">
        <v>90</v>
      </c>
      <c r="AY285" s="153" t="s">
        <v>160</v>
      </c>
    </row>
    <row r="286" spans="2:65" s="1" customFormat="1" ht="24.2" customHeight="1">
      <c r="B286" s="33"/>
      <c r="C286" s="133" t="s">
        <v>439</v>
      </c>
      <c r="D286" s="133" t="s">
        <v>162</v>
      </c>
      <c r="E286" s="134" t="s">
        <v>440</v>
      </c>
      <c r="F286" s="135" t="s">
        <v>441</v>
      </c>
      <c r="G286" s="136" t="s">
        <v>126</v>
      </c>
      <c r="H286" s="137">
        <v>151.495</v>
      </c>
      <c r="I286" s="138"/>
      <c r="J286" s="139">
        <f>ROUND(I286*H286,2)</f>
        <v>0</v>
      </c>
      <c r="K286" s="135" t="s">
        <v>166</v>
      </c>
      <c r="L286" s="33"/>
      <c r="M286" s="140" t="s">
        <v>44</v>
      </c>
      <c r="N286" s="141" t="s">
        <v>53</v>
      </c>
      <c r="P286" s="142">
        <f>O286*H286</f>
        <v>0</v>
      </c>
      <c r="Q286" s="142">
        <v>0</v>
      </c>
      <c r="R286" s="142">
        <f>Q286*H286</f>
        <v>0</v>
      </c>
      <c r="S286" s="142">
        <v>0</v>
      </c>
      <c r="T286" s="143">
        <f>S286*H286</f>
        <v>0</v>
      </c>
      <c r="AR286" s="144" t="s">
        <v>167</v>
      </c>
      <c r="AT286" s="144" t="s">
        <v>162</v>
      </c>
      <c r="AU286" s="144" t="s">
        <v>92</v>
      </c>
      <c r="AY286" s="17" t="s">
        <v>160</v>
      </c>
      <c r="BE286" s="145">
        <f>IF(N286="základní",J286,0)</f>
        <v>0</v>
      </c>
      <c r="BF286" s="145">
        <f>IF(N286="snížená",J286,0)</f>
        <v>0</v>
      </c>
      <c r="BG286" s="145">
        <f>IF(N286="zákl. přenesená",J286,0)</f>
        <v>0</v>
      </c>
      <c r="BH286" s="145">
        <f>IF(N286="sníž. přenesená",J286,0)</f>
        <v>0</v>
      </c>
      <c r="BI286" s="145">
        <f>IF(N286="nulová",J286,0)</f>
        <v>0</v>
      </c>
      <c r="BJ286" s="17" t="s">
        <v>90</v>
      </c>
      <c r="BK286" s="145">
        <f>ROUND(I286*H286,2)</f>
        <v>0</v>
      </c>
      <c r="BL286" s="17" t="s">
        <v>167</v>
      </c>
      <c r="BM286" s="144" t="s">
        <v>442</v>
      </c>
    </row>
    <row r="287" spans="2:47" s="1" customFormat="1" ht="11.25">
      <c r="B287" s="33"/>
      <c r="D287" s="146" t="s">
        <v>169</v>
      </c>
      <c r="F287" s="147" t="s">
        <v>443</v>
      </c>
      <c r="I287" s="148"/>
      <c r="L287" s="33"/>
      <c r="M287" s="149"/>
      <c r="T287" s="54"/>
      <c r="AT287" s="17" t="s">
        <v>169</v>
      </c>
      <c r="AU287" s="17" t="s">
        <v>92</v>
      </c>
    </row>
    <row r="288" spans="2:51" s="12" customFormat="1" ht="11.25">
      <c r="B288" s="152"/>
      <c r="D288" s="150" t="s">
        <v>173</v>
      </c>
      <c r="E288" s="153" t="s">
        <v>44</v>
      </c>
      <c r="F288" s="154" t="s">
        <v>444</v>
      </c>
      <c r="H288" s="155">
        <v>151.495</v>
      </c>
      <c r="I288" s="156"/>
      <c r="L288" s="152"/>
      <c r="M288" s="157"/>
      <c r="T288" s="158"/>
      <c r="AT288" s="153" t="s">
        <v>173</v>
      </c>
      <c r="AU288" s="153" t="s">
        <v>92</v>
      </c>
      <c r="AV288" s="12" t="s">
        <v>92</v>
      </c>
      <c r="AW288" s="12" t="s">
        <v>42</v>
      </c>
      <c r="AX288" s="12" t="s">
        <v>90</v>
      </c>
      <c r="AY288" s="153" t="s">
        <v>160</v>
      </c>
    </row>
    <row r="289" spans="2:65" s="1" customFormat="1" ht="24.2" customHeight="1">
      <c r="B289" s="33"/>
      <c r="C289" s="133" t="s">
        <v>445</v>
      </c>
      <c r="D289" s="133" t="s">
        <v>162</v>
      </c>
      <c r="E289" s="134" t="s">
        <v>446</v>
      </c>
      <c r="F289" s="135" t="s">
        <v>232</v>
      </c>
      <c r="G289" s="136" t="s">
        <v>126</v>
      </c>
      <c r="H289" s="137">
        <v>3812.016</v>
      </c>
      <c r="I289" s="138"/>
      <c r="J289" s="139">
        <f>ROUND(I289*H289,2)</f>
        <v>0</v>
      </c>
      <c r="K289" s="135" t="s">
        <v>166</v>
      </c>
      <c r="L289" s="33"/>
      <c r="M289" s="140" t="s">
        <v>44</v>
      </c>
      <c r="N289" s="141" t="s">
        <v>53</v>
      </c>
      <c r="P289" s="142">
        <f>O289*H289</f>
        <v>0</v>
      </c>
      <c r="Q289" s="142">
        <v>0</v>
      </c>
      <c r="R289" s="142">
        <f>Q289*H289</f>
        <v>0</v>
      </c>
      <c r="S289" s="142">
        <v>0</v>
      </c>
      <c r="T289" s="143">
        <f>S289*H289</f>
        <v>0</v>
      </c>
      <c r="AR289" s="144" t="s">
        <v>167</v>
      </c>
      <c r="AT289" s="144" t="s">
        <v>162</v>
      </c>
      <c r="AU289" s="144" t="s">
        <v>92</v>
      </c>
      <c r="AY289" s="17" t="s">
        <v>160</v>
      </c>
      <c r="BE289" s="145">
        <f>IF(N289="základní",J289,0)</f>
        <v>0</v>
      </c>
      <c r="BF289" s="145">
        <f>IF(N289="snížená",J289,0)</f>
        <v>0</v>
      </c>
      <c r="BG289" s="145">
        <f>IF(N289="zákl. přenesená",J289,0)</f>
        <v>0</v>
      </c>
      <c r="BH289" s="145">
        <f>IF(N289="sníž. přenesená",J289,0)</f>
        <v>0</v>
      </c>
      <c r="BI289" s="145">
        <f>IF(N289="nulová",J289,0)</f>
        <v>0</v>
      </c>
      <c r="BJ289" s="17" t="s">
        <v>90</v>
      </c>
      <c r="BK289" s="145">
        <f>ROUND(I289*H289,2)</f>
        <v>0</v>
      </c>
      <c r="BL289" s="17" t="s">
        <v>167</v>
      </c>
      <c r="BM289" s="144" t="s">
        <v>447</v>
      </c>
    </row>
    <row r="290" spans="2:47" s="1" customFormat="1" ht="11.25">
      <c r="B290" s="33"/>
      <c r="D290" s="146" t="s">
        <v>169</v>
      </c>
      <c r="F290" s="147" t="s">
        <v>448</v>
      </c>
      <c r="I290" s="148"/>
      <c r="L290" s="33"/>
      <c r="M290" s="149"/>
      <c r="T290" s="54"/>
      <c r="AT290" s="17" t="s">
        <v>169</v>
      </c>
      <c r="AU290" s="17" t="s">
        <v>92</v>
      </c>
    </row>
    <row r="291" spans="2:51" s="12" customFormat="1" ht="11.25">
      <c r="B291" s="152"/>
      <c r="D291" s="150" t="s">
        <v>173</v>
      </c>
      <c r="E291" s="153" t="s">
        <v>44</v>
      </c>
      <c r="F291" s="154" t="s">
        <v>449</v>
      </c>
      <c r="H291" s="155">
        <v>3396</v>
      </c>
      <c r="I291" s="156"/>
      <c r="L291" s="152"/>
      <c r="M291" s="157"/>
      <c r="T291" s="158"/>
      <c r="AT291" s="153" t="s">
        <v>173</v>
      </c>
      <c r="AU291" s="153" t="s">
        <v>92</v>
      </c>
      <c r="AV291" s="12" t="s">
        <v>92</v>
      </c>
      <c r="AW291" s="12" t="s">
        <v>42</v>
      </c>
      <c r="AX291" s="12" t="s">
        <v>82</v>
      </c>
      <c r="AY291" s="153" t="s">
        <v>160</v>
      </c>
    </row>
    <row r="292" spans="2:51" s="12" customFormat="1" ht="11.25">
      <c r="B292" s="152"/>
      <c r="D292" s="150" t="s">
        <v>173</v>
      </c>
      <c r="E292" s="153" t="s">
        <v>44</v>
      </c>
      <c r="F292" s="154" t="s">
        <v>450</v>
      </c>
      <c r="H292" s="155">
        <v>416.016</v>
      </c>
      <c r="I292" s="156"/>
      <c r="L292" s="152"/>
      <c r="M292" s="157"/>
      <c r="T292" s="158"/>
      <c r="AT292" s="153" t="s">
        <v>173</v>
      </c>
      <c r="AU292" s="153" t="s">
        <v>92</v>
      </c>
      <c r="AV292" s="12" t="s">
        <v>92</v>
      </c>
      <c r="AW292" s="12" t="s">
        <v>42</v>
      </c>
      <c r="AX292" s="12" t="s">
        <v>82</v>
      </c>
      <c r="AY292" s="153" t="s">
        <v>160</v>
      </c>
    </row>
    <row r="293" spans="2:51" s="13" customFormat="1" ht="11.25">
      <c r="B293" s="159"/>
      <c r="D293" s="150" t="s">
        <v>173</v>
      </c>
      <c r="E293" s="160" t="s">
        <v>44</v>
      </c>
      <c r="F293" s="161" t="s">
        <v>176</v>
      </c>
      <c r="H293" s="162">
        <v>3812.016</v>
      </c>
      <c r="I293" s="163"/>
      <c r="L293" s="159"/>
      <c r="M293" s="164"/>
      <c r="T293" s="165"/>
      <c r="AT293" s="160" t="s">
        <v>173</v>
      </c>
      <c r="AU293" s="160" t="s">
        <v>92</v>
      </c>
      <c r="AV293" s="13" t="s">
        <v>167</v>
      </c>
      <c r="AW293" s="13" t="s">
        <v>42</v>
      </c>
      <c r="AX293" s="13" t="s">
        <v>90</v>
      </c>
      <c r="AY293" s="160" t="s">
        <v>160</v>
      </c>
    </row>
    <row r="294" spans="2:65" s="1" customFormat="1" ht="24.2" customHeight="1">
      <c r="B294" s="33"/>
      <c r="C294" s="133" t="s">
        <v>451</v>
      </c>
      <c r="D294" s="133" t="s">
        <v>162</v>
      </c>
      <c r="E294" s="134" t="s">
        <v>452</v>
      </c>
      <c r="F294" s="135" t="s">
        <v>453</v>
      </c>
      <c r="G294" s="136" t="s">
        <v>126</v>
      </c>
      <c r="H294" s="137">
        <v>1812.224</v>
      </c>
      <c r="I294" s="138"/>
      <c r="J294" s="139">
        <f>ROUND(I294*H294,2)</f>
        <v>0</v>
      </c>
      <c r="K294" s="135" t="s">
        <v>166</v>
      </c>
      <c r="L294" s="33"/>
      <c r="M294" s="140" t="s">
        <v>44</v>
      </c>
      <c r="N294" s="141" t="s">
        <v>53</v>
      </c>
      <c r="P294" s="142">
        <f>O294*H294</f>
        <v>0</v>
      </c>
      <c r="Q294" s="142">
        <v>0</v>
      </c>
      <c r="R294" s="142">
        <f>Q294*H294</f>
        <v>0</v>
      </c>
      <c r="S294" s="142">
        <v>0</v>
      </c>
      <c r="T294" s="143">
        <f>S294*H294</f>
        <v>0</v>
      </c>
      <c r="AR294" s="144" t="s">
        <v>167</v>
      </c>
      <c r="AT294" s="144" t="s">
        <v>162</v>
      </c>
      <c r="AU294" s="144" t="s">
        <v>92</v>
      </c>
      <c r="AY294" s="17" t="s">
        <v>160</v>
      </c>
      <c r="BE294" s="145">
        <f>IF(N294="základní",J294,0)</f>
        <v>0</v>
      </c>
      <c r="BF294" s="145">
        <f>IF(N294="snížená",J294,0)</f>
        <v>0</v>
      </c>
      <c r="BG294" s="145">
        <f>IF(N294="zákl. přenesená",J294,0)</f>
        <v>0</v>
      </c>
      <c r="BH294" s="145">
        <f>IF(N294="sníž. přenesená",J294,0)</f>
        <v>0</v>
      </c>
      <c r="BI294" s="145">
        <f>IF(N294="nulová",J294,0)</f>
        <v>0</v>
      </c>
      <c r="BJ294" s="17" t="s">
        <v>90</v>
      </c>
      <c r="BK294" s="145">
        <f>ROUND(I294*H294,2)</f>
        <v>0</v>
      </c>
      <c r="BL294" s="17" t="s">
        <v>167</v>
      </c>
      <c r="BM294" s="144" t="s">
        <v>454</v>
      </c>
    </row>
    <row r="295" spans="2:47" s="1" customFormat="1" ht="11.25">
      <c r="B295" s="33"/>
      <c r="D295" s="146" t="s">
        <v>169</v>
      </c>
      <c r="F295" s="147" t="s">
        <v>455</v>
      </c>
      <c r="I295" s="148"/>
      <c r="L295" s="33"/>
      <c r="M295" s="149"/>
      <c r="T295" s="54"/>
      <c r="AT295" s="17" t="s">
        <v>169</v>
      </c>
      <c r="AU295" s="17" t="s">
        <v>92</v>
      </c>
    </row>
    <row r="296" spans="2:51" s="12" customFormat="1" ht="11.25">
      <c r="B296" s="152"/>
      <c r="D296" s="150" t="s">
        <v>173</v>
      </c>
      <c r="E296" s="153" t="s">
        <v>44</v>
      </c>
      <c r="F296" s="154" t="s">
        <v>456</v>
      </c>
      <c r="H296" s="155">
        <v>1812.224</v>
      </c>
      <c r="I296" s="156"/>
      <c r="L296" s="152"/>
      <c r="M296" s="157"/>
      <c r="T296" s="158"/>
      <c r="AT296" s="153" t="s">
        <v>173</v>
      </c>
      <c r="AU296" s="153" t="s">
        <v>92</v>
      </c>
      <c r="AV296" s="12" t="s">
        <v>92</v>
      </c>
      <c r="AW296" s="12" t="s">
        <v>42</v>
      </c>
      <c r="AX296" s="12" t="s">
        <v>90</v>
      </c>
      <c r="AY296" s="153" t="s">
        <v>160</v>
      </c>
    </row>
    <row r="297" spans="2:51" s="14" customFormat="1" ht="11.25">
      <c r="B297" s="166"/>
      <c r="D297" s="150" t="s">
        <v>173</v>
      </c>
      <c r="E297" s="167" t="s">
        <v>44</v>
      </c>
      <c r="F297" s="168" t="s">
        <v>420</v>
      </c>
      <c r="H297" s="167" t="s">
        <v>44</v>
      </c>
      <c r="I297" s="169"/>
      <c r="L297" s="166"/>
      <c r="M297" s="170"/>
      <c r="T297" s="171"/>
      <c r="AT297" s="167" t="s">
        <v>173</v>
      </c>
      <c r="AU297" s="167" t="s">
        <v>92</v>
      </c>
      <c r="AV297" s="14" t="s">
        <v>90</v>
      </c>
      <c r="AW297" s="14" t="s">
        <v>42</v>
      </c>
      <c r="AX297" s="14" t="s">
        <v>82</v>
      </c>
      <c r="AY297" s="167" t="s">
        <v>160</v>
      </c>
    </row>
    <row r="298" spans="2:63" s="11" customFormat="1" ht="22.9" customHeight="1">
      <c r="B298" s="121"/>
      <c r="D298" s="122" t="s">
        <v>81</v>
      </c>
      <c r="E298" s="131" t="s">
        <v>457</v>
      </c>
      <c r="F298" s="131" t="s">
        <v>458</v>
      </c>
      <c r="I298" s="124"/>
      <c r="J298" s="132">
        <f>BK298</f>
        <v>0</v>
      </c>
      <c r="L298" s="121"/>
      <c r="M298" s="126"/>
      <c r="P298" s="127">
        <f>SUM(P299:P304)</f>
        <v>0</v>
      </c>
      <c r="R298" s="127">
        <f>SUM(R299:R304)</f>
        <v>0</v>
      </c>
      <c r="T298" s="128">
        <f>SUM(T299:T304)</f>
        <v>0</v>
      </c>
      <c r="AR298" s="122" t="s">
        <v>90</v>
      </c>
      <c r="AT298" s="129" t="s">
        <v>81</v>
      </c>
      <c r="AU298" s="129" t="s">
        <v>90</v>
      </c>
      <c r="AY298" s="122" t="s">
        <v>160</v>
      </c>
      <c r="BK298" s="130">
        <f>SUM(BK299:BK304)</f>
        <v>0</v>
      </c>
    </row>
    <row r="299" spans="2:65" s="1" customFormat="1" ht="24.2" customHeight="1">
      <c r="B299" s="33"/>
      <c r="C299" s="133" t="s">
        <v>459</v>
      </c>
      <c r="D299" s="133" t="s">
        <v>162</v>
      </c>
      <c r="E299" s="134" t="s">
        <v>460</v>
      </c>
      <c r="F299" s="135" t="s">
        <v>461</v>
      </c>
      <c r="G299" s="136" t="s">
        <v>126</v>
      </c>
      <c r="H299" s="137">
        <v>2171.594</v>
      </c>
      <c r="I299" s="138"/>
      <c r="J299" s="139">
        <f>ROUND(I299*H299,2)</f>
        <v>0</v>
      </c>
      <c r="K299" s="135" t="s">
        <v>166</v>
      </c>
      <c r="L299" s="33"/>
      <c r="M299" s="140" t="s">
        <v>44</v>
      </c>
      <c r="N299" s="141" t="s">
        <v>53</v>
      </c>
      <c r="P299" s="142">
        <f>O299*H299</f>
        <v>0</v>
      </c>
      <c r="Q299" s="142">
        <v>0</v>
      </c>
      <c r="R299" s="142">
        <f>Q299*H299</f>
        <v>0</v>
      </c>
      <c r="S299" s="142">
        <v>0</v>
      </c>
      <c r="T299" s="143">
        <f>S299*H299</f>
        <v>0</v>
      </c>
      <c r="AR299" s="144" t="s">
        <v>167</v>
      </c>
      <c r="AT299" s="144" t="s">
        <v>162</v>
      </c>
      <c r="AU299" s="144" t="s">
        <v>92</v>
      </c>
      <c r="AY299" s="17" t="s">
        <v>160</v>
      </c>
      <c r="BE299" s="145">
        <f>IF(N299="základní",J299,0)</f>
        <v>0</v>
      </c>
      <c r="BF299" s="145">
        <f>IF(N299="snížená",J299,0)</f>
        <v>0</v>
      </c>
      <c r="BG299" s="145">
        <f>IF(N299="zákl. přenesená",J299,0)</f>
        <v>0</v>
      </c>
      <c r="BH299" s="145">
        <f>IF(N299="sníž. přenesená",J299,0)</f>
        <v>0</v>
      </c>
      <c r="BI299" s="145">
        <f>IF(N299="nulová",J299,0)</f>
        <v>0</v>
      </c>
      <c r="BJ299" s="17" t="s">
        <v>90</v>
      </c>
      <c r="BK299" s="145">
        <f>ROUND(I299*H299,2)</f>
        <v>0</v>
      </c>
      <c r="BL299" s="17" t="s">
        <v>167</v>
      </c>
      <c r="BM299" s="144" t="s">
        <v>462</v>
      </c>
    </row>
    <row r="300" spans="2:47" s="1" customFormat="1" ht="11.25">
      <c r="B300" s="33"/>
      <c r="D300" s="146" t="s">
        <v>169</v>
      </c>
      <c r="F300" s="147" t="s">
        <v>463</v>
      </c>
      <c r="I300" s="148"/>
      <c r="L300" s="33"/>
      <c r="M300" s="149"/>
      <c r="T300" s="54"/>
      <c r="AT300" s="17" t="s">
        <v>169</v>
      </c>
      <c r="AU300" s="17" t="s">
        <v>92</v>
      </c>
    </row>
    <row r="301" spans="2:47" s="1" customFormat="1" ht="29.25">
      <c r="B301" s="33"/>
      <c r="D301" s="150" t="s">
        <v>171</v>
      </c>
      <c r="F301" s="151" t="s">
        <v>464</v>
      </c>
      <c r="I301" s="148"/>
      <c r="L301" s="33"/>
      <c r="M301" s="149"/>
      <c r="T301" s="54"/>
      <c r="AT301" s="17" t="s">
        <v>171</v>
      </c>
      <c r="AU301" s="17" t="s">
        <v>92</v>
      </c>
    </row>
    <row r="302" spans="2:65" s="1" customFormat="1" ht="24.2" customHeight="1">
      <c r="B302" s="33"/>
      <c r="C302" s="133" t="s">
        <v>465</v>
      </c>
      <c r="D302" s="133" t="s">
        <v>162</v>
      </c>
      <c r="E302" s="134" t="s">
        <v>466</v>
      </c>
      <c r="F302" s="135" t="s">
        <v>467</v>
      </c>
      <c r="G302" s="136" t="s">
        <v>126</v>
      </c>
      <c r="H302" s="137">
        <v>2171.594</v>
      </c>
      <c r="I302" s="138"/>
      <c r="J302" s="139">
        <f>ROUND(I302*H302,2)</f>
        <v>0</v>
      </c>
      <c r="K302" s="135" t="s">
        <v>166</v>
      </c>
      <c r="L302" s="33"/>
      <c r="M302" s="140" t="s">
        <v>44</v>
      </c>
      <c r="N302" s="141" t="s">
        <v>53</v>
      </c>
      <c r="P302" s="142">
        <f>O302*H302</f>
        <v>0</v>
      </c>
      <c r="Q302" s="142">
        <v>0</v>
      </c>
      <c r="R302" s="142">
        <f>Q302*H302</f>
        <v>0</v>
      </c>
      <c r="S302" s="142">
        <v>0</v>
      </c>
      <c r="T302" s="143">
        <f>S302*H302</f>
        <v>0</v>
      </c>
      <c r="AR302" s="144" t="s">
        <v>167</v>
      </c>
      <c r="AT302" s="144" t="s">
        <v>162</v>
      </c>
      <c r="AU302" s="144" t="s">
        <v>92</v>
      </c>
      <c r="AY302" s="17" t="s">
        <v>160</v>
      </c>
      <c r="BE302" s="145">
        <f>IF(N302="základní",J302,0)</f>
        <v>0</v>
      </c>
      <c r="BF302" s="145">
        <f>IF(N302="snížená",J302,0)</f>
        <v>0</v>
      </c>
      <c r="BG302" s="145">
        <f>IF(N302="zákl. přenesená",J302,0)</f>
        <v>0</v>
      </c>
      <c r="BH302" s="145">
        <f>IF(N302="sníž. přenesená",J302,0)</f>
        <v>0</v>
      </c>
      <c r="BI302" s="145">
        <f>IF(N302="nulová",J302,0)</f>
        <v>0</v>
      </c>
      <c r="BJ302" s="17" t="s">
        <v>90</v>
      </c>
      <c r="BK302" s="145">
        <f>ROUND(I302*H302,2)</f>
        <v>0</v>
      </c>
      <c r="BL302" s="17" t="s">
        <v>167</v>
      </c>
      <c r="BM302" s="144" t="s">
        <v>468</v>
      </c>
    </row>
    <row r="303" spans="2:47" s="1" customFormat="1" ht="11.25">
      <c r="B303" s="33"/>
      <c r="D303" s="146" t="s">
        <v>169</v>
      </c>
      <c r="F303" s="147" t="s">
        <v>469</v>
      </c>
      <c r="I303" s="148"/>
      <c r="L303" s="33"/>
      <c r="M303" s="149"/>
      <c r="T303" s="54"/>
      <c r="AT303" s="17" t="s">
        <v>169</v>
      </c>
      <c r="AU303" s="17" t="s">
        <v>92</v>
      </c>
    </row>
    <row r="304" spans="2:47" s="1" customFormat="1" ht="29.25">
      <c r="B304" s="33"/>
      <c r="D304" s="150" t="s">
        <v>171</v>
      </c>
      <c r="F304" s="151" t="s">
        <v>464</v>
      </c>
      <c r="I304" s="148"/>
      <c r="L304" s="33"/>
      <c r="M304" s="189"/>
      <c r="N304" s="190"/>
      <c r="O304" s="190"/>
      <c r="P304" s="190"/>
      <c r="Q304" s="190"/>
      <c r="R304" s="190"/>
      <c r="S304" s="190"/>
      <c r="T304" s="191"/>
      <c r="AT304" s="17" t="s">
        <v>171</v>
      </c>
      <c r="AU304" s="17" t="s">
        <v>92</v>
      </c>
    </row>
    <row r="305" spans="2:12" s="1" customFormat="1" ht="6.95" customHeight="1">
      <c r="B305" s="42"/>
      <c r="C305" s="43"/>
      <c r="D305" s="43"/>
      <c r="E305" s="43"/>
      <c r="F305" s="43"/>
      <c r="G305" s="43"/>
      <c r="H305" s="43"/>
      <c r="I305" s="43"/>
      <c r="J305" s="43"/>
      <c r="K305" s="43"/>
      <c r="L305" s="33"/>
    </row>
  </sheetData>
  <sheetProtection algorithmName="SHA-512" hashValue="Bc9FAtgm0nC1CsEt5bzQgZJXvzTkjOg8A2+fDYSJN1zIMJTj5G3FWRNQUIRXApReS0VT6MI/Z3erN03AOWNV6A==" saltValue="K7UzkHpOdVIV1aiT3JNTVVjCankGyz/X43reGfXuZzrbAff3bAWASC32yRC6bGK995J0G9PgzCbOg0jiDnJ8yA==" spinCount="100000" sheet="1" objects="1" scenarios="1" formatColumns="0" formatRows="0" autoFilter="0"/>
  <autoFilter ref="C85:K304"/>
  <mergeCells count="9">
    <mergeCell ref="E50:H50"/>
    <mergeCell ref="E76:H76"/>
    <mergeCell ref="E78:H78"/>
    <mergeCell ref="L2:V2"/>
    <mergeCell ref="E7:H7"/>
    <mergeCell ref="E9:H9"/>
    <mergeCell ref="E18:H18"/>
    <mergeCell ref="E27:H27"/>
    <mergeCell ref="E48:H48"/>
  </mergeCells>
  <hyperlinks>
    <hyperlink ref="F90" r:id="rId1" display="https://podminky.urs.cz/item/CS_URS_2022_02/113107222"/>
    <hyperlink ref="F96" r:id="rId2" display="https://podminky.urs.cz/item/CS_URS_2022_02/113154463"/>
    <hyperlink ref="F103" r:id="rId3" display="https://podminky.urs.cz/item/CS_URS_2022_02/113154464"/>
    <hyperlink ref="F109" r:id="rId4" display="https://podminky.urs.cz/item/CS_URS_2022_02/113154465"/>
    <hyperlink ref="F113" r:id="rId5" display="https://podminky.urs.cz/item/CS_URS_2022_02/113202111"/>
    <hyperlink ref="F117" r:id="rId6" display="https://podminky.urs.cz/item/CS_URS_2022_02/122252205"/>
    <hyperlink ref="F124" r:id="rId7" display="https://podminky.urs.cz/item/CS_URS_2022_02/162751117"/>
    <hyperlink ref="F128" r:id="rId8" display="https://podminky.urs.cz/item/CS_URS_2022_02/162751119"/>
    <hyperlink ref="F133" r:id="rId9" display="https://podminky.urs.cz/item/CS_URS_2022_02/171201231"/>
    <hyperlink ref="F137" r:id="rId10" display="https://podminky.urs.cz/item/CS_URS_2022_02/181451121"/>
    <hyperlink ref="F145" r:id="rId11" display="https://podminky.urs.cz/item/CS_URS_2022_02/181951111"/>
    <hyperlink ref="F149" r:id="rId12" display="https://podminky.urs.cz/item/CS_URS_2022_02/181951112"/>
    <hyperlink ref="F155" r:id="rId13" display="https://podminky.urs.cz/item/CS_URS_2022_02/182351133"/>
    <hyperlink ref="F161" r:id="rId14" display="https://podminky.urs.cz/item/CS_URS_2022_02/183403161"/>
    <hyperlink ref="F165" r:id="rId15" display="https://podminky.urs.cz/item/CS_URS_2022_02/184853511"/>
    <hyperlink ref="F169" r:id="rId16" display="https://podminky.urs.cz/item/CS_URS_2022_02/564851111"/>
    <hyperlink ref="F174" r:id="rId17" display="https://podminky.urs.cz/item/CS_URS_2022_02/567521131"/>
    <hyperlink ref="F179" r:id="rId18" display="https://podminky.urs.cz/item/CS_URS_2022_02/567531131"/>
    <hyperlink ref="F184" r:id="rId19" display="https://podminky.urs.cz/item/CS_URS_2022_02/569841112"/>
    <hyperlink ref="F191" r:id="rId20" display="https://podminky.urs.cz/item/CS_URS_2022_02/569811112"/>
    <hyperlink ref="F198" r:id="rId21" display="https://podminky.urs.cz/item/CS_URS_2022_02/573191111"/>
    <hyperlink ref="F204" r:id="rId22" display="https://podminky.urs.cz/item/CS_URS_2022_02/573231108"/>
    <hyperlink ref="F210" r:id="rId23" display="https://podminky.urs.cz/item/CS_URS_2022_02/577134121"/>
    <hyperlink ref="F217" r:id="rId24" display="https://podminky.urs.cz/item/CS_URS_2022_02/577155122"/>
    <hyperlink ref="F221" r:id="rId25" display="https://podminky.urs.cz/item/CS_URS_2022_02/577165122"/>
    <hyperlink ref="F232" r:id="rId26" display="https://podminky.urs.cz/item/CS_URS_2022_02/916131213"/>
    <hyperlink ref="F240" r:id="rId27" display="https://podminky.urs.cz/item/CS_URS_2022_02/919112233"/>
    <hyperlink ref="F247" r:id="rId28" display="https://podminky.urs.cz/item/CS_URS_2022_02/919121132"/>
    <hyperlink ref="F250" r:id="rId29" display="https://podminky.urs.cz/item/CS_URS_2022_02/919735113"/>
    <hyperlink ref="F257" r:id="rId30" display="https://podminky.urs.cz/item/CS_URS_2022_02/938902113"/>
    <hyperlink ref="F261" r:id="rId31" display="https://podminky.urs.cz/item/CS_URS_2022_02/979024443"/>
    <hyperlink ref="F266" r:id="rId32" display="https://podminky.urs.cz/item/CS_URS_2022_02/997221551"/>
    <hyperlink ref="F277" r:id="rId33" display="https://podminky.urs.cz/item/CS_URS_2022_02/997221559"/>
    <hyperlink ref="F283" r:id="rId34" display="https://podminky.urs.cz/item/CS_URS_2022_02/997221611"/>
    <hyperlink ref="F287" r:id="rId35" display="https://podminky.urs.cz/item/CS_URS_2022_02/997221861"/>
    <hyperlink ref="F290" r:id="rId36" display="https://podminky.urs.cz/item/CS_URS_2022_02/997221873"/>
    <hyperlink ref="F295" r:id="rId37" display="https://podminky.urs.cz/item/CS_URS_2022_02/997221875"/>
    <hyperlink ref="F300" r:id="rId38" display="https://podminky.urs.cz/item/CS_URS_2022_02/998225111"/>
    <hyperlink ref="F303" r:id="rId39" display="https://podminky.urs.cz/item/CS_URS_2022_02/99822519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8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5"/>
      <c r="M2" s="215"/>
      <c r="N2" s="215"/>
      <c r="O2" s="215"/>
      <c r="P2" s="215"/>
      <c r="Q2" s="215"/>
      <c r="R2" s="215"/>
      <c r="S2" s="215"/>
      <c r="T2" s="215"/>
      <c r="U2" s="215"/>
      <c r="V2" s="215"/>
      <c r="AT2" s="17" t="s">
        <v>95</v>
      </c>
    </row>
    <row r="3" spans="2:46" ht="6.95" customHeight="1">
      <c r="B3" s="18"/>
      <c r="C3" s="19"/>
      <c r="D3" s="19"/>
      <c r="E3" s="19"/>
      <c r="F3" s="19"/>
      <c r="G3" s="19"/>
      <c r="H3" s="19"/>
      <c r="I3" s="19"/>
      <c r="J3" s="19"/>
      <c r="K3" s="19"/>
      <c r="L3" s="20"/>
      <c r="AT3" s="17" t="s">
        <v>92</v>
      </c>
    </row>
    <row r="4" spans="2:46" ht="24.95" customHeight="1">
      <c r="B4" s="20"/>
      <c r="D4" s="21" t="s">
        <v>131</v>
      </c>
      <c r="L4" s="20"/>
      <c r="M4" s="92" t="s">
        <v>10</v>
      </c>
      <c r="AT4" s="17" t="s">
        <v>4</v>
      </c>
    </row>
    <row r="5" spans="2:12" ht="6.95" customHeight="1">
      <c r="B5" s="20"/>
      <c r="L5" s="20"/>
    </row>
    <row r="6" spans="2:12" ht="12" customHeight="1">
      <c r="B6" s="20"/>
      <c r="D6" s="27" t="s">
        <v>16</v>
      </c>
      <c r="L6" s="20"/>
    </row>
    <row r="7" spans="2:12" ht="16.5" customHeight="1">
      <c r="B7" s="20"/>
      <c r="E7" s="244" t="str">
        <f>'Rekapitulace stavby'!K6</f>
        <v>II/116 Nová Ves pod Pleší, PD</v>
      </c>
      <c r="F7" s="245"/>
      <c r="G7" s="245"/>
      <c r="H7" s="245"/>
      <c r="L7" s="20"/>
    </row>
    <row r="8" spans="2:12" s="1" customFormat="1" ht="12" customHeight="1">
      <c r="B8" s="33"/>
      <c r="D8" s="27" t="s">
        <v>132</v>
      </c>
      <c r="L8" s="33"/>
    </row>
    <row r="9" spans="2:12" s="1" customFormat="1" ht="16.5" customHeight="1">
      <c r="B9" s="33"/>
      <c r="E9" s="208" t="s">
        <v>470</v>
      </c>
      <c r="F9" s="246"/>
      <c r="G9" s="246"/>
      <c r="H9" s="246"/>
      <c r="L9" s="33"/>
    </row>
    <row r="10" spans="2:12" s="1" customFormat="1" ht="11.25">
      <c r="B10" s="33"/>
      <c r="L10" s="33"/>
    </row>
    <row r="11" spans="2:12" s="1" customFormat="1" ht="12" customHeight="1">
      <c r="B11" s="33"/>
      <c r="D11" s="27" t="s">
        <v>18</v>
      </c>
      <c r="F11" s="25" t="s">
        <v>19</v>
      </c>
      <c r="I11" s="27" t="s">
        <v>20</v>
      </c>
      <c r="J11" s="25" t="s">
        <v>44</v>
      </c>
      <c r="L11" s="33"/>
    </row>
    <row r="12" spans="2:12" s="1" customFormat="1" ht="12" customHeight="1">
      <c r="B12" s="33"/>
      <c r="D12" s="27" t="s">
        <v>22</v>
      </c>
      <c r="F12" s="25" t="s">
        <v>23</v>
      </c>
      <c r="I12" s="27" t="s">
        <v>24</v>
      </c>
      <c r="J12" s="50" t="str">
        <f>'Rekapitulace stavby'!AN8</f>
        <v>3. 10. 2022</v>
      </c>
      <c r="L12" s="33"/>
    </row>
    <row r="13" spans="2:12" s="1" customFormat="1" ht="10.9" customHeight="1">
      <c r="B13" s="33"/>
      <c r="L13" s="33"/>
    </row>
    <row r="14" spans="2:12" s="1" customFormat="1" ht="12" customHeight="1">
      <c r="B14" s="33"/>
      <c r="D14" s="27" t="s">
        <v>30</v>
      </c>
      <c r="I14" s="27" t="s">
        <v>31</v>
      </c>
      <c r="J14" s="25" t="s">
        <v>32</v>
      </c>
      <c r="L14" s="33"/>
    </row>
    <row r="15" spans="2:12" s="1" customFormat="1" ht="18" customHeight="1">
      <c r="B15" s="33"/>
      <c r="E15" s="25" t="s">
        <v>33</v>
      </c>
      <c r="I15" s="27" t="s">
        <v>34</v>
      </c>
      <c r="J15" s="25" t="s">
        <v>35</v>
      </c>
      <c r="L15" s="33"/>
    </row>
    <row r="16" spans="2:12" s="1" customFormat="1" ht="6.95" customHeight="1">
      <c r="B16" s="33"/>
      <c r="L16" s="33"/>
    </row>
    <row r="17" spans="2:12" s="1" customFormat="1" ht="12" customHeight="1">
      <c r="B17" s="33"/>
      <c r="D17" s="27" t="s">
        <v>36</v>
      </c>
      <c r="I17" s="27" t="s">
        <v>31</v>
      </c>
      <c r="J17" s="28" t="str">
        <f>'Rekapitulace stavby'!AN13</f>
        <v>Vyplň údaj</v>
      </c>
      <c r="L17" s="33"/>
    </row>
    <row r="18" spans="2:12" s="1" customFormat="1" ht="18" customHeight="1">
      <c r="B18" s="33"/>
      <c r="E18" s="247" t="str">
        <f>'Rekapitulace stavby'!E14</f>
        <v>Vyplň údaj</v>
      </c>
      <c r="F18" s="214"/>
      <c r="G18" s="214"/>
      <c r="H18" s="214"/>
      <c r="I18" s="27" t="s">
        <v>34</v>
      </c>
      <c r="J18" s="28" t="str">
        <f>'Rekapitulace stavby'!AN14</f>
        <v>Vyplň údaj</v>
      </c>
      <c r="L18" s="33"/>
    </row>
    <row r="19" spans="2:12" s="1" customFormat="1" ht="6.95" customHeight="1">
      <c r="B19" s="33"/>
      <c r="L19" s="33"/>
    </row>
    <row r="20" spans="2:12" s="1" customFormat="1" ht="12" customHeight="1">
      <c r="B20" s="33"/>
      <c r="D20" s="27" t="s">
        <v>38</v>
      </c>
      <c r="I20" s="27" t="s">
        <v>31</v>
      </c>
      <c r="J20" s="25" t="s">
        <v>39</v>
      </c>
      <c r="L20" s="33"/>
    </row>
    <row r="21" spans="2:12" s="1" customFormat="1" ht="18" customHeight="1">
      <c r="B21" s="33"/>
      <c r="E21" s="25" t="s">
        <v>40</v>
      </c>
      <c r="I21" s="27" t="s">
        <v>34</v>
      </c>
      <c r="J21" s="25" t="s">
        <v>41</v>
      </c>
      <c r="L21" s="33"/>
    </row>
    <row r="22" spans="2:12" s="1" customFormat="1" ht="6.95" customHeight="1">
      <c r="B22" s="33"/>
      <c r="L22" s="33"/>
    </row>
    <row r="23" spans="2:12" s="1" customFormat="1" ht="12" customHeight="1">
      <c r="B23" s="33"/>
      <c r="D23" s="27" t="s">
        <v>43</v>
      </c>
      <c r="I23" s="27" t="s">
        <v>31</v>
      </c>
      <c r="J23" s="25" t="str">
        <f>IF('Rekapitulace stavby'!AN19="","",'Rekapitulace stavby'!AN19)</f>
        <v/>
      </c>
      <c r="L23" s="33"/>
    </row>
    <row r="24" spans="2:12" s="1" customFormat="1" ht="18" customHeight="1">
      <c r="B24" s="33"/>
      <c r="E24" s="25" t="str">
        <f>IF('Rekapitulace stavby'!E20="","",'Rekapitulace stavby'!E20)</f>
        <v xml:space="preserve"> </v>
      </c>
      <c r="I24" s="27" t="s">
        <v>34</v>
      </c>
      <c r="J24" s="25" t="str">
        <f>IF('Rekapitulace stavby'!AN20="","",'Rekapitulace stavby'!AN20)</f>
        <v/>
      </c>
      <c r="L24" s="33"/>
    </row>
    <row r="25" spans="2:12" s="1" customFormat="1" ht="6.95" customHeight="1">
      <c r="B25" s="33"/>
      <c r="L25" s="33"/>
    </row>
    <row r="26" spans="2:12" s="1" customFormat="1" ht="12" customHeight="1">
      <c r="B26" s="33"/>
      <c r="D26" s="27" t="s">
        <v>46</v>
      </c>
      <c r="L26" s="33"/>
    </row>
    <row r="27" spans="2:12" s="7" customFormat="1" ht="47.25" customHeight="1">
      <c r="B27" s="93"/>
      <c r="E27" s="219" t="s">
        <v>47</v>
      </c>
      <c r="F27" s="219"/>
      <c r="G27" s="219"/>
      <c r="H27" s="219"/>
      <c r="L27" s="93"/>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94" t="s">
        <v>48</v>
      </c>
      <c r="J30" s="64">
        <f>ROUND(J85,2)</f>
        <v>0</v>
      </c>
      <c r="L30" s="33"/>
    </row>
    <row r="31" spans="2:12" s="1" customFormat="1" ht="6.95" customHeight="1">
      <c r="B31" s="33"/>
      <c r="D31" s="51"/>
      <c r="E31" s="51"/>
      <c r="F31" s="51"/>
      <c r="G31" s="51"/>
      <c r="H31" s="51"/>
      <c r="I31" s="51"/>
      <c r="J31" s="51"/>
      <c r="K31" s="51"/>
      <c r="L31" s="33"/>
    </row>
    <row r="32" spans="2:12" s="1" customFormat="1" ht="14.45" customHeight="1">
      <c r="B32" s="33"/>
      <c r="F32" s="36" t="s">
        <v>50</v>
      </c>
      <c r="I32" s="36" t="s">
        <v>49</v>
      </c>
      <c r="J32" s="36" t="s">
        <v>51</v>
      </c>
      <c r="L32" s="33"/>
    </row>
    <row r="33" spans="2:12" s="1" customFormat="1" ht="14.45" customHeight="1">
      <c r="B33" s="33"/>
      <c r="D33" s="53" t="s">
        <v>52</v>
      </c>
      <c r="E33" s="27" t="s">
        <v>53</v>
      </c>
      <c r="F33" s="84">
        <f>ROUND((SUM(BE85:BE182)),2)</f>
        <v>0</v>
      </c>
      <c r="I33" s="95">
        <v>0.21</v>
      </c>
      <c r="J33" s="84">
        <f>ROUND(((SUM(BE85:BE182))*I33),2)</f>
        <v>0</v>
      </c>
      <c r="L33" s="33"/>
    </row>
    <row r="34" spans="2:12" s="1" customFormat="1" ht="14.45" customHeight="1">
      <c r="B34" s="33"/>
      <c r="E34" s="27" t="s">
        <v>54</v>
      </c>
      <c r="F34" s="84">
        <f>ROUND((SUM(BF85:BF182)),2)</f>
        <v>0</v>
      </c>
      <c r="I34" s="95">
        <v>0.15</v>
      </c>
      <c r="J34" s="84">
        <f>ROUND(((SUM(BF85:BF182))*I34),2)</f>
        <v>0</v>
      </c>
      <c r="L34" s="33"/>
    </row>
    <row r="35" spans="2:12" s="1" customFormat="1" ht="14.45" customHeight="1" hidden="1">
      <c r="B35" s="33"/>
      <c r="E35" s="27" t="s">
        <v>55</v>
      </c>
      <c r="F35" s="84">
        <f>ROUND((SUM(BG85:BG182)),2)</f>
        <v>0</v>
      </c>
      <c r="I35" s="95">
        <v>0.21</v>
      </c>
      <c r="J35" s="84">
        <f>0</f>
        <v>0</v>
      </c>
      <c r="L35" s="33"/>
    </row>
    <row r="36" spans="2:12" s="1" customFormat="1" ht="14.45" customHeight="1" hidden="1">
      <c r="B36" s="33"/>
      <c r="E36" s="27" t="s">
        <v>56</v>
      </c>
      <c r="F36" s="84">
        <f>ROUND((SUM(BH85:BH182)),2)</f>
        <v>0</v>
      </c>
      <c r="I36" s="95">
        <v>0.15</v>
      </c>
      <c r="J36" s="84">
        <f>0</f>
        <v>0</v>
      </c>
      <c r="L36" s="33"/>
    </row>
    <row r="37" spans="2:12" s="1" customFormat="1" ht="14.45" customHeight="1" hidden="1">
      <c r="B37" s="33"/>
      <c r="E37" s="27" t="s">
        <v>57</v>
      </c>
      <c r="F37" s="84">
        <f>ROUND((SUM(BI85:BI182)),2)</f>
        <v>0</v>
      </c>
      <c r="I37" s="95">
        <v>0</v>
      </c>
      <c r="J37" s="84">
        <f>0</f>
        <v>0</v>
      </c>
      <c r="L37" s="33"/>
    </row>
    <row r="38" spans="2:12" s="1" customFormat="1" ht="6.95" customHeight="1">
      <c r="B38" s="33"/>
      <c r="L38" s="33"/>
    </row>
    <row r="39" spans="2:12" s="1" customFormat="1" ht="25.35" customHeight="1">
      <c r="B39" s="33"/>
      <c r="C39" s="96"/>
      <c r="D39" s="97" t="s">
        <v>58</v>
      </c>
      <c r="E39" s="55"/>
      <c r="F39" s="55"/>
      <c r="G39" s="98" t="s">
        <v>59</v>
      </c>
      <c r="H39" s="99" t="s">
        <v>60</v>
      </c>
      <c r="I39" s="55"/>
      <c r="J39" s="100">
        <f>SUM(J30:J37)</f>
        <v>0</v>
      </c>
      <c r="K39" s="101"/>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1" t="s">
        <v>134</v>
      </c>
      <c r="L45" s="33"/>
    </row>
    <row r="46" spans="2:12" s="1" customFormat="1" ht="6.95" customHeight="1">
      <c r="B46" s="33"/>
      <c r="L46" s="33"/>
    </row>
    <row r="47" spans="2:12" s="1" customFormat="1" ht="12" customHeight="1">
      <c r="B47" s="33"/>
      <c r="C47" s="27" t="s">
        <v>16</v>
      </c>
      <c r="L47" s="33"/>
    </row>
    <row r="48" spans="2:12" s="1" customFormat="1" ht="16.5" customHeight="1">
      <c r="B48" s="33"/>
      <c r="E48" s="244" t="str">
        <f>E7</f>
        <v>II/116 Nová Ves pod Pleší, PD</v>
      </c>
      <c r="F48" s="245"/>
      <c r="G48" s="245"/>
      <c r="H48" s="245"/>
      <c r="L48" s="33"/>
    </row>
    <row r="49" spans="2:12" s="1" customFormat="1" ht="12" customHeight="1">
      <c r="B49" s="33"/>
      <c r="C49" s="27" t="s">
        <v>132</v>
      </c>
      <c r="L49" s="33"/>
    </row>
    <row r="50" spans="2:12" s="1" customFormat="1" ht="16.5" customHeight="1">
      <c r="B50" s="33"/>
      <c r="E50" s="208" t="str">
        <f>E9</f>
        <v>SO 101.1 - Oprava objízdných tras</v>
      </c>
      <c r="F50" s="246"/>
      <c r="G50" s="246"/>
      <c r="H50" s="246"/>
      <c r="L50" s="33"/>
    </row>
    <row r="51" spans="2:12" s="1" customFormat="1" ht="6.95" customHeight="1">
      <c r="B51" s="33"/>
      <c r="L51" s="33"/>
    </row>
    <row r="52" spans="2:12" s="1" customFormat="1" ht="12" customHeight="1">
      <c r="B52" s="33"/>
      <c r="C52" s="27" t="s">
        <v>22</v>
      </c>
      <c r="F52" s="25" t="str">
        <f>F12</f>
        <v>Nová Ves pod Pleší</v>
      </c>
      <c r="I52" s="27" t="s">
        <v>24</v>
      </c>
      <c r="J52" s="50" t="str">
        <f>IF(J12="","",J12)</f>
        <v>3. 10. 2022</v>
      </c>
      <c r="L52" s="33"/>
    </row>
    <row r="53" spans="2:12" s="1" customFormat="1" ht="6.95" customHeight="1">
      <c r="B53" s="33"/>
      <c r="L53" s="33"/>
    </row>
    <row r="54" spans="2:12" s="1" customFormat="1" ht="25.7" customHeight="1">
      <c r="B54" s="33"/>
      <c r="C54" s="27" t="s">
        <v>30</v>
      </c>
      <c r="F54" s="25" t="str">
        <f>E15</f>
        <v>Krajská správa a údržba silnic Středočeského kraje</v>
      </c>
      <c r="I54" s="27" t="s">
        <v>38</v>
      </c>
      <c r="J54" s="31" t="str">
        <f>E21</f>
        <v>METROPROJEKT Praha a.s.</v>
      </c>
      <c r="L54" s="33"/>
    </row>
    <row r="55" spans="2:12" s="1" customFormat="1" ht="15.2" customHeight="1">
      <c r="B55" s="33"/>
      <c r="C55" s="27" t="s">
        <v>36</v>
      </c>
      <c r="F55" s="25" t="str">
        <f>IF(E18="","",E18)</f>
        <v>Vyplň údaj</v>
      </c>
      <c r="I55" s="27" t="s">
        <v>43</v>
      </c>
      <c r="J55" s="31" t="str">
        <f>E24</f>
        <v xml:space="preserve"> </v>
      </c>
      <c r="L55" s="33"/>
    </row>
    <row r="56" spans="2:12" s="1" customFormat="1" ht="10.35" customHeight="1">
      <c r="B56" s="33"/>
      <c r="L56" s="33"/>
    </row>
    <row r="57" spans="2:12" s="1" customFormat="1" ht="29.25" customHeight="1">
      <c r="B57" s="33"/>
      <c r="C57" s="102" t="s">
        <v>135</v>
      </c>
      <c r="D57" s="96"/>
      <c r="E57" s="96"/>
      <c r="F57" s="96"/>
      <c r="G57" s="96"/>
      <c r="H57" s="96"/>
      <c r="I57" s="96"/>
      <c r="J57" s="103" t="s">
        <v>136</v>
      </c>
      <c r="K57" s="96"/>
      <c r="L57" s="33"/>
    </row>
    <row r="58" spans="2:12" s="1" customFormat="1" ht="10.35" customHeight="1">
      <c r="B58" s="33"/>
      <c r="L58" s="33"/>
    </row>
    <row r="59" spans="2:47" s="1" customFormat="1" ht="22.9" customHeight="1">
      <c r="B59" s="33"/>
      <c r="C59" s="104" t="s">
        <v>80</v>
      </c>
      <c r="J59" s="64">
        <f>J85</f>
        <v>0</v>
      </c>
      <c r="L59" s="33"/>
      <c r="AU59" s="17" t="s">
        <v>137</v>
      </c>
    </row>
    <row r="60" spans="2:12" s="8" customFormat="1" ht="24.95" customHeight="1">
      <c r="B60" s="105"/>
      <c r="D60" s="106" t="s">
        <v>138</v>
      </c>
      <c r="E60" s="107"/>
      <c r="F60" s="107"/>
      <c r="G60" s="107"/>
      <c r="H60" s="107"/>
      <c r="I60" s="107"/>
      <c r="J60" s="108">
        <f>J86</f>
        <v>0</v>
      </c>
      <c r="L60" s="105"/>
    </row>
    <row r="61" spans="2:12" s="9" customFormat="1" ht="19.9" customHeight="1">
      <c r="B61" s="109"/>
      <c r="D61" s="110" t="s">
        <v>139</v>
      </c>
      <c r="E61" s="111"/>
      <c r="F61" s="111"/>
      <c r="G61" s="111"/>
      <c r="H61" s="111"/>
      <c r="I61" s="111"/>
      <c r="J61" s="112">
        <f>J87</f>
        <v>0</v>
      </c>
      <c r="L61" s="109"/>
    </row>
    <row r="62" spans="2:12" s="9" customFormat="1" ht="19.9" customHeight="1">
      <c r="B62" s="109"/>
      <c r="D62" s="110" t="s">
        <v>140</v>
      </c>
      <c r="E62" s="111"/>
      <c r="F62" s="111"/>
      <c r="G62" s="111"/>
      <c r="H62" s="111"/>
      <c r="I62" s="111"/>
      <c r="J62" s="112">
        <f>J108</f>
        <v>0</v>
      </c>
      <c r="L62" s="109"/>
    </row>
    <row r="63" spans="2:12" s="9" customFormat="1" ht="19.9" customHeight="1">
      <c r="B63" s="109"/>
      <c r="D63" s="110" t="s">
        <v>142</v>
      </c>
      <c r="E63" s="111"/>
      <c r="F63" s="111"/>
      <c r="G63" s="111"/>
      <c r="H63" s="111"/>
      <c r="I63" s="111"/>
      <c r="J63" s="112">
        <f>J136</f>
        <v>0</v>
      </c>
      <c r="L63" s="109"/>
    </row>
    <row r="64" spans="2:12" s="9" customFormat="1" ht="19.9" customHeight="1">
      <c r="B64" s="109"/>
      <c r="D64" s="110" t="s">
        <v>143</v>
      </c>
      <c r="E64" s="111"/>
      <c r="F64" s="111"/>
      <c r="G64" s="111"/>
      <c r="H64" s="111"/>
      <c r="I64" s="111"/>
      <c r="J64" s="112">
        <f>J158</f>
        <v>0</v>
      </c>
      <c r="L64" s="109"/>
    </row>
    <row r="65" spans="2:12" s="9" customFormat="1" ht="19.9" customHeight="1">
      <c r="B65" s="109"/>
      <c r="D65" s="110" t="s">
        <v>144</v>
      </c>
      <c r="E65" s="111"/>
      <c r="F65" s="111"/>
      <c r="G65" s="111"/>
      <c r="H65" s="111"/>
      <c r="I65" s="111"/>
      <c r="J65" s="112">
        <f>J176</f>
        <v>0</v>
      </c>
      <c r="L65" s="109"/>
    </row>
    <row r="66" spans="2:12" s="1" customFormat="1" ht="21.75" customHeight="1">
      <c r="B66" s="33"/>
      <c r="L66" s="33"/>
    </row>
    <row r="67" spans="2:12" s="1" customFormat="1" ht="6.95" customHeight="1">
      <c r="B67" s="42"/>
      <c r="C67" s="43"/>
      <c r="D67" s="43"/>
      <c r="E67" s="43"/>
      <c r="F67" s="43"/>
      <c r="G67" s="43"/>
      <c r="H67" s="43"/>
      <c r="I67" s="43"/>
      <c r="J67" s="43"/>
      <c r="K67" s="43"/>
      <c r="L67" s="33"/>
    </row>
    <row r="71" spans="2:12" s="1" customFormat="1" ht="6.95" customHeight="1">
      <c r="B71" s="44"/>
      <c r="C71" s="45"/>
      <c r="D71" s="45"/>
      <c r="E71" s="45"/>
      <c r="F71" s="45"/>
      <c r="G71" s="45"/>
      <c r="H71" s="45"/>
      <c r="I71" s="45"/>
      <c r="J71" s="45"/>
      <c r="K71" s="45"/>
      <c r="L71" s="33"/>
    </row>
    <row r="72" spans="2:12" s="1" customFormat="1" ht="24.95" customHeight="1">
      <c r="B72" s="33"/>
      <c r="C72" s="21" t="s">
        <v>145</v>
      </c>
      <c r="L72" s="33"/>
    </row>
    <row r="73" spans="2:12" s="1" customFormat="1" ht="6.95" customHeight="1">
      <c r="B73" s="33"/>
      <c r="L73" s="33"/>
    </row>
    <row r="74" spans="2:12" s="1" customFormat="1" ht="12" customHeight="1">
      <c r="B74" s="33"/>
      <c r="C74" s="27" t="s">
        <v>16</v>
      </c>
      <c r="L74" s="33"/>
    </row>
    <row r="75" spans="2:12" s="1" customFormat="1" ht="16.5" customHeight="1">
      <c r="B75" s="33"/>
      <c r="E75" s="244" t="str">
        <f>E7</f>
        <v>II/116 Nová Ves pod Pleší, PD</v>
      </c>
      <c r="F75" s="245"/>
      <c r="G75" s="245"/>
      <c r="H75" s="245"/>
      <c r="L75" s="33"/>
    </row>
    <row r="76" spans="2:12" s="1" customFormat="1" ht="12" customHeight="1">
      <c r="B76" s="33"/>
      <c r="C76" s="27" t="s">
        <v>132</v>
      </c>
      <c r="L76" s="33"/>
    </row>
    <row r="77" spans="2:12" s="1" customFormat="1" ht="16.5" customHeight="1">
      <c r="B77" s="33"/>
      <c r="E77" s="208" t="str">
        <f>E9</f>
        <v>SO 101.1 - Oprava objízdných tras</v>
      </c>
      <c r="F77" s="246"/>
      <c r="G77" s="246"/>
      <c r="H77" s="246"/>
      <c r="L77" s="33"/>
    </row>
    <row r="78" spans="2:12" s="1" customFormat="1" ht="6.95" customHeight="1">
      <c r="B78" s="33"/>
      <c r="L78" s="33"/>
    </row>
    <row r="79" spans="2:12" s="1" customFormat="1" ht="12" customHeight="1">
      <c r="B79" s="33"/>
      <c r="C79" s="27" t="s">
        <v>22</v>
      </c>
      <c r="F79" s="25" t="str">
        <f>F12</f>
        <v>Nová Ves pod Pleší</v>
      </c>
      <c r="I79" s="27" t="s">
        <v>24</v>
      </c>
      <c r="J79" s="50" t="str">
        <f>IF(J12="","",J12)</f>
        <v>3. 10. 2022</v>
      </c>
      <c r="L79" s="33"/>
    </row>
    <row r="80" spans="2:12" s="1" customFormat="1" ht="6.95" customHeight="1">
      <c r="B80" s="33"/>
      <c r="L80" s="33"/>
    </row>
    <row r="81" spans="2:12" s="1" customFormat="1" ht="25.7" customHeight="1">
      <c r="B81" s="33"/>
      <c r="C81" s="27" t="s">
        <v>30</v>
      </c>
      <c r="F81" s="25" t="str">
        <f>E15</f>
        <v>Krajská správa a údržba silnic Středočeského kraje</v>
      </c>
      <c r="I81" s="27" t="s">
        <v>38</v>
      </c>
      <c r="J81" s="31" t="str">
        <f>E21</f>
        <v>METROPROJEKT Praha a.s.</v>
      </c>
      <c r="L81" s="33"/>
    </row>
    <row r="82" spans="2:12" s="1" customFormat="1" ht="15.2" customHeight="1">
      <c r="B82" s="33"/>
      <c r="C82" s="27" t="s">
        <v>36</v>
      </c>
      <c r="F82" s="25" t="str">
        <f>IF(E18="","",E18)</f>
        <v>Vyplň údaj</v>
      </c>
      <c r="I82" s="27" t="s">
        <v>43</v>
      </c>
      <c r="J82" s="31" t="str">
        <f>E24</f>
        <v xml:space="preserve"> </v>
      </c>
      <c r="L82" s="33"/>
    </row>
    <row r="83" spans="2:12" s="1" customFormat="1" ht="10.35" customHeight="1">
      <c r="B83" s="33"/>
      <c r="L83" s="33"/>
    </row>
    <row r="84" spans="2:20" s="10" customFormat="1" ht="29.25" customHeight="1">
      <c r="B84" s="113"/>
      <c r="C84" s="114" t="s">
        <v>146</v>
      </c>
      <c r="D84" s="115" t="s">
        <v>67</v>
      </c>
      <c r="E84" s="115" t="s">
        <v>63</v>
      </c>
      <c r="F84" s="115" t="s">
        <v>64</v>
      </c>
      <c r="G84" s="115" t="s">
        <v>147</v>
      </c>
      <c r="H84" s="115" t="s">
        <v>148</v>
      </c>
      <c r="I84" s="115" t="s">
        <v>149</v>
      </c>
      <c r="J84" s="115" t="s">
        <v>136</v>
      </c>
      <c r="K84" s="116" t="s">
        <v>150</v>
      </c>
      <c r="L84" s="113"/>
      <c r="M84" s="57" t="s">
        <v>44</v>
      </c>
      <c r="N84" s="58" t="s">
        <v>52</v>
      </c>
      <c r="O84" s="58" t="s">
        <v>151</v>
      </c>
      <c r="P84" s="58" t="s">
        <v>152</v>
      </c>
      <c r="Q84" s="58" t="s">
        <v>153</v>
      </c>
      <c r="R84" s="58" t="s">
        <v>154</v>
      </c>
      <c r="S84" s="58" t="s">
        <v>155</v>
      </c>
      <c r="T84" s="59" t="s">
        <v>156</v>
      </c>
    </row>
    <row r="85" spans="2:63" s="1" customFormat="1" ht="22.9" customHeight="1">
      <c r="B85" s="33"/>
      <c r="C85" s="62" t="s">
        <v>157</v>
      </c>
      <c r="J85" s="117">
        <f>BK85</f>
        <v>0</v>
      </c>
      <c r="L85" s="33"/>
      <c r="M85" s="60"/>
      <c r="N85" s="51"/>
      <c r="O85" s="51"/>
      <c r="P85" s="118">
        <f>P86</f>
        <v>0</v>
      </c>
      <c r="Q85" s="51"/>
      <c r="R85" s="118">
        <f>R86</f>
        <v>173.848732575</v>
      </c>
      <c r="S85" s="51"/>
      <c r="T85" s="119">
        <f>T86</f>
        <v>1954.54</v>
      </c>
      <c r="AT85" s="17" t="s">
        <v>81</v>
      </c>
      <c r="AU85" s="17" t="s">
        <v>137</v>
      </c>
      <c r="BK85" s="120">
        <f>BK86</f>
        <v>0</v>
      </c>
    </row>
    <row r="86" spans="2:63" s="11" customFormat="1" ht="25.9" customHeight="1">
      <c r="B86" s="121"/>
      <c r="D86" s="122" t="s">
        <v>81</v>
      </c>
      <c r="E86" s="123" t="s">
        <v>158</v>
      </c>
      <c r="F86" s="123" t="s">
        <v>159</v>
      </c>
      <c r="I86" s="124"/>
      <c r="J86" s="125">
        <f>BK86</f>
        <v>0</v>
      </c>
      <c r="L86" s="121"/>
      <c r="M86" s="126"/>
      <c r="P86" s="127">
        <f>P87+P108+P136+P158+P176</f>
        <v>0</v>
      </c>
      <c r="R86" s="127">
        <f>R87+R108+R136+R158+R176</f>
        <v>173.848732575</v>
      </c>
      <c r="T86" s="128">
        <f>T87+T108+T136+T158+T176</f>
        <v>1954.54</v>
      </c>
      <c r="AR86" s="122" t="s">
        <v>90</v>
      </c>
      <c r="AT86" s="129" t="s">
        <v>81</v>
      </c>
      <c r="AU86" s="129" t="s">
        <v>82</v>
      </c>
      <c r="AY86" s="122" t="s">
        <v>160</v>
      </c>
      <c r="BK86" s="130">
        <f>BK87+BK108+BK136+BK158+BK176</f>
        <v>0</v>
      </c>
    </row>
    <row r="87" spans="2:63" s="11" customFormat="1" ht="22.9" customHeight="1">
      <c r="B87" s="121"/>
      <c r="D87" s="122" t="s">
        <v>81</v>
      </c>
      <c r="E87" s="131" t="s">
        <v>90</v>
      </c>
      <c r="F87" s="131" t="s">
        <v>161</v>
      </c>
      <c r="I87" s="124"/>
      <c r="J87" s="132">
        <f>BK87</f>
        <v>0</v>
      </c>
      <c r="L87" s="121"/>
      <c r="M87" s="126"/>
      <c r="P87" s="127">
        <f>SUM(P88:P107)</f>
        <v>0</v>
      </c>
      <c r="R87" s="127">
        <f>SUM(R88:R107)</f>
        <v>0.1330182</v>
      </c>
      <c r="T87" s="128">
        <f>SUM(T88:T107)</f>
        <v>1615.6</v>
      </c>
      <c r="AR87" s="122" t="s">
        <v>90</v>
      </c>
      <c r="AT87" s="129" t="s">
        <v>81</v>
      </c>
      <c r="AU87" s="129" t="s">
        <v>90</v>
      </c>
      <c r="AY87" s="122" t="s">
        <v>160</v>
      </c>
      <c r="BK87" s="130">
        <f>SUM(BK88:BK107)</f>
        <v>0</v>
      </c>
    </row>
    <row r="88" spans="2:65" s="1" customFormat="1" ht="37.9" customHeight="1">
      <c r="B88" s="33"/>
      <c r="C88" s="133" t="s">
        <v>90</v>
      </c>
      <c r="D88" s="133" t="s">
        <v>162</v>
      </c>
      <c r="E88" s="134" t="s">
        <v>163</v>
      </c>
      <c r="F88" s="135" t="s">
        <v>164</v>
      </c>
      <c r="G88" s="136" t="s">
        <v>165</v>
      </c>
      <c r="H88" s="137">
        <v>1799</v>
      </c>
      <c r="I88" s="138"/>
      <c r="J88" s="139">
        <f>ROUND(I88*H88,2)</f>
        <v>0</v>
      </c>
      <c r="K88" s="135" t="s">
        <v>166</v>
      </c>
      <c r="L88" s="33"/>
      <c r="M88" s="140" t="s">
        <v>44</v>
      </c>
      <c r="N88" s="141" t="s">
        <v>53</v>
      </c>
      <c r="P88" s="142">
        <f>O88*H88</f>
        <v>0</v>
      </c>
      <c r="Q88" s="142">
        <v>0</v>
      </c>
      <c r="R88" s="142">
        <f>Q88*H88</f>
        <v>0</v>
      </c>
      <c r="S88" s="142">
        <v>0.4</v>
      </c>
      <c r="T88" s="143">
        <f>S88*H88</f>
        <v>719.6</v>
      </c>
      <c r="AR88" s="144" t="s">
        <v>167</v>
      </c>
      <c r="AT88" s="144" t="s">
        <v>162</v>
      </c>
      <c r="AU88" s="144" t="s">
        <v>92</v>
      </c>
      <c r="AY88" s="17" t="s">
        <v>160</v>
      </c>
      <c r="BE88" s="145">
        <f>IF(N88="základní",J88,0)</f>
        <v>0</v>
      </c>
      <c r="BF88" s="145">
        <f>IF(N88="snížená",J88,0)</f>
        <v>0</v>
      </c>
      <c r="BG88" s="145">
        <f>IF(N88="zákl. přenesená",J88,0)</f>
        <v>0</v>
      </c>
      <c r="BH88" s="145">
        <f>IF(N88="sníž. přenesená",J88,0)</f>
        <v>0</v>
      </c>
      <c r="BI88" s="145">
        <f>IF(N88="nulová",J88,0)</f>
        <v>0</v>
      </c>
      <c r="BJ88" s="17" t="s">
        <v>90</v>
      </c>
      <c r="BK88" s="145">
        <f>ROUND(I88*H88,2)</f>
        <v>0</v>
      </c>
      <c r="BL88" s="17" t="s">
        <v>167</v>
      </c>
      <c r="BM88" s="144" t="s">
        <v>471</v>
      </c>
    </row>
    <row r="89" spans="2:47" s="1" customFormat="1" ht="11.25">
      <c r="B89" s="33"/>
      <c r="D89" s="146" t="s">
        <v>169</v>
      </c>
      <c r="F89" s="147" t="s">
        <v>170</v>
      </c>
      <c r="I89" s="148"/>
      <c r="L89" s="33"/>
      <c r="M89" s="149"/>
      <c r="T89" s="54"/>
      <c r="AT89" s="17" t="s">
        <v>169</v>
      </c>
      <c r="AU89" s="17" t="s">
        <v>92</v>
      </c>
    </row>
    <row r="90" spans="2:47" s="1" customFormat="1" ht="175.5">
      <c r="B90" s="33"/>
      <c r="D90" s="150" t="s">
        <v>171</v>
      </c>
      <c r="F90" s="151" t="s">
        <v>172</v>
      </c>
      <c r="I90" s="148"/>
      <c r="L90" s="33"/>
      <c r="M90" s="149"/>
      <c r="T90" s="54"/>
      <c r="AT90" s="17" t="s">
        <v>171</v>
      </c>
      <c r="AU90" s="17" t="s">
        <v>92</v>
      </c>
    </row>
    <row r="91" spans="2:51" s="14" customFormat="1" ht="11.25">
      <c r="B91" s="166"/>
      <c r="D91" s="150" t="s">
        <v>173</v>
      </c>
      <c r="E91" s="167" t="s">
        <v>44</v>
      </c>
      <c r="F91" s="168" t="s">
        <v>472</v>
      </c>
      <c r="H91" s="167" t="s">
        <v>44</v>
      </c>
      <c r="I91" s="169"/>
      <c r="L91" s="166"/>
      <c r="M91" s="170"/>
      <c r="T91" s="171"/>
      <c r="AT91" s="167" t="s">
        <v>173</v>
      </c>
      <c r="AU91" s="167" t="s">
        <v>92</v>
      </c>
      <c r="AV91" s="14" t="s">
        <v>90</v>
      </c>
      <c r="AW91" s="14" t="s">
        <v>42</v>
      </c>
      <c r="AX91" s="14" t="s">
        <v>82</v>
      </c>
      <c r="AY91" s="167" t="s">
        <v>160</v>
      </c>
    </row>
    <row r="92" spans="2:51" s="12" customFormat="1" ht="11.25">
      <c r="B92" s="152"/>
      <c r="D92" s="150" t="s">
        <v>173</v>
      </c>
      <c r="E92" s="153" t="s">
        <v>44</v>
      </c>
      <c r="F92" s="154" t="s">
        <v>473</v>
      </c>
      <c r="H92" s="155">
        <v>1799</v>
      </c>
      <c r="I92" s="156"/>
      <c r="L92" s="152"/>
      <c r="M92" s="157"/>
      <c r="T92" s="158"/>
      <c r="AT92" s="153" t="s">
        <v>173</v>
      </c>
      <c r="AU92" s="153" t="s">
        <v>92</v>
      </c>
      <c r="AV92" s="12" t="s">
        <v>92</v>
      </c>
      <c r="AW92" s="12" t="s">
        <v>42</v>
      </c>
      <c r="AX92" s="12" t="s">
        <v>90</v>
      </c>
      <c r="AY92" s="153" t="s">
        <v>160</v>
      </c>
    </row>
    <row r="93" spans="2:65" s="1" customFormat="1" ht="33" customHeight="1">
      <c r="B93" s="33"/>
      <c r="C93" s="133" t="s">
        <v>92</v>
      </c>
      <c r="D93" s="133" t="s">
        <v>162</v>
      </c>
      <c r="E93" s="134" t="s">
        <v>474</v>
      </c>
      <c r="F93" s="135" t="s">
        <v>475</v>
      </c>
      <c r="G93" s="136" t="s">
        <v>165</v>
      </c>
      <c r="H93" s="137">
        <v>1799</v>
      </c>
      <c r="I93" s="138"/>
      <c r="J93" s="139">
        <f>ROUND(I93*H93,2)</f>
        <v>0</v>
      </c>
      <c r="K93" s="135" t="s">
        <v>166</v>
      </c>
      <c r="L93" s="33"/>
      <c r="M93" s="140" t="s">
        <v>44</v>
      </c>
      <c r="N93" s="141" t="s">
        <v>53</v>
      </c>
      <c r="P93" s="142">
        <f>O93*H93</f>
        <v>0</v>
      </c>
      <c r="Q93" s="142">
        <v>0</v>
      </c>
      <c r="R93" s="142">
        <f>Q93*H93</f>
        <v>0</v>
      </c>
      <c r="S93" s="142">
        <v>0.256</v>
      </c>
      <c r="T93" s="143">
        <f>S93*H93</f>
        <v>460.544</v>
      </c>
      <c r="AR93" s="144" t="s">
        <v>167</v>
      </c>
      <c r="AT93" s="144" t="s">
        <v>162</v>
      </c>
      <c r="AU93" s="144" t="s">
        <v>92</v>
      </c>
      <c r="AY93" s="17" t="s">
        <v>160</v>
      </c>
      <c r="BE93" s="145">
        <f>IF(N93="základní",J93,0)</f>
        <v>0</v>
      </c>
      <c r="BF93" s="145">
        <f>IF(N93="snížená",J93,0)</f>
        <v>0</v>
      </c>
      <c r="BG93" s="145">
        <f>IF(N93="zákl. přenesená",J93,0)</f>
        <v>0</v>
      </c>
      <c r="BH93" s="145">
        <f>IF(N93="sníž. přenesená",J93,0)</f>
        <v>0</v>
      </c>
      <c r="BI93" s="145">
        <f>IF(N93="nulová",J93,0)</f>
        <v>0</v>
      </c>
      <c r="BJ93" s="17" t="s">
        <v>90</v>
      </c>
      <c r="BK93" s="145">
        <f>ROUND(I93*H93,2)</f>
        <v>0</v>
      </c>
      <c r="BL93" s="17" t="s">
        <v>167</v>
      </c>
      <c r="BM93" s="144" t="s">
        <v>476</v>
      </c>
    </row>
    <row r="94" spans="2:47" s="1" customFormat="1" ht="11.25">
      <c r="B94" s="33"/>
      <c r="D94" s="146" t="s">
        <v>169</v>
      </c>
      <c r="F94" s="147" t="s">
        <v>477</v>
      </c>
      <c r="I94" s="148"/>
      <c r="L94" s="33"/>
      <c r="M94" s="149"/>
      <c r="T94" s="54"/>
      <c r="AT94" s="17" t="s">
        <v>169</v>
      </c>
      <c r="AU94" s="17" t="s">
        <v>92</v>
      </c>
    </row>
    <row r="95" spans="2:47" s="1" customFormat="1" ht="175.5">
      <c r="B95" s="33"/>
      <c r="D95" s="150" t="s">
        <v>171</v>
      </c>
      <c r="F95" s="151" t="s">
        <v>172</v>
      </c>
      <c r="I95" s="148"/>
      <c r="L95" s="33"/>
      <c r="M95" s="149"/>
      <c r="T95" s="54"/>
      <c r="AT95" s="17" t="s">
        <v>171</v>
      </c>
      <c r="AU95" s="17" t="s">
        <v>92</v>
      </c>
    </row>
    <row r="96" spans="2:51" s="14" customFormat="1" ht="11.25">
      <c r="B96" s="166"/>
      <c r="D96" s="150" t="s">
        <v>173</v>
      </c>
      <c r="E96" s="167" t="s">
        <v>44</v>
      </c>
      <c r="F96" s="168" t="s">
        <v>472</v>
      </c>
      <c r="H96" s="167" t="s">
        <v>44</v>
      </c>
      <c r="I96" s="169"/>
      <c r="L96" s="166"/>
      <c r="M96" s="170"/>
      <c r="T96" s="171"/>
      <c r="AT96" s="167" t="s">
        <v>173</v>
      </c>
      <c r="AU96" s="167" t="s">
        <v>92</v>
      </c>
      <c r="AV96" s="14" t="s">
        <v>90</v>
      </c>
      <c r="AW96" s="14" t="s">
        <v>42</v>
      </c>
      <c r="AX96" s="14" t="s">
        <v>82</v>
      </c>
      <c r="AY96" s="167" t="s">
        <v>160</v>
      </c>
    </row>
    <row r="97" spans="2:51" s="12" customFormat="1" ht="11.25">
      <c r="B97" s="152"/>
      <c r="D97" s="150" t="s">
        <v>173</v>
      </c>
      <c r="E97" s="153" t="s">
        <v>44</v>
      </c>
      <c r="F97" s="154" t="s">
        <v>473</v>
      </c>
      <c r="H97" s="155">
        <v>1799</v>
      </c>
      <c r="I97" s="156"/>
      <c r="L97" s="152"/>
      <c r="M97" s="157"/>
      <c r="T97" s="158"/>
      <c r="AT97" s="153" t="s">
        <v>173</v>
      </c>
      <c r="AU97" s="153" t="s">
        <v>92</v>
      </c>
      <c r="AV97" s="12" t="s">
        <v>92</v>
      </c>
      <c r="AW97" s="12" t="s">
        <v>42</v>
      </c>
      <c r="AX97" s="12" t="s">
        <v>90</v>
      </c>
      <c r="AY97" s="153" t="s">
        <v>160</v>
      </c>
    </row>
    <row r="98" spans="2:65" s="1" customFormat="1" ht="24.2" customHeight="1">
      <c r="B98" s="33"/>
      <c r="C98" s="133" t="s">
        <v>185</v>
      </c>
      <c r="D98" s="133" t="s">
        <v>162</v>
      </c>
      <c r="E98" s="134" t="s">
        <v>478</v>
      </c>
      <c r="F98" s="135" t="s">
        <v>479</v>
      </c>
      <c r="G98" s="136" t="s">
        <v>165</v>
      </c>
      <c r="H98" s="137">
        <v>1701</v>
      </c>
      <c r="I98" s="138"/>
      <c r="J98" s="139">
        <f>ROUND(I98*H98,2)</f>
        <v>0</v>
      </c>
      <c r="K98" s="135" t="s">
        <v>166</v>
      </c>
      <c r="L98" s="33"/>
      <c r="M98" s="140" t="s">
        <v>44</v>
      </c>
      <c r="N98" s="141" t="s">
        <v>53</v>
      </c>
      <c r="P98" s="142">
        <f>O98*H98</f>
        <v>0</v>
      </c>
      <c r="Q98" s="142">
        <v>7.82E-05</v>
      </c>
      <c r="R98" s="142">
        <f>Q98*H98</f>
        <v>0.1330182</v>
      </c>
      <c r="S98" s="142">
        <v>0.256</v>
      </c>
      <c r="T98" s="143">
        <f>S98*H98</f>
        <v>435.456</v>
      </c>
      <c r="AR98" s="144" t="s">
        <v>167</v>
      </c>
      <c r="AT98" s="144" t="s">
        <v>162</v>
      </c>
      <c r="AU98" s="144" t="s">
        <v>92</v>
      </c>
      <c r="AY98" s="17" t="s">
        <v>160</v>
      </c>
      <c r="BE98" s="145">
        <f>IF(N98="základní",J98,0)</f>
        <v>0</v>
      </c>
      <c r="BF98" s="145">
        <f>IF(N98="snížená",J98,0)</f>
        <v>0</v>
      </c>
      <c r="BG98" s="145">
        <f>IF(N98="zákl. přenesená",J98,0)</f>
        <v>0</v>
      </c>
      <c r="BH98" s="145">
        <f>IF(N98="sníž. přenesená",J98,0)</f>
        <v>0</v>
      </c>
      <c r="BI98" s="145">
        <f>IF(N98="nulová",J98,0)</f>
        <v>0</v>
      </c>
      <c r="BJ98" s="17" t="s">
        <v>90</v>
      </c>
      <c r="BK98" s="145">
        <f>ROUND(I98*H98,2)</f>
        <v>0</v>
      </c>
      <c r="BL98" s="17" t="s">
        <v>167</v>
      </c>
      <c r="BM98" s="144" t="s">
        <v>480</v>
      </c>
    </row>
    <row r="99" spans="2:47" s="1" customFormat="1" ht="11.25">
      <c r="B99" s="33"/>
      <c r="D99" s="146" t="s">
        <v>169</v>
      </c>
      <c r="F99" s="147" t="s">
        <v>481</v>
      </c>
      <c r="I99" s="148"/>
      <c r="L99" s="33"/>
      <c r="M99" s="149"/>
      <c r="T99" s="54"/>
      <c r="AT99" s="17" t="s">
        <v>169</v>
      </c>
      <c r="AU99" s="17" t="s">
        <v>92</v>
      </c>
    </row>
    <row r="100" spans="2:47" s="1" customFormat="1" ht="195">
      <c r="B100" s="33"/>
      <c r="D100" s="150" t="s">
        <v>171</v>
      </c>
      <c r="F100" s="151" t="s">
        <v>181</v>
      </c>
      <c r="I100" s="148"/>
      <c r="L100" s="33"/>
      <c r="M100" s="149"/>
      <c r="T100" s="54"/>
      <c r="AT100" s="17" t="s">
        <v>171</v>
      </c>
      <c r="AU100" s="17" t="s">
        <v>92</v>
      </c>
    </row>
    <row r="101" spans="2:51" s="14" customFormat="1" ht="11.25">
      <c r="B101" s="166"/>
      <c r="D101" s="150" t="s">
        <v>173</v>
      </c>
      <c r="E101" s="167" t="s">
        <v>44</v>
      </c>
      <c r="F101" s="168" t="s">
        <v>472</v>
      </c>
      <c r="H101" s="167" t="s">
        <v>44</v>
      </c>
      <c r="I101" s="169"/>
      <c r="L101" s="166"/>
      <c r="M101" s="170"/>
      <c r="T101" s="171"/>
      <c r="AT101" s="167" t="s">
        <v>173</v>
      </c>
      <c r="AU101" s="167" t="s">
        <v>92</v>
      </c>
      <c r="AV101" s="14" t="s">
        <v>90</v>
      </c>
      <c r="AW101" s="14" t="s">
        <v>42</v>
      </c>
      <c r="AX101" s="14" t="s">
        <v>82</v>
      </c>
      <c r="AY101" s="167" t="s">
        <v>160</v>
      </c>
    </row>
    <row r="102" spans="2:51" s="12" customFormat="1" ht="11.25">
      <c r="B102" s="152"/>
      <c r="D102" s="150" t="s">
        <v>173</v>
      </c>
      <c r="E102" s="153" t="s">
        <v>44</v>
      </c>
      <c r="F102" s="154" t="s">
        <v>482</v>
      </c>
      <c r="H102" s="155">
        <v>1701</v>
      </c>
      <c r="I102" s="156"/>
      <c r="L102" s="152"/>
      <c r="M102" s="157"/>
      <c r="T102" s="158"/>
      <c r="AT102" s="153" t="s">
        <v>173</v>
      </c>
      <c r="AU102" s="153" t="s">
        <v>92</v>
      </c>
      <c r="AV102" s="12" t="s">
        <v>92</v>
      </c>
      <c r="AW102" s="12" t="s">
        <v>42</v>
      </c>
      <c r="AX102" s="12" t="s">
        <v>90</v>
      </c>
      <c r="AY102" s="153" t="s">
        <v>160</v>
      </c>
    </row>
    <row r="103" spans="2:65" s="1" customFormat="1" ht="21.75" customHeight="1">
      <c r="B103" s="33"/>
      <c r="C103" s="133" t="s">
        <v>167</v>
      </c>
      <c r="D103" s="133" t="s">
        <v>162</v>
      </c>
      <c r="E103" s="134" t="s">
        <v>260</v>
      </c>
      <c r="F103" s="135" t="s">
        <v>261</v>
      </c>
      <c r="G103" s="136" t="s">
        <v>165</v>
      </c>
      <c r="H103" s="137">
        <v>2702</v>
      </c>
      <c r="I103" s="138"/>
      <c r="J103" s="139">
        <f>ROUND(I103*H103,2)</f>
        <v>0</v>
      </c>
      <c r="K103" s="135" t="s">
        <v>166</v>
      </c>
      <c r="L103" s="33"/>
      <c r="M103" s="140" t="s">
        <v>44</v>
      </c>
      <c r="N103" s="141" t="s">
        <v>53</v>
      </c>
      <c r="P103" s="142">
        <f>O103*H103</f>
        <v>0</v>
      </c>
      <c r="Q103" s="142">
        <v>0</v>
      </c>
      <c r="R103" s="142">
        <f>Q103*H103</f>
        <v>0</v>
      </c>
      <c r="S103" s="142">
        <v>0</v>
      </c>
      <c r="T103" s="143">
        <f>S103*H103</f>
        <v>0</v>
      </c>
      <c r="AR103" s="144" t="s">
        <v>167</v>
      </c>
      <c r="AT103" s="144" t="s">
        <v>162</v>
      </c>
      <c r="AU103" s="144" t="s">
        <v>92</v>
      </c>
      <c r="AY103" s="17" t="s">
        <v>160</v>
      </c>
      <c r="BE103" s="145">
        <f>IF(N103="základní",J103,0)</f>
        <v>0</v>
      </c>
      <c r="BF103" s="145">
        <f>IF(N103="snížená",J103,0)</f>
        <v>0</v>
      </c>
      <c r="BG103" s="145">
        <f>IF(N103="zákl. přenesená",J103,0)</f>
        <v>0</v>
      </c>
      <c r="BH103" s="145">
        <f>IF(N103="sníž. přenesená",J103,0)</f>
        <v>0</v>
      </c>
      <c r="BI103" s="145">
        <f>IF(N103="nulová",J103,0)</f>
        <v>0</v>
      </c>
      <c r="BJ103" s="17" t="s">
        <v>90</v>
      </c>
      <c r="BK103" s="145">
        <f>ROUND(I103*H103,2)</f>
        <v>0</v>
      </c>
      <c r="BL103" s="17" t="s">
        <v>167</v>
      </c>
      <c r="BM103" s="144" t="s">
        <v>483</v>
      </c>
    </row>
    <row r="104" spans="2:47" s="1" customFormat="1" ht="11.25">
      <c r="B104" s="33"/>
      <c r="D104" s="146" t="s">
        <v>169</v>
      </c>
      <c r="F104" s="147" t="s">
        <v>263</v>
      </c>
      <c r="I104" s="148"/>
      <c r="L104" s="33"/>
      <c r="M104" s="149"/>
      <c r="T104" s="54"/>
      <c r="AT104" s="17" t="s">
        <v>169</v>
      </c>
      <c r="AU104" s="17" t="s">
        <v>92</v>
      </c>
    </row>
    <row r="105" spans="2:47" s="1" customFormat="1" ht="87.75">
      <c r="B105" s="33"/>
      <c r="D105" s="150" t="s">
        <v>171</v>
      </c>
      <c r="F105" s="151" t="s">
        <v>257</v>
      </c>
      <c r="I105" s="148"/>
      <c r="L105" s="33"/>
      <c r="M105" s="149"/>
      <c r="T105" s="54"/>
      <c r="AT105" s="17" t="s">
        <v>171</v>
      </c>
      <c r="AU105" s="17" t="s">
        <v>92</v>
      </c>
    </row>
    <row r="106" spans="2:51" s="14" customFormat="1" ht="11.25">
      <c r="B106" s="166"/>
      <c r="D106" s="150" t="s">
        <v>173</v>
      </c>
      <c r="E106" s="167" t="s">
        <v>44</v>
      </c>
      <c r="F106" s="168" t="s">
        <v>472</v>
      </c>
      <c r="H106" s="167" t="s">
        <v>44</v>
      </c>
      <c r="I106" s="169"/>
      <c r="L106" s="166"/>
      <c r="M106" s="170"/>
      <c r="T106" s="171"/>
      <c r="AT106" s="167" t="s">
        <v>173</v>
      </c>
      <c r="AU106" s="167" t="s">
        <v>92</v>
      </c>
      <c r="AV106" s="14" t="s">
        <v>90</v>
      </c>
      <c r="AW106" s="14" t="s">
        <v>42</v>
      </c>
      <c r="AX106" s="14" t="s">
        <v>82</v>
      </c>
      <c r="AY106" s="167" t="s">
        <v>160</v>
      </c>
    </row>
    <row r="107" spans="2:51" s="12" customFormat="1" ht="11.25">
      <c r="B107" s="152"/>
      <c r="D107" s="150" t="s">
        <v>173</v>
      </c>
      <c r="E107" s="153" t="s">
        <v>44</v>
      </c>
      <c r="F107" s="154" t="s">
        <v>484</v>
      </c>
      <c r="H107" s="155">
        <v>2702</v>
      </c>
      <c r="I107" s="156"/>
      <c r="L107" s="152"/>
      <c r="M107" s="157"/>
      <c r="T107" s="158"/>
      <c r="AT107" s="153" t="s">
        <v>173</v>
      </c>
      <c r="AU107" s="153" t="s">
        <v>92</v>
      </c>
      <c r="AV107" s="12" t="s">
        <v>92</v>
      </c>
      <c r="AW107" s="12" t="s">
        <v>42</v>
      </c>
      <c r="AX107" s="12" t="s">
        <v>90</v>
      </c>
      <c r="AY107" s="153" t="s">
        <v>160</v>
      </c>
    </row>
    <row r="108" spans="2:63" s="11" customFormat="1" ht="22.9" customHeight="1">
      <c r="B108" s="121"/>
      <c r="D108" s="122" t="s">
        <v>81</v>
      </c>
      <c r="E108" s="131" t="s">
        <v>197</v>
      </c>
      <c r="F108" s="131" t="s">
        <v>287</v>
      </c>
      <c r="I108" s="124"/>
      <c r="J108" s="132">
        <f>BK108</f>
        <v>0</v>
      </c>
      <c r="L108" s="121"/>
      <c r="M108" s="126"/>
      <c r="P108" s="127">
        <f>SUM(P109:P135)</f>
        <v>0</v>
      </c>
      <c r="R108" s="127">
        <f>SUM(R109:R135)</f>
        <v>173.53</v>
      </c>
      <c r="T108" s="128">
        <f>SUM(T109:T135)</f>
        <v>0</v>
      </c>
      <c r="AR108" s="122" t="s">
        <v>90</v>
      </c>
      <c r="AT108" s="129" t="s">
        <v>81</v>
      </c>
      <c r="AU108" s="129" t="s">
        <v>90</v>
      </c>
      <c r="AY108" s="122" t="s">
        <v>160</v>
      </c>
      <c r="BK108" s="130">
        <f>SUM(BK109:BK135)</f>
        <v>0</v>
      </c>
    </row>
    <row r="109" spans="2:65" s="1" customFormat="1" ht="21.75" customHeight="1">
      <c r="B109" s="33"/>
      <c r="C109" s="133" t="s">
        <v>197</v>
      </c>
      <c r="D109" s="133" t="s">
        <v>162</v>
      </c>
      <c r="E109" s="134" t="s">
        <v>485</v>
      </c>
      <c r="F109" s="135" t="s">
        <v>486</v>
      </c>
      <c r="G109" s="136" t="s">
        <v>165</v>
      </c>
      <c r="H109" s="137">
        <v>1799</v>
      </c>
      <c r="I109" s="138"/>
      <c r="J109" s="139">
        <f>ROUND(I109*H109,2)</f>
        <v>0</v>
      </c>
      <c r="K109" s="135" t="s">
        <v>166</v>
      </c>
      <c r="L109" s="33"/>
      <c r="M109" s="140" t="s">
        <v>44</v>
      </c>
      <c r="N109" s="141" t="s">
        <v>53</v>
      </c>
      <c r="P109" s="142">
        <f>O109*H109</f>
        <v>0</v>
      </c>
      <c r="Q109" s="142">
        <v>0</v>
      </c>
      <c r="R109" s="142">
        <f>Q109*H109</f>
        <v>0</v>
      </c>
      <c r="S109" s="142">
        <v>0</v>
      </c>
      <c r="T109" s="143">
        <f>S109*H109</f>
        <v>0</v>
      </c>
      <c r="AR109" s="144" t="s">
        <v>167</v>
      </c>
      <c r="AT109" s="144" t="s">
        <v>162</v>
      </c>
      <c r="AU109" s="144" t="s">
        <v>92</v>
      </c>
      <c r="AY109" s="17" t="s">
        <v>160</v>
      </c>
      <c r="BE109" s="145">
        <f>IF(N109="základní",J109,0)</f>
        <v>0</v>
      </c>
      <c r="BF109" s="145">
        <f>IF(N109="snížená",J109,0)</f>
        <v>0</v>
      </c>
      <c r="BG109" s="145">
        <f>IF(N109="zákl. přenesená",J109,0)</f>
        <v>0</v>
      </c>
      <c r="BH109" s="145">
        <f>IF(N109="sníž. přenesená",J109,0)</f>
        <v>0</v>
      </c>
      <c r="BI109" s="145">
        <f>IF(N109="nulová",J109,0)</f>
        <v>0</v>
      </c>
      <c r="BJ109" s="17" t="s">
        <v>90</v>
      </c>
      <c r="BK109" s="145">
        <f>ROUND(I109*H109,2)</f>
        <v>0</v>
      </c>
      <c r="BL109" s="17" t="s">
        <v>167</v>
      </c>
      <c r="BM109" s="144" t="s">
        <v>487</v>
      </c>
    </row>
    <row r="110" spans="2:47" s="1" customFormat="1" ht="11.25">
      <c r="B110" s="33"/>
      <c r="D110" s="146" t="s">
        <v>169</v>
      </c>
      <c r="F110" s="147" t="s">
        <v>488</v>
      </c>
      <c r="I110" s="148"/>
      <c r="L110" s="33"/>
      <c r="M110" s="149"/>
      <c r="T110" s="54"/>
      <c r="AT110" s="17" t="s">
        <v>169</v>
      </c>
      <c r="AU110" s="17" t="s">
        <v>92</v>
      </c>
    </row>
    <row r="111" spans="2:51" s="14" customFormat="1" ht="11.25">
      <c r="B111" s="166"/>
      <c r="D111" s="150" t="s">
        <v>173</v>
      </c>
      <c r="E111" s="167" t="s">
        <v>44</v>
      </c>
      <c r="F111" s="168" t="s">
        <v>472</v>
      </c>
      <c r="H111" s="167" t="s">
        <v>44</v>
      </c>
      <c r="I111" s="169"/>
      <c r="L111" s="166"/>
      <c r="M111" s="170"/>
      <c r="T111" s="171"/>
      <c r="AT111" s="167" t="s">
        <v>173</v>
      </c>
      <c r="AU111" s="167" t="s">
        <v>92</v>
      </c>
      <c r="AV111" s="14" t="s">
        <v>90</v>
      </c>
      <c r="AW111" s="14" t="s">
        <v>42</v>
      </c>
      <c r="AX111" s="14" t="s">
        <v>82</v>
      </c>
      <c r="AY111" s="167" t="s">
        <v>160</v>
      </c>
    </row>
    <row r="112" spans="2:51" s="12" customFormat="1" ht="11.25">
      <c r="B112" s="152"/>
      <c r="D112" s="150" t="s">
        <v>173</v>
      </c>
      <c r="E112" s="153" t="s">
        <v>44</v>
      </c>
      <c r="F112" s="154" t="s">
        <v>473</v>
      </c>
      <c r="H112" s="155">
        <v>1799</v>
      </c>
      <c r="I112" s="156"/>
      <c r="L112" s="152"/>
      <c r="M112" s="157"/>
      <c r="T112" s="158"/>
      <c r="AT112" s="153" t="s">
        <v>173</v>
      </c>
      <c r="AU112" s="153" t="s">
        <v>92</v>
      </c>
      <c r="AV112" s="12" t="s">
        <v>92</v>
      </c>
      <c r="AW112" s="12" t="s">
        <v>42</v>
      </c>
      <c r="AX112" s="12" t="s">
        <v>90</v>
      </c>
      <c r="AY112" s="153" t="s">
        <v>160</v>
      </c>
    </row>
    <row r="113" spans="2:65" s="1" customFormat="1" ht="24.2" customHeight="1">
      <c r="B113" s="33"/>
      <c r="C113" s="133" t="s">
        <v>205</v>
      </c>
      <c r="D113" s="133" t="s">
        <v>162</v>
      </c>
      <c r="E113" s="134" t="s">
        <v>489</v>
      </c>
      <c r="F113" s="135" t="s">
        <v>490</v>
      </c>
      <c r="G113" s="136" t="s">
        <v>165</v>
      </c>
      <c r="H113" s="137">
        <v>3500</v>
      </c>
      <c r="I113" s="138"/>
      <c r="J113" s="139">
        <f>ROUND(I113*H113,2)</f>
        <v>0</v>
      </c>
      <c r="K113" s="135" t="s">
        <v>166</v>
      </c>
      <c r="L113" s="33"/>
      <c r="M113" s="140" t="s">
        <v>44</v>
      </c>
      <c r="N113" s="141" t="s">
        <v>53</v>
      </c>
      <c r="P113" s="142">
        <f>O113*H113</f>
        <v>0</v>
      </c>
      <c r="Q113" s="142">
        <v>0</v>
      </c>
      <c r="R113" s="142">
        <f>Q113*H113</f>
        <v>0</v>
      </c>
      <c r="S113" s="142">
        <v>0</v>
      </c>
      <c r="T113" s="143">
        <f>S113*H113</f>
        <v>0</v>
      </c>
      <c r="AR113" s="144" t="s">
        <v>167</v>
      </c>
      <c r="AT113" s="144" t="s">
        <v>162</v>
      </c>
      <c r="AU113" s="144" t="s">
        <v>92</v>
      </c>
      <c r="AY113" s="17" t="s">
        <v>160</v>
      </c>
      <c r="BE113" s="145">
        <f>IF(N113="základní",J113,0)</f>
        <v>0</v>
      </c>
      <c r="BF113" s="145">
        <f>IF(N113="snížená",J113,0)</f>
        <v>0</v>
      </c>
      <c r="BG113" s="145">
        <f>IF(N113="zákl. přenesená",J113,0)</f>
        <v>0</v>
      </c>
      <c r="BH113" s="145">
        <f>IF(N113="sníž. přenesená",J113,0)</f>
        <v>0</v>
      </c>
      <c r="BI113" s="145">
        <f>IF(N113="nulová",J113,0)</f>
        <v>0</v>
      </c>
      <c r="BJ113" s="17" t="s">
        <v>90</v>
      </c>
      <c r="BK113" s="145">
        <f>ROUND(I113*H113,2)</f>
        <v>0</v>
      </c>
      <c r="BL113" s="17" t="s">
        <v>167</v>
      </c>
      <c r="BM113" s="144" t="s">
        <v>491</v>
      </c>
    </row>
    <row r="114" spans="2:47" s="1" customFormat="1" ht="11.25">
      <c r="B114" s="33"/>
      <c r="D114" s="146" t="s">
        <v>169</v>
      </c>
      <c r="F114" s="147" t="s">
        <v>492</v>
      </c>
      <c r="I114" s="148"/>
      <c r="L114" s="33"/>
      <c r="M114" s="149"/>
      <c r="T114" s="54"/>
      <c r="AT114" s="17" t="s">
        <v>169</v>
      </c>
      <c r="AU114" s="17" t="s">
        <v>92</v>
      </c>
    </row>
    <row r="115" spans="2:51" s="14" customFormat="1" ht="11.25">
      <c r="B115" s="166"/>
      <c r="D115" s="150" t="s">
        <v>173</v>
      </c>
      <c r="E115" s="167" t="s">
        <v>44</v>
      </c>
      <c r="F115" s="168" t="s">
        <v>472</v>
      </c>
      <c r="H115" s="167" t="s">
        <v>44</v>
      </c>
      <c r="I115" s="169"/>
      <c r="L115" s="166"/>
      <c r="M115" s="170"/>
      <c r="T115" s="171"/>
      <c r="AT115" s="167" t="s">
        <v>173</v>
      </c>
      <c r="AU115" s="167" t="s">
        <v>92</v>
      </c>
      <c r="AV115" s="14" t="s">
        <v>90</v>
      </c>
      <c r="AW115" s="14" t="s">
        <v>42</v>
      </c>
      <c r="AX115" s="14" t="s">
        <v>82</v>
      </c>
      <c r="AY115" s="167" t="s">
        <v>160</v>
      </c>
    </row>
    <row r="116" spans="2:51" s="12" customFormat="1" ht="11.25">
      <c r="B116" s="152"/>
      <c r="D116" s="150" t="s">
        <v>173</v>
      </c>
      <c r="E116" s="153" t="s">
        <v>44</v>
      </c>
      <c r="F116" s="154" t="s">
        <v>493</v>
      </c>
      <c r="H116" s="155">
        <v>3500</v>
      </c>
      <c r="I116" s="156"/>
      <c r="L116" s="152"/>
      <c r="M116" s="157"/>
      <c r="T116" s="158"/>
      <c r="AT116" s="153" t="s">
        <v>173</v>
      </c>
      <c r="AU116" s="153" t="s">
        <v>92</v>
      </c>
      <c r="AV116" s="12" t="s">
        <v>92</v>
      </c>
      <c r="AW116" s="12" t="s">
        <v>42</v>
      </c>
      <c r="AX116" s="12" t="s">
        <v>90</v>
      </c>
      <c r="AY116" s="153" t="s">
        <v>160</v>
      </c>
    </row>
    <row r="117" spans="2:65" s="1" customFormat="1" ht="21.75" customHeight="1">
      <c r="B117" s="33"/>
      <c r="C117" s="133" t="s">
        <v>215</v>
      </c>
      <c r="D117" s="133" t="s">
        <v>162</v>
      </c>
      <c r="E117" s="134" t="s">
        <v>494</v>
      </c>
      <c r="F117" s="135" t="s">
        <v>495</v>
      </c>
      <c r="G117" s="136" t="s">
        <v>208</v>
      </c>
      <c r="H117" s="137">
        <v>93.8</v>
      </c>
      <c r="I117" s="138"/>
      <c r="J117" s="139">
        <f>ROUND(I117*H117,2)</f>
        <v>0</v>
      </c>
      <c r="K117" s="135" t="s">
        <v>166</v>
      </c>
      <c r="L117" s="33"/>
      <c r="M117" s="140" t="s">
        <v>44</v>
      </c>
      <c r="N117" s="141" t="s">
        <v>53</v>
      </c>
      <c r="P117" s="142">
        <f>O117*H117</f>
        <v>0</v>
      </c>
      <c r="Q117" s="142">
        <v>1.85</v>
      </c>
      <c r="R117" s="142">
        <f>Q117*H117</f>
        <v>173.53</v>
      </c>
      <c r="S117" s="142">
        <v>0</v>
      </c>
      <c r="T117" s="143">
        <f>S117*H117</f>
        <v>0</v>
      </c>
      <c r="AR117" s="144" t="s">
        <v>167</v>
      </c>
      <c r="AT117" s="144" t="s">
        <v>162</v>
      </c>
      <c r="AU117" s="144" t="s">
        <v>92</v>
      </c>
      <c r="AY117" s="17" t="s">
        <v>160</v>
      </c>
      <c r="BE117" s="145">
        <f>IF(N117="základní",J117,0)</f>
        <v>0</v>
      </c>
      <c r="BF117" s="145">
        <f>IF(N117="snížená",J117,0)</f>
        <v>0</v>
      </c>
      <c r="BG117" s="145">
        <f>IF(N117="zákl. přenesená",J117,0)</f>
        <v>0</v>
      </c>
      <c r="BH117" s="145">
        <f>IF(N117="sníž. přenesená",J117,0)</f>
        <v>0</v>
      </c>
      <c r="BI117" s="145">
        <f>IF(N117="nulová",J117,0)</f>
        <v>0</v>
      </c>
      <c r="BJ117" s="17" t="s">
        <v>90</v>
      </c>
      <c r="BK117" s="145">
        <f>ROUND(I117*H117,2)</f>
        <v>0</v>
      </c>
      <c r="BL117" s="17" t="s">
        <v>167</v>
      </c>
      <c r="BM117" s="144" t="s">
        <v>496</v>
      </c>
    </row>
    <row r="118" spans="2:47" s="1" customFormat="1" ht="11.25">
      <c r="B118" s="33"/>
      <c r="D118" s="146" t="s">
        <v>169</v>
      </c>
      <c r="F118" s="147" t="s">
        <v>497</v>
      </c>
      <c r="I118" s="148"/>
      <c r="L118" s="33"/>
      <c r="M118" s="149"/>
      <c r="T118" s="54"/>
      <c r="AT118" s="17" t="s">
        <v>169</v>
      </c>
      <c r="AU118" s="17" t="s">
        <v>92</v>
      </c>
    </row>
    <row r="119" spans="2:47" s="1" customFormat="1" ht="29.25">
      <c r="B119" s="33"/>
      <c r="D119" s="150" t="s">
        <v>171</v>
      </c>
      <c r="F119" s="151" t="s">
        <v>498</v>
      </c>
      <c r="I119" s="148"/>
      <c r="L119" s="33"/>
      <c r="M119" s="149"/>
      <c r="T119" s="54"/>
      <c r="AT119" s="17" t="s">
        <v>171</v>
      </c>
      <c r="AU119" s="17" t="s">
        <v>92</v>
      </c>
    </row>
    <row r="120" spans="2:51" s="14" customFormat="1" ht="11.25">
      <c r="B120" s="166"/>
      <c r="D120" s="150" t="s">
        <v>173</v>
      </c>
      <c r="E120" s="167" t="s">
        <v>44</v>
      </c>
      <c r="F120" s="168" t="s">
        <v>472</v>
      </c>
      <c r="H120" s="167" t="s">
        <v>44</v>
      </c>
      <c r="I120" s="169"/>
      <c r="L120" s="166"/>
      <c r="M120" s="170"/>
      <c r="T120" s="171"/>
      <c r="AT120" s="167" t="s">
        <v>173</v>
      </c>
      <c r="AU120" s="167" t="s">
        <v>92</v>
      </c>
      <c r="AV120" s="14" t="s">
        <v>90</v>
      </c>
      <c r="AW120" s="14" t="s">
        <v>42</v>
      </c>
      <c r="AX120" s="14" t="s">
        <v>82</v>
      </c>
      <c r="AY120" s="167" t="s">
        <v>160</v>
      </c>
    </row>
    <row r="121" spans="2:51" s="12" customFormat="1" ht="11.25">
      <c r="B121" s="152"/>
      <c r="D121" s="150" t="s">
        <v>173</v>
      </c>
      <c r="E121" s="153" t="s">
        <v>44</v>
      </c>
      <c r="F121" s="154" t="s">
        <v>499</v>
      </c>
      <c r="H121" s="155">
        <v>93.8</v>
      </c>
      <c r="I121" s="156"/>
      <c r="L121" s="152"/>
      <c r="M121" s="157"/>
      <c r="T121" s="158"/>
      <c r="AT121" s="153" t="s">
        <v>173</v>
      </c>
      <c r="AU121" s="153" t="s">
        <v>92</v>
      </c>
      <c r="AV121" s="12" t="s">
        <v>92</v>
      </c>
      <c r="AW121" s="12" t="s">
        <v>42</v>
      </c>
      <c r="AX121" s="12" t="s">
        <v>90</v>
      </c>
      <c r="AY121" s="153" t="s">
        <v>160</v>
      </c>
    </row>
    <row r="122" spans="2:65" s="1" customFormat="1" ht="16.5" customHeight="1">
      <c r="B122" s="33"/>
      <c r="C122" s="133" t="s">
        <v>222</v>
      </c>
      <c r="D122" s="133" t="s">
        <v>162</v>
      </c>
      <c r="E122" s="134" t="s">
        <v>322</v>
      </c>
      <c r="F122" s="135" t="s">
        <v>323</v>
      </c>
      <c r="G122" s="136" t="s">
        <v>165</v>
      </c>
      <c r="H122" s="137">
        <v>1799</v>
      </c>
      <c r="I122" s="138"/>
      <c r="J122" s="139">
        <f>ROUND(I122*H122,2)</f>
        <v>0</v>
      </c>
      <c r="K122" s="135" t="s">
        <v>166</v>
      </c>
      <c r="L122" s="33"/>
      <c r="M122" s="140" t="s">
        <v>44</v>
      </c>
      <c r="N122" s="141" t="s">
        <v>53</v>
      </c>
      <c r="P122" s="142">
        <f>O122*H122</f>
        <v>0</v>
      </c>
      <c r="Q122" s="142">
        <v>0</v>
      </c>
      <c r="R122" s="142">
        <f>Q122*H122</f>
        <v>0</v>
      </c>
      <c r="S122" s="142">
        <v>0</v>
      </c>
      <c r="T122" s="143">
        <f>S122*H122</f>
        <v>0</v>
      </c>
      <c r="AR122" s="144" t="s">
        <v>167</v>
      </c>
      <c r="AT122" s="144" t="s">
        <v>162</v>
      </c>
      <c r="AU122" s="144" t="s">
        <v>92</v>
      </c>
      <c r="AY122" s="17" t="s">
        <v>160</v>
      </c>
      <c r="BE122" s="145">
        <f>IF(N122="základní",J122,0)</f>
        <v>0</v>
      </c>
      <c r="BF122" s="145">
        <f>IF(N122="snížená",J122,0)</f>
        <v>0</v>
      </c>
      <c r="BG122" s="145">
        <f>IF(N122="zákl. přenesená",J122,0)</f>
        <v>0</v>
      </c>
      <c r="BH122" s="145">
        <f>IF(N122="sníž. přenesená",J122,0)</f>
        <v>0</v>
      </c>
      <c r="BI122" s="145">
        <f>IF(N122="nulová",J122,0)</f>
        <v>0</v>
      </c>
      <c r="BJ122" s="17" t="s">
        <v>90</v>
      </c>
      <c r="BK122" s="145">
        <f>ROUND(I122*H122,2)</f>
        <v>0</v>
      </c>
      <c r="BL122" s="17" t="s">
        <v>167</v>
      </c>
      <c r="BM122" s="144" t="s">
        <v>500</v>
      </c>
    </row>
    <row r="123" spans="2:47" s="1" customFormat="1" ht="11.25">
      <c r="B123" s="33"/>
      <c r="D123" s="146" t="s">
        <v>169</v>
      </c>
      <c r="F123" s="147" t="s">
        <v>325</v>
      </c>
      <c r="I123" s="148"/>
      <c r="L123" s="33"/>
      <c r="M123" s="149"/>
      <c r="T123" s="54"/>
      <c r="AT123" s="17" t="s">
        <v>169</v>
      </c>
      <c r="AU123" s="17" t="s">
        <v>92</v>
      </c>
    </row>
    <row r="124" spans="2:47" s="1" customFormat="1" ht="39">
      <c r="B124" s="33"/>
      <c r="D124" s="150" t="s">
        <v>171</v>
      </c>
      <c r="F124" s="151" t="s">
        <v>326</v>
      </c>
      <c r="I124" s="148"/>
      <c r="L124" s="33"/>
      <c r="M124" s="149"/>
      <c r="T124" s="54"/>
      <c r="AT124" s="17" t="s">
        <v>171</v>
      </c>
      <c r="AU124" s="17" t="s">
        <v>92</v>
      </c>
    </row>
    <row r="125" spans="2:51" s="14" customFormat="1" ht="11.25">
      <c r="B125" s="166"/>
      <c r="D125" s="150" t="s">
        <v>173</v>
      </c>
      <c r="E125" s="167" t="s">
        <v>44</v>
      </c>
      <c r="F125" s="168" t="s">
        <v>472</v>
      </c>
      <c r="H125" s="167" t="s">
        <v>44</v>
      </c>
      <c r="I125" s="169"/>
      <c r="L125" s="166"/>
      <c r="M125" s="170"/>
      <c r="T125" s="171"/>
      <c r="AT125" s="167" t="s">
        <v>173</v>
      </c>
      <c r="AU125" s="167" t="s">
        <v>92</v>
      </c>
      <c r="AV125" s="14" t="s">
        <v>90</v>
      </c>
      <c r="AW125" s="14" t="s">
        <v>42</v>
      </c>
      <c r="AX125" s="14" t="s">
        <v>82</v>
      </c>
      <c r="AY125" s="167" t="s">
        <v>160</v>
      </c>
    </row>
    <row r="126" spans="2:51" s="12" customFormat="1" ht="11.25">
      <c r="B126" s="152"/>
      <c r="D126" s="150" t="s">
        <v>173</v>
      </c>
      <c r="E126" s="153" t="s">
        <v>44</v>
      </c>
      <c r="F126" s="154" t="s">
        <v>473</v>
      </c>
      <c r="H126" s="155">
        <v>1799</v>
      </c>
      <c r="I126" s="156"/>
      <c r="L126" s="152"/>
      <c r="M126" s="157"/>
      <c r="T126" s="158"/>
      <c r="AT126" s="153" t="s">
        <v>173</v>
      </c>
      <c r="AU126" s="153" t="s">
        <v>92</v>
      </c>
      <c r="AV126" s="12" t="s">
        <v>92</v>
      </c>
      <c r="AW126" s="12" t="s">
        <v>42</v>
      </c>
      <c r="AX126" s="12" t="s">
        <v>90</v>
      </c>
      <c r="AY126" s="153" t="s">
        <v>160</v>
      </c>
    </row>
    <row r="127" spans="2:65" s="1" customFormat="1" ht="16.5" customHeight="1">
      <c r="B127" s="33"/>
      <c r="C127" s="133" t="s">
        <v>230</v>
      </c>
      <c r="D127" s="133" t="s">
        <v>162</v>
      </c>
      <c r="E127" s="134" t="s">
        <v>501</v>
      </c>
      <c r="F127" s="135" t="s">
        <v>502</v>
      </c>
      <c r="G127" s="136" t="s">
        <v>165</v>
      </c>
      <c r="H127" s="137">
        <v>5201</v>
      </c>
      <c r="I127" s="138"/>
      <c r="J127" s="139">
        <f>ROUND(I127*H127,2)</f>
        <v>0</v>
      </c>
      <c r="K127" s="135" t="s">
        <v>166</v>
      </c>
      <c r="L127" s="33"/>
      <c r="M127" s="140" t="s">
        <v>44</v>
      </c>
      <c r="N127" s="141" t="s">
        <v>53</v>
      </c>
      <c r="P127" s="142">
        <f>O127*H127</f>
        <v>0</v>
      </c>
      <c r="Q127" s="142">
        <v>0</v>
      </c>
      <c r="R127" s="142">
        <f>Q127*H127</f>
        <v>0</v>
      </c>
      <c r="S127" s="142">
        <v>0</v>
      </c>
      <c r="T127" s="143">
        <f>S127*H127</f>
        <v>0</v>
      </c>
      <c r="AR127" s="144" t="s">
        <v>167</v>
      </c>
      <c r="AT127" s="144" t="s">
        <v>162</v>
      </c>
      <c r="AU127" s="144" t="s">
        <v>92</v>
      </c>
      <c r="AY127" s="17" t="s">
        <v>160</v>
      </c>
      <c r="BE127" s="145">
        <f>IF(N127="základní",J127,0)</f>
        <v>0</v>
      </c>
      <c r="BF127" s="145">
        <f>IF(N127="snížená",J127,0)</f>
        <v>0</v>
      </c>
      <c r="BG127" s="145">
        <f>IF(N127="zákl. přenesená",J127,0)</f>
        <v>0</v>
      </c>
      <c r="BH127" s="145">
        <f>IF(N127="sníž. přenesená",J127,0)</f>
        <v>0</v>
      </c>
      <c r="BI127" s="145">
        <f>IF(N127="nulová",J127,0)</f>
        <v>0</v>
      </c>
      <c r="BJ127" s="17" t="s">
        <v>90</v>
      </c>
      <c r="BK127" s="145">
        <f>ROUND(I127*H127,2)</f>
        <v>0</v>
      </c>
      <c r="BL127" s="17" t="s">
        <v>167</v>
      </c>
      <c r="BM127" s="144" t="s">
        <v>503</v>
      </c>
    </row>
    <row r="128" spans="2:47" s="1" customFormat="1" ht="11.25">
      <c r="B128" s="33"/>
      <c r="D128" s="146" t="s">
        <v>169</v>
      </c>
      <c r="F128" s="147" t="s">
        <v>504</v>
      </c>
      <c r="I128" s="148"/>
      <c r="L128" s="33"/>
      <c r="M128" s="149"/>
      <c r="T128" s="54"/>
      <c r="AT128" s="17" t="s">
        <v>169</v>
      </c>
      <c r="AU128" s="17" t="s">
        <v>92</v>
      </c>
    </row>
    <row r="129" spans="2:51" s="14" customFormat="1" ht="11.25">
      <c r="B129" s="166"/>
      <c r="D129" s="150" t="s">
        <v>173</v>
      </c>
      <c r="E129" s="167" t="s">
        <v>44</v>
      </c>
      <c r="F129" s="168" t="s">
        <v>472</v>
      </c>
      <c r="H129" s="167" t="s">
        <v>44</v>
      </c>
      <c r="I129" s="169"/>
      <c r="L129" s="166"/>
      <c r="M129" s="170"/>
      <c r="T129" s="171"/>
      <c r="AT129" s="167" t="s">
        <v>173</v>
      </c>
      <c r="AU129" s="167" t="s">
        <v>92</v>
      </c>
      <c r="AV129" s="14" t="s">
        <v>90</v>
      </c>
      <c r="AW129" s="14" t="s">
        <v>42</v>
      </c>
      <c r="AX129" s="14" t="s">
        <v>82</v>
      </c>
      <c r="AY129" s="167" t="s">
        <v>160</v>
      </c>
    </row>
    <row r="130" spans="2:51" s="12" customFormat="1" ht="11.25">
      <c r="B130" s="152"/>
      <c r="D130" s="150" t="s">
        <v>173</v>
      </c>
      <c r="E130" s="153" t="s">
        <v>44</v>
      </c>
      <c r="F130" s="154" t="s">
        <v>505</v>
      </c>
      <c r="H130" s="155">
        <v>5201</v>
      </c>
      <c r="I130" s="156"/>
      <c r="L130" s="152"/>
      <c r="M130" s="157"/>
      <c r="T130" s="158"/>
      <c r="AT130" s="153" t="s">
        <v>173</v>
      </c>
      <c r="AU130" s="153" t="s">
        <v>92</v>
      </c>
      <c r="AV130" s="12" t="s">
        <v>92</v>
      </c>
      <c r="AW130" s="12" t="s">
        <v>42</v>
      </c>
      <c r="AX130" s="12" t="s">
        <v>90</v>
      </c>
      <c r="AY130" s="153" t="s">
        <v>160</v>
      </c>
    </row>
    <row r="131" spans="2:65" s="1" customFormat="1" ht="24.2" customHeight="1">
      <c r="B131" s="33"/>
      <c r="C131" s="133" t="s">
        <v>237</v>
      </c>
      <c r="D131" s="133" t="s">
        <v>162</v>
      </c>
      <c r="E131" s="134" t="s">
        <v>506</v>
      </c>
      <c r="F131" s="135" t="s">
        <v>507</v>
      </c>
      <c r="G131" s="136" t="s">
        <v>165</v>
      </c>
      <c r="H131" s="137">
        <v>3500</v>
      </c>
      <c r="I131" s="138"/>
      <c r="J131" s="139">
        <f>ROUND(I131*H131,2)</f>
        <v>0</v>
      </c>
      <c r="K131" s="135" t="s">
        <v>166</v>
      </c>
      <c r="L131" s="33"/>
      <c r="M131" s="140" t="s">
        <v>44</v>
      </c>
      <c r="N131" s="141" t="s">
        <v>53</v>
      </c>
      <c r="P131" s="142">
        <f>O131*H131</f>
        <v>0</v>
      </c>
      <c r="Q131" s="142">
        <v>0</v>
      </c>
      <c r="R131" s="142">
        <f>Q131*H131</f>
        <v>0</v>
      </c>
      <c r="S131" s="142">
        <v>0</v>
      </c>
      <c r="T131" s="143">
        <f>S131*H131</f>
        <v>0</v>
      </c>
      <c r="AR131" s="144" t="s">
        <v>167</v>
      </c>
      <c r="AT131" s="144" t="s">
        <v>162</v>
      </c>
      <c r="AU131" s="144" t="s">
        <v>92</v>
      </c>
      <c r="AY131" s="17" t="s">
        <v>160</v>
      </c>
      <c r="BE131" s="145">
        <f>IF(N131="základní",J131,0)</f>
        <v>0</v>
      </c>
      <c r="BF131" s="145">
        <f>IF(N131="snížená",J131,0)</f>
        <v>0</v>
      </c>
      <c r="BG131" s="145">
        <f>IF(N131="zákl. přenesená",J131,0)</f>
        <v>0</v>
      </c>
      <c r="BH131" s="145">
        <f>IF(N131="sníž. přenesená",J131,0)</f>
        <v>0</v>
      </c>
      <c r="BI131" s="145">
        <f>IF(N131="nulová",J131,0)</f>
        <v>0</v>
      </c>
      <c r="BJ131" s="17" t="s">
        <v>90</v>
      </c>
      <c r="BK131" s="145">
        <f>ROUND(I131*H131,2)</f>
        <v>0</v>
      </c>
      <c r="BL131" s="17" t="s">
        <v>167</v>
      </c>
      <c r="BM131" s="144" t="s">
        <v>508</v>
      </c>
    </row>
    <row r="132" spans="2:47" s="1" customFormat="1" ht="11.25">
      <c r="B132" s="33"/>
      <c r="D132" s="146" t="s">
        <v>169</v>
      </c>
      <c r="F132" s="147" t="s">
        <v>509</v>
      </c>
      <c r="I132" s="148"/>
      <c r="L132" s="33"/>
      <c r="M132" s="149"/>
      <c r="T132" s="54"/>
      <c r="AT132" s="17" t="s">
        <v>169</v>
      </c>
      <c r="AU132" s="17" t="s">
        <v>92</v>
      </c>
    </row>
    <row r="133" spans="2:47" s="1" customFormat="1" ht="48.75">
      <c r="B133" s="33"/>
      <c r="D133" s="150" t="s">
        <v>171</v>
      </c>
      <c r="F133" s="151" t="s">
        <v>340</v>
      </c>
      <c r="I133" s="148"/>
      <c r="L133" s="33"/>
      <c r="M133" s="149"/>
      <c r="T133" s="54"/>
      <c r="AT133" s="17" t="s">
        <v>171</v>
      </c>
      <c r="AU133" s="17" t="s">
        <v>92</v>
      </c>
    </row>
    <row r="134" spans="2:51" s="14" customFormat="1" ht="11.25">
      <c r="B134" s="166"/>
      <c r="D134" s="150" t="s">
        <v>173</v>
      </c>
      <c r="E134" s="167" t="s">
        <v>44</v>
      </c>
      <c r="F134" s="168" t="s">
        <v>472</v>
      </c>
      <c r="H134" s="167" t="s">
        <v>44</v>
      </c>
      <c r="I134" s="169"/>
      <c r="L134" s="166"/>
      <c r="M134" s="170"/>
      <c r="T134" s="171"/>
      <c r="AT134" s="167" t="s">
        <v>173</v>
      </c>
      <c r="AU134" s="167" t="s">
        <v>92</v>
      </c>
      <c r="AV134" s="14" t="s">
        <v>90</v>
      </c>
      <c r="AW134" s="14" t="s">
        <v>42</v>
      </c>
      <c r="AX134" s="14" t="s">
        <v>82</v>
      </c>
      <c r="AY134" s="167" t="s">
        <v>160</v>
      </c>
    </row>
    <row r="135" spans="2:51" s="12" customFormat="1" ht="11.25">
      <c r="B135" s="152"/>
      <c r="D135" s="150" t="s">
        <v>173</v>
      </c>
      <c r="E135" s="153" t="s">
        <v>44</v>
      </c>
      <c r="F135" s="154" t="s">
        <v>493</v>
      </c>
      <c r="H135" s="155">
        <v>3500</v>
      </c>
      <c r="I135" s="156"/>
      <c r="L135" s="152"/>
      <c r="M135" s="157"/>
      <c r="T135" s="158"/>
      <c r="AT135" s="153" t="s">
        <v>173</v>
      </c>
      <c r="AU135" s="153" t="s">
        <v>92</v>
      </c>
      <c r="AV135" s="12" t="s">
        <v>92</v>
      </c>
      <c r="AW135" s="12" t="s">
        <v>42</v>
      </c>
      <c r="AX135" s="12" t="s">
        <v>90</v>
      </c>
      <c r="AY135" s="153" t="s">
        <v>160</v>
      </c>
    </row>
    <row r="136" spans="2:63" s="11" customFormat="1" ht="22.9" customHeight="1">
      <c r="B136" s="121"/>
      <c r="D136" s="122" t="s">
        <v>81</v>
      </c>
      <c r="E136" s="131" t="s">
        <v>230</v>
      </c>
      <c r="F136" s="131" t="s">
        <v>361</v>
      </c>
      <c r="I136" s="124"/>
      <c r="J136" s="132">
        <f>BK136</f>
        <v>0</v>
      </c>
      <c r="L136" s="121"/>
      <c r="M136" s="126"/>
      <c r="P136" s="127">
        <f>SUM(P137:P157)</f>
        <v>0</v>
      </c>
      <c r="R136" s="127">
        <f>SUM(R137:R157)</f>
        <v>0.185714375</v>
      </c>
      <c r="T136" s="128">
        <f>SUM(T137:T157)</f>
        <v>338.94</v>
      </c>
      <c r="AR136" s="122" t="s">
        <v>90</v>
      </c>
      <c r="AT136" s="129" t="s">
        <v>81</v>
      </c>
      <c r="AU136" s="129" t="s">
        <v>90</v>
      </c>
      <c r="AY136" s="122" t="s">
        <v>160</v>
      </c>
      <c r="BK136" s="130">
        <f>SUM(BK137:BK157)</f>
        <v>0</v>
      </c>
    </row>
    <row r="137" spans="2:65" s="1" customFormat="1" ht="21.75" customHeight="1">
      <c r="B137" s="33"/>
      <c r="C137" s="133" t="s">
        <v>245</v>
      </c>
      <c r="D137" s="133" t="s">
        <v>162</v>
      </c>
      <c r="E137" s="134" t="s">
        <v>510</v>
      </c>
      <c r="F137" s="135" t="s">
        <v>511</v>
      </c>
      <c r="G137" s="136" t="s">
        <v>200</v>
      </c>
      <c r="H137" s="137">
        <v>1375</v>
      </c>
      <c r="I137" s="138"/>
      <c r="J137" s="139">
        <f>ROUND(I137*H137,2)</f>
        <v>0</v>
      </c>
      <c r="K137" s="135" t="s">
        <v>166</v>
      </c>
      <c r="L137" s="33"/>
      <c r="M137" s="140" t="s">
        <v>44</v>
      </c>
      <c r="N137" s="141" t="s">
        <v>53</v>
      </c>
      <c r="P137" s="142">
        <f>O137*H137</f>
        <v>0</v>
      </c>
      <c r="Q137" s="142">
        <v>4.37E-06</v>
      </c>
      <c r="R137" s="142">
        <f>Q137*H137</f>
        <v>0.006008749999999999</v>
      </c>
      <c r="S137" s="142">
        <v>0</v>
      </c>
      <c r="T137" s="143">
        <f>S137*H137</f>
        <v>0</v>
      </c>
      <c r="AR137" s="144" t="s">
        <v>167</v>
      </c>
      <c r="AT137" s="144" t="s">
        <v>162</v>
      </c>
      <c r="AU137" s="144" t="s">
        <v>92</v>
      </c>
      <c r="AY137" s="17" t="s">
        <v>160</v>
      </c>
      <c r="BE137" s="145">
        <f>IF(N137="základní",J137,0)</f>
        <v>0</v>
      </c>
      <c r="BF137" s="145">
        <f>IF(N137="snížená",J137,0)</f>
        <v>0</v>
      </c>
      <c r="BG137" s="145">
        <f>IF(N137="zákl. přenesená",J137,0)</f>
        <v>0</v>
      </c>
      <c r="BH137" s="145">
        <f>IF(N137="sníž. přenesená",J137,0)</f>
        <v>0</v>
      </c>
      <c r="BI137" s="145">
        <f>IF(N137="nulová",J137,0)</f>
        <v>0</v>
      </c>
      <c r="BJ137" s="17" t="s">
        <v>90</v>
      </c>
      <c r="BK137" s="145">
        <f>ROUND(I137*H137,2)</f>
        <v>0</v>
      </c>
      <c r="BL137" s="17" t="s">
        <v>167</v>
      </c>
      <c r="BM137" s="144" t="s">
        <v>512</v>
      </c>
    </row>
    <row r="138" spans="2:47" s="1" customFormat="1" ht="11.25">
      <c r="B138" s="33"/>
      <c r="D138" s="146" t="s">
        <v>169</v>
      </c>
      <c r="F138" s="147" t="s">
        <v>513</v>
      </c>
      <c r="I138" s="148"/>
      <c r="L138" s="33"/>
      <c r="M138" s="149"/>
      <c r="T138" s="54"/>
      <c r="AT138" s="17" t="s">
        <v>169</v>
      </c>
      <c r="AU138" s="17" t="s">
        <v>92</v>
      </c>
    </row>
    <row r="139" spans="2:47" s="1" customFormat="1" ht="29.25">
      <c r="B139" s="33"/>
      <c r="D139" s="150" t="s">
        <v>171</v>
      </c>
      <c r="F139" s="151" t="s">
        <v>380</v>
      </c>
      <c r="I139" s="148"/>
      <c r="L139" s="33"/>
      <c r="M139" s="149"/>
      <c r="T139" s="54"/>
      <c r="AT139" s="17" t="s">
        <v>171</v>
      </c>
      <c r="AU139" s="17" t="s">
        <v>92</v>
      </c>
    </row>
    <row r="140" spans="2:51" s="12" customFormat="1" ht="11.25">
      <c r="B140" s="152"/>
      <c r="D140" s="150" t="s">
        <v>173</v>
      </c>
      <c r="E140" s="153" t="s">
        <v>44</v>
      </c>
      <c r="F140" s="154" t="s">
        <v>514</v>
      </c>
      <c r="H140" s="155">
        <v>1375</v>
      </c>
      <c r="I140" s="156"/>
      <c r="L140" s="152"/>
      <c r="M140" s="157"/>
      <c r="T140" s="158"/>
      <c r="AT140" s="153" t="s">
        <v>173</v>
      </c>
      <c r="AU140" s="153" t="s">
        <v>92</v>
      </c>
      <c r="AV140" s="12" t="s">
        <v>92</v>
      </c>
      <c r="AW140" s="12" t="s">
        <v>42</v>
      </c>
      <c r="AX140" s="12" t="s">
        <v>90</v>
      </c>
      <c r="AY140" s="153" t="s">
        <v>160</v>
      </c>
    </row>
    <row r="141" spans="2:65" s="1" customFormat="1" ht="21.75" customHeight="1">
      <c r="B141" s="33"/>
      <c r="C141" s="133" t="s">
        <v>252</v>
      </c>
      <c r="D141" s="133" t="s">
        <v>162</v>
      </c>
      <c r="E141" s="134" t="s">
        <v>515</v>
      </c>
      <c r="F141" s="135" t="s">
        <v>516</v>
      </c>
      <c r="G141" s="136" t="s">
        <v>200</v>
      </c>
      <c r="H141" s="137">
        <v>1375</v>
      </c>
      <c r="I141" s="138"/>
      <c r="J141" s="139">
        <f>ROUND(I141*H141,2)</f>
        <v>0</v>
      </c>
      <c r="K141" s="135" t="s">
        <v>166</v>
      </c>
      <c r="L141" s="33"/>
      <c r="M141" s="140" t="s">
        <v>44</v>
      </c>
      <c r="N141" s="141" t="s">
        <v>53</v>
      </c>
      <c r="P141" s="142">
        <f>O141*H141</f>
        <v>0</v>
      </c>
      <c r="Q141" s="142">
        <v>5.75E-06</v>
      </c>
      <c r="R141" s="142">
        <f>Q141*H141</f>
        <v>0.00790625</v>
      </c>
      <c r="S141" s="142">
        <v>0</v>
      </c>
      <c r="T141" s="143">
        <f>S141*H141</f>
        <v>0</v>
      </c>
      <c r="AR141" s="144" t="s">
        <v>167</v>
      </c>
      <c r="AT141" s="144" t="s">
        <v>162</v>
      </c>
      <c r="AU141" s="144" t="s">
        <v>92</v>
      </c>
      <c r="AY141" s="17" t="s">
        <v>160</v>
      </c>
      <c r="BE141" s="145">
        <f>IF(N141="základní",J141,0)</f>
        <v>0</v>
      </c>
      <c r="BF141" s="145">
        <f>IF(N141="snížená",J141,0)</f>
        <v>0</v>
      </c>
      <c r="BG141" s="145">
        <f>IF(N141="zákl. přenesená",J141,0)</f>
        <v>0</v>
      </c>
      <c r="BH141" s="145">
        <f>IF(N141="sníž. přenesená",J141,0)</f>
        <v>0</v>
      </c>
      <c r="BI141" s="145">
        <f>IF(N141="nulová",J141,0)</f>
        <v>0</v>
      </c>
      <c r="BJ141" s="17" t="s">
        <v>90</v>
      </c>
      <c r="BK141" s="145">
        <f>ROUND(I141*H141,2)</f>
        <v>0</v>
      </c>
      <c r="BL141" s="17" t="s">
        <v>167</v>
      </c>
      <c r="BM141" s="144" t="s">
        <v>517</v>
      </c>
    </row>
    <row r="142" spans="2:47" s="1" customFormat="1" ht="11.25">
      <c r="B142" s="33"/>
      <c r="D142" s="146" t="s">
        <v>169</v>
      </c>
      <c r="F142" s="147" t="s">
        <v>518</v>
      </c>
      <c r="I142" s="148"/>
      <c r="L142" s="33"/>
      <c r="M142" s="149"/>
      <c r="T142" s="54"/>
      <c r="AT142" s="17" t="s">
        <v>169</v>
      </c>
      <c r="AU142" s="17" t="s">
        <v>92</v>
      </c>
    </row>
    <row r="143" spans="2:47" s="1" customFormat="1" ht="29.25">
      <c r="B143" s="33"/>
      <c r="D143" s="150" t="s">
        <v>171</v>
      </c>
      <c r="F143" s="151" t="s">
        <v>380</v>
      </c>
      <c r="I143" s="148"/>
      <c r="L143" s="33"/>
      <c r="M143" s="149"/>
      <c r="T143" s="54"/>
      <c r="AT143" s="17" t="s">
        <v>171</v>
      </c>
      <c r="AU143" s="17" t="s">
        <v>92</v>
      </c>
    </row>
    <row r="144" spans="2:51" s="12" customFormat="1" ht="11.25">
      <c r="B144" s="152"/>
      <c r="D144" s="150" t="s">
        <v>173</v>
      </c>
      <c r="E144" s="153" t="s">
        <v>44</v>
      </c>
      <c r="F144" s="154" t="s">
        <v>519</v>
      </c>
      <c r="H144" s="155">
        <v>1375</v>
      </c>
      <c r="I144" s="156"/>
      <c r="L144" s="152"/>
      <c r="M144" s="157"/>
      <c r="T144" s="158"/>
      <c r="AT144" s="153" t="s">
        <v>173</v>
      </c>
      <c r="AU144" s="153" t="s">
        <v>92</v>
      </c>
      <c r="AV144" s="12" t="s">
        <v>92</v>
      </c>
      <c r="AW144" s="12" t="s">
        <v>42</v>
      </c>
      <c r="AX144" s="12" t="s">
        <v>90</v>
      </c>
      <c r="AY144" s="153" t="s">
        <v>160</v>
      </c>
    </row>
    <row r="145" spans="2:65" s="1" customFormat="1" ht="24.2" customHeight="1">
      <c r="B145" s="33"/>
      <c r="C145" s="133" t="s">
        <v>259</v>
      </c>
      <c r="D145" s="133" t="s">
        <v>162</v>
      </c>
      <c r="E145" s="134" t="s">
        <v>520</v>
      </c>
      <c r="F145" s="135" t="s">
        <v>521</v>
      </c>
      <c r="G145" s="136" t="s">
        <v>200</v>
      </c>
      <c r="H145" s="137">
        <v>1375</v>
      </c>
      <c r="I145" s="138"/>
      <c r="J145" s="139">
        <f>ROUND(I145*H145,2)</f>
        <v>0</v>
      </c>
      <c r="K145" s="135" t="s">
        <v>166</v>
      </c>
      <c r="L145" s="33"/>
      <c r="M145" s="140" t="s">
        <v>44</v>
      </c>
      <c r="N145" s="141" t="s">
        <v>53</v>
      </c>
      <c r="P145" s="142">
        <f>O145*H145</f>
        <v>0</v>
      </c>
      <c r="Q145" s="142">
        <v>0.0001233</v>
      </c>
      <c r="R145" s="142">
        <f>Q145*H145</f>
        <v>0.16953749999999998</v>
      </c>
      <c r="S145" s="142">
        <v>0</v>
      </c>
      <c r="T145" s="143">
        <f>S145*H145</f>
        <v>0</v>
      </c>
      <c r="AR145" s="144" t="s">
        <v>167</v>
      </c>
      <c r="AT145" s="144" t="s">
        <v>162</v>
      </c>
      <c r="AU145" s="144" t="s">
        <v>92</v>
      </c>
      <c r="AY145" s="17" t="s">
        <v>160</v>
      </c>
      <c r="BE145" s="145">
        <f>IF(N145="základní",J145,0)</f>
        <v>0</v>
      </c>
      <c r="BF145" s="145">
        <f>IF(N145="snížená",J145,0)</f>
        <v>0</v>
      </c>
      <c r="BG145" s="145">
        <f>IF(N145="zákl. přenesená",J145,0)</f>
        <v>0</v>
      </c>
      <c r="BH145" s="145">
        <f>IF(N145="sníž. přenesená",J145,0)</f>
        <v>0</v>
      </c>
      <c r="BI145" s="145">
        <f>IF(N145="nulová",J145,0)</f>
        <v>0</v>
      </c>
      <c r="BJ145" s="17" t="s">
        <v>90</v>
      </c>
      <c r="BK145" s="145">
        <f>ROUND(I145*H145,2)</f>
        <v>0</v>
      </c>
      <c r="BL145" s="17" t="s">
        <v>167</v>
      </c>
      <c r="BM145" s="144" t="s">
        <v>522</v>
      </c>
    </row>
    <row r="146" spans="2:47" s="1" customFormat="1" ht="11.25">
      <c r="B146" s="33"/>
      <c r="D146" s="146" t="s">
        <v>169</v>
      </c>
      <c r="F146" s="147" t="s">
        <v>523</v>
      </c>
      <c r="I146" s="148"/>
      <c r="L146" s="33"/>
      <c r="M146" s="149"/>
      <c r="T146" s="54"/>
      <c r="AT146" s="17" t="s">
        <v>169</v>
      </c>
      <c r="AU146" s="17" t="s">
        <v>92</v>
      </c>
    </row>
    <row r="147" spans="2:47" s="1" customFormat="1" ht="39">
      <c r="B147" s="33"/>
      <c r="D147" s="150" t="s">
        <v>171</v>
      </c>
      <c r="F147" s="151" t="s">
        <v>389</v>
      </c>
      <c r="I147" s="148"/>
      <c r="L147" s="33"/>
      <c r="M147" s="149"/>
      <c r="T147" s="54"/>
      <c r="AT147" s="17" t="s">
        <v>171</v>
      </c>
      <c r="AU147" s="17" t="s">
        <v>92</v>
      </c>
    </row>
    <row r="148" spans="2:51" s="12" customFormat="1" ht="11.25">
      <c r="B148" s="152"/>
      <c r="D148" s="150" t="s">
        <v>173</v>
      </c>
      <c r="E148" s="153" t="s">
        <v>44</v>
      </c>
      <c r="F148" s="154" t="s">
        <v>519</v>
      </c>
      <c r="H148" s="155">
        <v>1375</v>
      </c>
      <c r="I148" s="156"/>
      <c r="L148" s="152"/>
      <c r="M148" s="157"/>
      <c r="T148" s="158"/>
      <c r="AT148" s="153" t="s">
        <v>173</v>
      </c>
      <c r="AU148" s="153" t="s">
        <v>92</v>
      </c>
      <c r="AV148" s="12" t="s">
        <v>92</v>
      </c>
      <c r="AW148" s="12" t="s">
        <v>42</v>
      </c>
      <c r="AX148" s="12" t="s">
        <v>90</v>
      </c>
      <c r="AY148" s="153" t="s">
        <v>160</v>
      </c>
    </row>
    <row r="149" spans="2:65" s="1" customFormat="1" ht="16.5" customHeight="1">
      <c r="B149" s="33"/>
      <c r="C149" s="133" t="s">
        <v>266</v>
      </c>
      <c r="D149" s="133" t="s">
        <v>162</v>
      </c>
      <c r="E149" s="134" t="s">
        <v>524</v>
      </c>
      <c r="F149" s="135" t="s">
        <v>525</v>
      </c>
      <c r="G149" s="136" t="s">
        <v>200</v>
      </c>
      <c r="H149" s="137">
        <v>1375</v>
      </c>
      <c r="I149" s="138"/>
      <c r="J149" s="139">
        <f>ROUND(I149*H149,2)</f>
        <v>0</v>
      </c>
      <c r="K149" s="135" t="s">
        <v>166</v>
      </c>
      <c r="L149" s="33"/>
      <c r="M149" s="140" t="s">
        <v>44</v>
      </c>
      <c r="N149" s="141" t="s">
        <v>53</v>
      </c>
      <c r="P149" s="142">
        <f>O149*H149</f>
        <v>0</v>
      </c>
      <c r="Q149" s="142">
        <v>1.645E-06</v>
      </c>
      <c r="R149" s="142">
        <f>Q149*H149</f>
        <v>0.002261875</v>
      </c>
      <c r="S149" s="142">
        <v>0</v>
      </c>
      <c r="T149" s="143">
        <f>S149*H149</f>
        <v>0</v>
      </c>
      <c r="AR149" s="144" t="s">
        <v>167</v>
      </c>
      <c r="AT149" s="144" t="s">
        <v>162</v>
      </c>
      <c r="AU149" s="144" t="s">
        <v>92</v>
      </c>
      <c r="AY149" s="17" t="s">
        <v>160</v>
      </c>
      <c r="BE149" s="145">
        <f>IF(N149="základní",J149,0)</f>
        <v>0</v>
      </c>
      <c r="BF149" s="145">
        <f>IF(N149="snížená",J149,0)</f>
        <v>0</v>
      </c>
      <c r="BG149" s="145">
        <f>IF(N149="zákl. přenesená",J149,0)</f>
        <v>0</v>
      </c>
      <c r="BH149" s="145">
        <f>IF(N149="sníž. přenesená",J149,0)</f>
        <v>0</v>
      </c>
      <c r="BI149" s="145">
        <f>IF(N149="nulová",J149,0)</f>
        <v>0</v>
      </c>
      <c r="BJ149" s="17" t="s">
        <v>90</v>
      </c>
      <c r="BK149" s="145">
        <f>ROUND(I149*H149,2)</f>
        <v>0</v>
      </c>
      <c r="BL149" s="17" t="s">
        <v>167</v>
      </c>
      <c r="BM149" s="144" t="s">
        <v>526</v>
      </c>
    </row>
    <row r="150" spans="2:47" s="1" customFormat="1" ht="11.25">
      <c r="B150" s="33"/>
      <c r="D150" s="146" t="s">
        <v>169</v>
      </c>
      <c r="F150" s="147" t="s">
        <v>527</v>
      </c>
      <c r="I150" s="148"/>
      <c r="L150" s="33"/>
      <c r="M150" s="149"/>
      <c r="T150" s="54"/>
      <c r="AT150" s="17" t="s">
        <v>169</v>
      </c>
      <c r="AU150" s="17" t="s">
        <v>92</v>
      </c>
    </row>
    <row r="151" spans="2:47" s="1" customFormat="1" ht="29.25">
      <c r="B151" s="33"/>
      <c r="D151" s="150" t="s">
        <v>171</v>
      </c>
      <c r="F151" s="151" t="s">
        <v>395</v>
      </c>
      <c r="I151" s="148"/>
      <c r="L151" s="33"/>
      <c r="M151" s="149"/>
      <c r="T151" s="54"/>
      <c r="AT151" s="17" t="s">
        <v>171</v>
      </c>
      <c r="AU151" s="17" t="s">
        <v>92</v>
      </c>
    </row>
    <row r="152" spans="2:51" s="12" customFormat="1" ht="11.25">
      <c r="B152" s="152"/>
      <c r="D152" s="150" t="s">
        <v>173</v>
      </c>
      <c r="E152" s="153" t="s">
        <v>44</v>
      </c>
      <c r="F152" s="154" t="s">
        <v>519</v>
      </c>
      <c r="H152" s="155">
        <v>1375</v>
      </c>
      <c r="I152" s="156"/>
      <c r="L152" s="152"/>
      <c r="M152" s="157"/>
      <c r="T152" s="158"/>
      <c r="AT152" s="153" t="s">
        <v>173</v>
      </c>
      <c r="AU152" s="153" t="s">
        <v>92</v>
      </c>
      <c r="AV152" s="12" t="s">
        <v>92</v>
      </c>
      <c r="AW152" s="12" t="s">
        <v>42</v>
      </c>
      <c r="AX152" s="12" t="s">
        <v>90</v>
      </c>
      <c r="AY152" s="153" t="s">
        <v>160</v>
      </c>
    </row>
    <row r="153" spans="2:65" s="1" customFormat="1" ht="37.9" customHeight="1">
      <c r="B153" s="33"/>
      <c r="C153" s="133" t="s">
        <v>8</v>
      </c>
      <c r="D153" s="133" t="s">
        <v>162</v>
      </c>
      <c r="E153" s="134" t="s">
        <v>528</v>
      </c>
      <c r="F153" s="135" t="s">
        <v>529</v>
      </c>
      <c r="G153" s="136" t="s">
        <v>165</v>
      </c>
      <c r="H153" s="137">
        <v>1345</v>
      </c>
      <c r="I153" s="138"/>
      <c r="J153" s="139">
        <f>ROUND(I153*H153,2)</f>
        <v>0</v>
      </c>
      <c r="K153" s="135" t="s">
        <v>166</v>
      </c>
      <c r="L153" s="33"/>
      <c r="M153" s="140" t="s">
        <v>44</v>
      </c>
      <c r="N153" s="141" t="s">
        <v>53</v>
      </c>
      <c r="P153" s="142">
        <f>O153*H153</f>
        <v>0</v>
      </c>
      <c r="Q153" s="142">
        <v>0</v>
      </c>
      <c r="R153" s="142">
        <f>Q153*H153</f>
        <v>0</v>
      </c>
      <c r="S153" s="142">
        <v>0.252</v>
      </c>
      <c r="T153" s="143">
        <f>S153*H153</f>
        <v>338.94</v>
      </c>
      <c r="AR153" s="144" t="s">
        <v>167</v>
      </c>
      <c r="AT153" s="144" t="s">
        <v>162</v>
      </c>
      <c r="AU153" s="144" t="s">
        <v>92</v>
      </c>
      <c r="AY153" s="17" t="s">
        <v>160</v>
      </c>
      <c r="BE153" s="145">
        <f>IF(N153="základní",J153,0)</f>
        <v>0</v>
      </c>
      <c r="BF153" s="145">
        <f>IF(N153="snížená",J153,0)</f>
        <v>0</v>
      </c>
      <c r="BG153" s="145">
        <f>IF(N153="zákl. přenesená",J153,0)</f>
        <v>0</v>
      </c>
      <c r="BH153" s="145">
        <f>IF(N153="sníž. přenesená",J153,0)</f>
        <v>0</v>
      </c>
      <c r="BI153" s="145">
        <f>IF(N153="nulová",J153,0)</f>
        <v>0</v>
      </c>
      <c r="BJ153" s="17" t="s">
        <v>90</v>
      </c>
      <c r="BK153" s="145">
        <f>ROUND(I153*H153,2)</f>
        <v>0</v>
      </c>
      <c r="BL153" s="17" t="s">
        <v>167</v>
      </c>
      <c r="BM153" s="144" t="s">
        <v>530</v>
      </c>
    </row>
    <row r="154" spans="2:47" s="1" customFormat="1" ht="11.25">
      <c r="B154" s="33"/>
      <c r="D154" s="146" t="s">
        <v>169</v>
      </c>
      <c r="F154" s="147" t="s">
        <v>531</v>
      </c>
      <c r="I154" s="148"/>
      <c r="L154" s="33"/>
      <c r="M154" s="149"/>
      <c r="T154" s="54"/>
      <c r="AT154" s="17" t="s">
        <v>169</v>
      </c>
      <c r="AU154" s="17" t="s">
        <v>92</v>
      </c>
    </row>
    <row r="155" spans="2:47" s="1" customFormat="1" ht="39">
      <c r="B155" s="33"/>
      <c r="D155" s="150" t="s">
        <v>171</v>
      </c>
      <c r="F155" s="151" t="s">
        <v>532</v>
      </c>
      <c r="I155" s="148"/>
      <c r="L155" s="33"/>
      <c r="M155" s="149"/>
      <c r="T155" s="54"/>
      <c r="AT155" s="17" t="s">
        <v>171</v>
      </c>
      <c r="AU155" s="17" t="s">
        <v>92</v>
      </c>
    </row>
    <row r="156" spans="2:51" s="12" customFormat="1" ht="11.25">
      <c r="B156" s="152"/>
      <c r="D156" s="150" t="s">
        <v>173</v>
      </c>
      <c r="E156" s="153" t="s">
        <v>44</v>
      </c>
      <c r="F156" s="154" t="s">
        <v>533</v>
      </c>
      <c r="H156" s="155">
        <v>1345</v>
      </c>
      <c r="I156" s="156"/>
      <c r="L156" s="152"/>
      <c r="M156" s="157"/>
      <c r="T156" s="158"/>
      <c r="AT156" s="153" t="s">
        <v>173</v>
      </c>
      <c r="AU156" s="153" t="s">
        <v>92</v>
      </c>
      <c r="AV156" s="12" t="s">
        <v>92</v>
      </c>
      <c r="AW156" s="12" t="s">
        <v>42</v>
      </c>
      <c r="AX156" s="12" t="s">
        <v>90</v>
      </c>
      <c r="AY156" s="153" t="s">
        <v>160</v>
      </c>
    </row>
    <row r="157" spans="2:65" s="1" customFormat="1" ht="16.5" customHeight="1">
      <c r="B157" s="33"/>
      <c r="C157" s="133" t="s">
        <v>276</v>
      </c>
      <c r="D157" s="133" t="s">
        <v>162</v>
      </c>
      <c r="E157" s="134" t="s">
        <v>534</v>
      </c>
      <c r="F157" s="135" t="s">
        <v>535</v>
      </c>
      <c r="G157" s="136" t="s">
        <v>536</v>
      </c>
      <c r="H157" s="137">
        <v>1</v>
      </c>
      <c r="I157" s="138"/>
      <c r="J157" s="139">
        <f>ROUND(I157*H157,2)</f>
        <v>0</v>
      </c>
      <c r="K157" s="135" t="s">
        <v>44</v>
      </c>
      <c r="L157" s="33"/>
      <c r="M157" s="140" t="s">
        <v>44</v>
      </c>
      <c r="N157" s="141" t="s">
        <v>53</v>
      </c>
      <c r="P157" s="142">
        <f>O157*H157</f>
        <v>0</v>
      </c>
      <c r="Q157" s="142">
        <v>0</v>
      </c>
      <c r="R157" s="142">
        <f>Q157*H157</f>
        <v>0</v>
      </c>
      <c r="S157" s="142">
        <v>0</v>
      </c>
      <c r="T157" s="143">
        <f>S157*H157</f>
        <v>0</v>
      </c>
      <c r="AR157" s="144" t="s">
        <v>167</v>
      </c>
      <c r="AT157" s="144" t="s">
        <v>162</v>
      </c>
      <c r="AU157" s="144" t="s">
        <v>92</v>
      </c>
      <c r="AY157" s="17" t="s">
        <v>160</v>
      </c>
      <c r="BE157" s="145">
        <f>IF(N157="základní",J157,0)</f>
        <v>0</v>
      </c>
      <c r="BF157" s="145">
        <f>IF(N157="snížená",J157,0)</f>
        <v>0</v>
      </c>
      <c r="BG157" s="145">
        <f>IF(N157="zákl. přenesená",J157,0)</f>
        <v>0</v>
      </c>
      <c r="BH157" s="145">
        <f>IF(N157="sníž. přenesená",J157,0)</f>
        <v>0</v>
      </c>
      <c r="BI157" s="145">
        <f>IF(N157="nulová",J157,0)</f>
        <v>0</v>
      </c>
      <c r="BJ157" s="17" t="s">
        <v>90</v>
      </c>
      <c r="BK157" s="145">
        <f>ROUND(I157*H157,2)</f>
        <v>0</v>
      </c>
      <c r="BL157" s="17" t="s">
        <v>167</v>
      </c>
      <c r="BM157" s="144" t="s">
        <v>537</v>
      </c>
    </row>
    <row r="158" spans="2:63" s="11" customFormat="1" ht="22.9" customHeight="1">
      <c r="B158" s="121"/>
      <c r="D158" s="122" t="s">
        <v>81</v>
      </c>
      <c r="E158" s="131" t="s">
        <v>410</v>
      </c>
      <c r="F158" s="131" t="s">
        <v>411</v>
      </c>
      <c r="I158" s="124"/>
      <c r="J158" s="132">
        <f>BK158</f>
        <v>0</v>
      </c>
      <c r="L158" s="121"/>
      <c r="M158" s="126"/>
      <c r="P158" s="127">
        <f>SUM(P159:P175)</f>
        <v>0</v>
      </c>
      <c r="R158" s="127">
        <f>SUM(R159:R175)</f>
        <v>0</v>
      </c>
      <c r="T158" s="128">
        <f>SUM(T159:T175)</f>
        <v>0</v>
      </c>
      <c r="AR158" s="122" t="s">
        <v>90</v>
      </c>
      <c r="AT158" s="129" t="s">
        <v>81</v>
      </c>
      <c r="AU158" s="129" t="s">
        <v>90</v>
      </c>
      <c r="AY158" s="122" t="s">
        <v>160</v>
      </c>
      <c r="BK158" s="130">
        <f>SUM(BK159:BK175)</f>
        <v>0</v>
      </c>
    </row>
    <row r="159" spans="2:65" s="1" customFormat="1" ht="24.2" customHeight="1">
      <c r="B159" s="33"/>
      <c r="C159" s="133" t="s">
        <v>282</v>
      </c>
      <c r="D159" s="133" t="s">
        <v>162</v>
      </c>
      <c r="E159" s="134" t="s">
        <v>413</v>
      </c>
      <c r="F159" s="135" t="s">
        <v>414</v>
      </c>
      <c r="G159" s="136" t="s">
        <v>126</v>
      </c>
      <c r="H159" s="137">
        <v>1954.54</v>
      </c>
      <c r="I159" s="138"/>
      <c r="J159" s="139">
        <f>ROUND(I159*H159,2)</f>
        <v>0</v>
      </c>
      <c r="K159" s="135" t="s">
        <v>166</v>
      </c>
      <c r="L159" s="33"/>
      <c r="M159" s="140" t="s">
        <v>44</v>
      </c>
      <c r="N159" s="141" t="s">
        <v>53</v>
      </c>
      <c r="P159" s="142">
        <f>O159*H159</f>
        <v>0</v>
      </c>
      <c r="Q159" s="142">
        <v>0</v>
      </c>
      <c r="R159" s="142">
        <f>Q159*H159</f>
        <v>0</v>
      </c>
      <c r="S159" s="142">
        <v>0</v>
      </c>
      <c r="T159" s="143">
        <f>S159*H159</f>
        <v>0</v>
      </c>
      <c r="AR159" s="144" t="s">
        <v>167</v>
      </c>
      <c r="AT159" s="144" t="s">
        <v>162</v>
      </c>
      <c r="AU159" s="144" t="s">
        <v>92</v>
      </c>
      <c r="AY159" s="17" t="s">
        <v>160</v>
      </c>
      <c r="BE159" s="145">
        <f>IF(N159="základní",J159,0)</f>
        <v>0</v>
      </c>
      <c r="BF159" s="145">
        <f>IF(N159="snížená",J159,0)</f>
        <v>0</v>
      </c>
      <c r="BG159" s="145">
        <f>IF(N159="zákl. přenesená",J159,0)</f>
        <v>0</v>
      </c>
      <c r="BH159" s="145">
        <f>IF(N159="sníž. přenesená",J159,0)</f>
        <v>0</v>
      </c>
      <c r="BI159" s="145">
        <f>IF(N159="nulová",J159,0)</f>
        <v>0</v>
      </c>
      <c r="BJ159" s="17" t="s">
        <v>90</v>
      </c>
      <c r="BK159" s="145">
        <f>ROUND(I159*H159,2)</f>
        <v>0</v>
      </c>
      <c r="BL159" s="17" t="s">
        <v>167</v>
      </c>
      <c r="BM159" s="144" t="s">
        <v>538</v>
      </c>
    </row>
    <row r="160" spans="2:47" s="1" customFormat="1" ht="11.25">
      <c r="B160" s="33"/>
      <c r="D160" s="146" t="s">
        <v>169</v>
      </c>
      <c r="F160" s="147" t="s">
        <v>416</v>
      </c>
      <c r="I160" s="148"/>
      <c r="L160" s="33"/>
      <c r="M160" s="149"/>
      <c r="T160" s="54"/>
      <c r="AT160" s="17" t="s">
        <v>169</v>
      </c>
      <c r="AU160" s="17" t="s">
        <v>92</v>
      </c>
    </row>
    <row r="161" spans="2:47" s="1" customFormat="1" ht="78">
      <c r="B161" s="33"/>
      <c r="D161" s="150" t="s">
        <v>171</v>
      </c>
      <c r="F161" s="151" t="s">
        <v>417</v>
      </c>
      <c r="I161" s="148"/>
      <c r="L161" s="33"/>
      <c r="M161" s="149"/>
      <c r="T161" s="54"/>
      <c r="AT161" s="17" t="s">
        <v>171</v>
      </c>
      <c r="AU161" s="17" t="s">
        <v>92</v>
      </c>
    </row>
    <row r="162" spans="2:65" s="1" customFormat="1" ht="24.2" customHeight="1">
      <c r="B162" s="33"/>
      <c r="C162" s="133" t="s">
        <v>288</v>
      </c>
      <c r="D162" s="133" t="s">
        <v>162</v>
      </c>
      <c r="E162" s="134" t="s">
        <v>426</v>
      </c>
      <c r="F162" s="135" t="s">
        <v>427</v>
      </c>
      <c r="G162" s="136" t="s">
        <v>126</v>
      </c>
      <c r="H162" s="137">
        <v>46908.96</v>
      </c>
      <c r="I162" s="138"/>
      <c r="J162" s="139">
        <f>ROUND(I162*H162,2)</f>
        <v>0</v>
      </c>
      <c r="K162" s="135" t="s">
        <v>166</v>
      </c>
      <c r="L162" s="33"/>
      <c r="M162" s="140" t="s">
        <v>44</v>
      </c>
      <c r="N162" s="141" t="s">
        <v>53</v>
      </c>
      <c r="P162" s="142">
        <f>O162*H162</f>
        <v>0</v>
      </c>
      <c r="Q162" s="142">
        <v>0</v>
      </c>
      <c r="R162" s="142">
        <f>Q162*H162</f>
        <v>0</v>
      </c>
      <c r="S162" s="142">
        <v>0</v>
      </c>
      <c r="T162" s="143">
        <f>S162*H162</f>
        <v>0</v>
      </c>
      <c r="AR162" s="144" t="s">
        <v>167</v>
      </c>
      <c r="AT162" s="144" t="s">
        <v>162</v>
      </c>
      <c r="AU162" s="144" t="s">
        <v>92</v>
      </c>
      <c r="AY162" s="17" t="s">
        <v>160</v>
      </c>
      <c r="BE162" s="145">
        <f>IF(N162="základní",J162,0)</f>
        <v>0</v>
      </c>
      <c r="BF162" s="145">
        <f>IF(N162="snížená",J162,0)</f>
        <v>0</v>
      </c>
      <c r="BG162" s="145">
        <f>IF(N162="zákl. přenesená",J162,0)</f>
        <v>0</v>
      </c>
      <c r="BH162" s="145">
        <f>IF(N162="sníž. přenesená",J162,0)</f>
        <v>0</v>
      </c>
      <c r="BI162" s="145">
        <f>IF(N162="nulová",J162,0)</f>
        <v>0</v>
      </c>
      <c r="BJ162" s="17" t="s">
        <v>90</v>
      </c>
      <c r="BK162" s="145">
        <f>ROUND(I162*H162,2)</f>
        <v>0</v>
      </c>
      <c r="BL162" s="17" t="s">
        <v>167</v>
      </c>
      <c r="BM162" s="144" t="s">
        <v>539</v>
      </c>
    </row>
    <row r="163" spans="2:47" s="1" customFormat="1" ht="11.25">
      <c r="B163" s="33"/>
      <c r="D163" s="146" t="s">
        <v>169</v>
      </c>
      <c r="F163" s="147" t="s">
        <v>429</v>
      </c>
      <c r="I163" s="148"/>
      <c r="L163" s="33"/>
      <c r="M163" s="149"/>
      <c r="T163" s="54"/>
      <c r="AT163" s="17" t="s">
        <v>169</v>
      </c>
      <c r="AU163" s="17" t="s">
        <v>92</v>
      </c>
    </row>
    <row r="164" spans="2:47" s="1" customFormat="1" ht="78">
      <c r="B164" s="33"/>
      <c r="D164" s="150" t="s">
        <v>171</v>
      </c>
      <c r="F164" s="151" t="s">
        <v>417</v>
      </c>
      <c r="I164" s="148"/>
      <c r="L164" s="33"/>
      <c r="M164" s="149"/>
      <c r="T164" s="54"/>
      <c r="AT164" s="17" t="s">
        <v>171</v>
      </c>
      <c r="AU164" s="17" t="s">
        <v>92</v>
      </c>
    </row>
    <row r="165" spans="2:51" s="12" customFormat="1" ht="11.25">
      <c r="B165" s="152"/>
      <c r="D165" s="150" t="s">
        <v>173</v>
      </c>
      <c r="F165" s="154" t="s">
        <v>540</v>
      </c>
      <c r="H165" s="155">
        <v>46908.96</v>
      </c>
      <c r="I165" s="156"/>
      <c r="L165" s="152"/>
      <c r="M165" s="157"/>
      <c r="T165" s="158"/>
      <c r="AT165" s="153" t="s">
        <v>173</v>
      </c>
      <c r="AU165" s="153" t="s">
        <v>92</v>
      </c>
      <c r="AV165" s="12" t="s">
        <v>92</v>
      </c>
      <c r="AW165" s="12" t="s">
        <v>4</v>
      </c>
      <c r="AX165" s="12" t="s">
        <v>90</v>
      </c>
      <c r="AY165" s="153" t="s">
        <v>160</v>
      </c>
    </row>
    <row r="166" spans="2:65" s="1" customFormat="1" ht="24.2" customHeight="1">
      <c r="B166" s="33"/>
      <c r="C166" s="133" t="s">
        <v>295</v>
      </c>
      <c r="D166" s="133" t="s">
        <v>162</v>
      </c>
      <c r="E166" s="134" t="s">
        <v>446</v>
      </c>
      <c r="F166" s="135" t="s">
        <v>232</v>
      </c>
      <c r="G166" s="136" t="s">
        <v>126</v>
      </c>
      <c r="H166" s="137">
        <v>1058.54</v>
      </c>
      <c r="I166" s="138"/>
      <c r="J166" s="139">
        <f>ROUND(I166*H166,2)</f>
        <v>0</v>
      </c>
      <c r="K166" s="135" t="s">
        <v>166</v>
      </c>
      <c r="L166" s="33"/>
      <c r="M166" s="140" t="s">
        <v>44</v>
      </c>
      <c r="N166" s="141" t="s">
        <v>53</v>
      </c>
      <c r="P166" s="142">
        <f>O166*H166</f>
        <v>0</v>
      </c>
      <c r="Q166" s="142">
        <v>0</v>
      </c>
      <c r="R166" s="142">
        <f>Q166*H166</f>
        <v>0</v>
      </c>
      <c r="S166" s="142">
        <v>0</v>
      </c>
      <c r="T166" s="143">
        <f>S166*H166</f>
        <v>0</v>
      </c>
      <c r="AR166" s="144" t="s">
        <v>167</v>
      </c>
      <c r="AT166" s="144" t="s">
        <v>162</v>
      </c>
      <c r="AU166" s="144" t="s">
        <v>92</v>
      </c>
      <c r="AY166" s="17" t="s">
        <v>160</v>
      </c>
      <c r="BE166" s="145">
        <f>IF(N166="základní",J166,0)</f>
        <v>0</v>
      </c>
      <c r="BF166" s="145">
        <f>IF(N166="snížená",J166,0)</f>
        <v>0</v>
      </c>
      <c r="BG166" s="145">
        <f>IF(N166="zákl. přenesená",J166,0)</f>
        <v>0</v>
      </c>
      <c r="BH166" s="145">
        <f>IF(N166="sníž. přenesená",J166,0)</f>
        <v>0</v>
      </c>
      <c r="BI166" s="145">
        <f>IF(N166="nulová",J166,0)</f>
        <v>0</v>
      </c>
      <c r="BJ166" s="17" t="s">
        <v>90</v>
      </c>
      <c r="BK166" s="145">
        <f>ROUND(I166*H166,2)</f>
        <v>0</v>
      </c>
      <c r="BL166" s="17" t="s">
        <v>167</v>
      </c>
      <c r="BM166" s="144" t="s">
        <v>541</v>
      </c>
    </row>
    <row r="167" spans="2:47" s="1" customFormat="1" ht="11.25">
      <c r="B167" s="33"/>
      <c r="D167" s="146" t="s">
        <v>169</v>
      </c>
      <c r="F167" s="147" t="s">
        <v>448</v>
      </c>
      <c r="I167" s="148"/>
      <c r="L167" s="33"/>
      <c r="M167" s="149"/>
      <c r="T167" s="54"/>
      <c r="AT167" s="17" t="s">
        <v>169</v>
      </c>
      <c r="AU167" s="17" t="s">
        <v>92</v>
      </c>
    </row>
    <row r="168" spans="2:51" s="12" customFormat="1" ht="11.25">
      <c r="B168" s="152"/>
      <c r="D168" s="150" t="s">
        <v>173</v>
      </c>
      <c r="E168" s="153" t="s">
        <v>44</v>
      </c>
      <c r="F168" s="154" t="s">
        <v>542</v>
      </c>
      <c r="H168" s="155">
        <v>719.6</v>
      </c>
      <c r="I168" s="156"/>
      <c r="L168" s="152"/>
      <c r="M168" s="157"/>
      <c r="T168" s="158"/>
      <c r="AT168" s="153" t="s">
        <v>173</v>
      </c>
      <c r="AU168" s="153" t="s">
        <v>92</v>
      </c>
      <c r="AV168" s="12" t="s">
        <v>92</v>
      </c>
      <c r="AW168" s="12" t="s">
        <v>42</v>
      </c>
      <c r="AX168" s="12" t="s">
        <v>82</v>
      </c>
      <c r="AY168" s="153" t="s">
        <v>160</v>
      </c>
    </row>
    <row r="169" spans="2:51" s="12" customFormat="1" ht="11.25">
      <c r="B169" s="152"/>
      <c r="D169" s="150" t="s">
        <v>173</v>
      </c>
      <c r="E169" s="153" t="s">
        <v>44</v>
      </c>
      <c r="F169" s="154" t="s">
        <v>543</v>
      </c>
      <c r="H169" s="155">
        <v>338.94</v>
      </c>
      <c r="I169" s="156"/>
      <c r="L169" s="152"/>
      <c r="M169" s="157"/>
      <c r="T169" s="158"/>
      <c r="AT169" s="153" t="s">
        <v>173</v>
      </c>
      <c r="AU169" s="153" t="s">
        <v>92</v>
      </c>
      <c r="AV169" s="12" t="s">
        <v>92</v>
      </c>
      <c r="AW169" s="12" t="s">
        <v>42</v>
      </c>
      <c r="AX169" s="12" t="s">
        <v>82</v>
      </c>
      <c r="AY169" s="153" t="s">
        <v>160</v>
      </c>
    </row>
    <row r="170" spans="2:51" s="13" customFormat="1" ht="11.25">
      <c r="B170" s="159"/>
      <c r="D170" s="150" t="s">
        <v>173</v>
      </c>
      <c r="E170" s="160" t="s">
        <v>44</v>
      </c>
      <c r="F170" s="161" t="s">
        <v>176</v>
      </c>
      <c r="H170" s="162">
        <v>1058.54</v>
      </c>
      <c r="I170" s="163"/>
      <c r="L170" s="159"/>
      <c r="M170" s="164"/>
      <c r="T170" s="165"/>
      <c r="AT170" s="160" t="s">
        <v>173</v>
      </c>
      <c r="AU170" s="160" t="s">
        <v>92</v>
      </c>
      <c r="AV170" s="13" t="s">
        <v>167</v>
      </c>
      <c r="AW170" s="13" t="s">
        <v>42</v>
      </c>
      <c r="AX170" s="13" t="s">
        <v>90</v>
      </c>
      <c r="AY170" s="160" t="s">
        <v>160</v>
      </c>
    </row>
    <row r="171" spans="2:65" s="1" customFormat="1" ht="24.2" customHeight="1">
      <c r="B171" s="33"/>
      <c r="C171" s="133" t="s">
        <v>302</v>
      </c>
      <c r="D171" s="133" t="s">
        <v>162</v>
      </c>
      <c r="E171" s="134" t="s">
        <v>452</v>
      </c>
      <c r="F171" s="135" t="s">
        <v>453</v>
      </c>
      <c r="G171" s="136" t="s">
        <v>126</v>
      </c>
      <c r="H171" s="137">
        <v>896</v>
      </c>
      <c r="I171" s="138"/>
      <c r="J171" s="139">
        <f>ROUND(I171*H171,2)</f>
        <v>0</v>
      </c>
      <c r="K171" s="135" t="s">
        <v>166</v>
      </c>
      <c r="L171" s="33"/>
      <c r="M171" s="140" t="s">
        <v>44</v>
      </c>
      <c r="N171" s="141" t="s">
        <v>53</v>
      </c>
      <c r="P171" s="142">
        <f>O171*H171</f>
        <v>0</v>
      </c>
      <c r="Q171" s="142">
        <v>0</v>
      </c>
      <c r="R171" s="142">
        <f>Q171*H171</f>
        <v>0</v>
      </c>
      <c r="S171" s="142">
        <v>0</v>
      </c>
      <c r="T171" s="143">
        <f>S171*H171</f>
        <v>0</v>
      </c>
      <c r="AR171" s="144" t="s">
        <v>167</v>
      </c>
      <c r="AT171" s="144" t="s">
        <v>162</v>
      </c>
      <c r="AU171" s="144" t="s">
        <v>92</v>
      </c>
      <c r="AY171" s="17" t="s">
        <v>160</v>
      </c>
      <c r="BE171" s="145">
        <f>IF(N171="základní",J171,0)</f>
        <v>0</v>
      </c>
      <c r="BF171" s="145">
        <f>IF(N171="snížená",J171,0)</f>
        <v>0</v>
      </c>
      <c r="BG171" s="145">
        <f>IF(N171="zákl. přenesená",J171,0)</f>
        <v>0</v>
      </c>
      <c r="BH171" s="145">
        <f>IF(N171="sníž. přenesená",J171,0)</f>
        <v>0</v>
      </c>
      <c r="BI171" s="145">
        <f>IF(N171="nulová",J171,0)</f>
        <v>0</v>
      </c>
      <c r="BJ171" s="17" t="s">
        <v>90</v>
      </c>
      <c r="BK171" s="145">
        <f>ROUND(I171*H171,2)</f>
        <v>0</v>
      </c>
      <c r="BL171" s="17" t="s">
        <v>167</v>
      </c>
      <c r="BM171" s="144" t="s">
        <v>544</v>
      </c>
    </row>
    <row r="172" spans="2:47" s="1" customFormat="1" ht="11.25">
      <c r="B172" s="33"/>
      <c r="D172" s="146" t="s">
        <v>169</v>
      </c>
      <c r="F172" s="147" t="s">
        <v>455</v>
      </c>
      <c r="I172" s="148"/>
      <c r="L172" s="33"/>
      <c r="M172" s="149"/>
      <c r="T172" s="54"/>
      <c r="AT172" s="17" t="s">
        <v>169</v>
      </c>
      <c r="AU172" s="17" t="s">
        <v>92</v>
      </c>
    </row>
    <row r="173" spans="2:51" s="12" customFormat="1" ht="11.25">
      <c r="B173" s="152"/>
      <c r="D173" s="150" t="s">
        <v>173</v>
      </c>
      <c r="E173" s="153" t="s">
        <v>44</v>
      </c>
      <c r="F173" s="154" t="s">
        <v>545</v>
      </c>
      <c r="H173" s="155">
        <v>460.544</v>
      </c>
      <c r="I173" s="156"/>
      <c r="L173" s="152"/>
      <c r="M173" s="157"/>
      <c r="T173" s="158"/>
      <c r="AT173" s="153" t="s">
        <v>173</v>
      </c>
      <c r="AU173" s="153" t="s">
        <v>92</v>
      </c>
      <c r="AV173" s="12" t="s">
        <v>92</v>
      </c>
      <c r="AW173" s="12" t="s">
        <v>42</v>
      </c>
      <c r="AX173" s="12" t="s">
        <v>82</v>
      </c>
      <c r="AY173" s="153" t="s">
        <v>160</v>
      </c>
    </row>
    <row r="174" spans="2:51" s="12" customFormat="1" ht="11.25">
      <c r="B174" s="152"/>
      <c r="D174" s="150" t="s">
        <v>173</v>
      </c>
      <c r="E174" s="153" t="s">
        <v>44</v>
      </c>
      <c r="F174" s="154" t="s">
        <v>546</v>
      </c>
      <c r="H174" s="155">
        <v>435.456</v>
      </c>
      <c r="I174" s="156"/>
      <c r="L174" s="152"/>
      <c r="M174" s="157"/>
      <c r="T174" s="158"/>
      <c r="AT174" s="153" t="s">
        <v>173</v>
      </c>
      <c r="AU174" s="153" t="s">
        <v>92</v>
      </c>
      <c r="AV174" s="12" t="s">
        <v>92</v>
      </c>
      <c r="AW174" s="12" t="s">
        <v>42</v>
      </c>
      <c r="AX174" s="12" t="s">
        <v>82</v>
      </c>
      <c r="AY174" s="153" t="s">
        <v>160</v>
      </c>
    </row>
    <row r="175" spans="2:51" s="13" customFormat="1" ht="11.25">
      <c r="B175" s="159"/>
      <c r="D175" s="150" t="s">
        <v>173</v>
      </c>
      <c r="E175" s="160" t="s">
        <v>44</v>
      </c>
      <c r="F175" s="161" t="s">
        <v>176</v>
      </c>
      <c r="H175" s="162">
        <v>896</v>
      </c>
      <c r="I175" s="163"/>
      <c r="L175" s="159"/>
      <c r="M175" s="164"/>
      <c r="T175" s="165"/>
      <c r="AT175" s="160" t="s">
        <v>173</v>
      </c>
      <c r="AU175" s="160" t="s">
        <v>92</v>
      </c>
      <c r="AV175" s="13" t="s">
        <v>167</v>
      </c>
      <c r="AW175" s="13" t="s">
        <v>42</v>
      </c>
      <c r="AX175" s="13" t="s">
        <v>90</v>
      </c>
      <c r="AY175" s="160" t="s">
        <v>160</v>
      </c>
    </row>
    <row r="176" spans="2:63" s="11" customFormat="1" ht="22.9" customHeight="1">
      <c r="B176" s="121"/>
      <c r="D176" s="122" t="s">
        <v>81</v>
      </c>
      <c r="E176" s="131" t="s">
        <v>457</v>
      </c>
      <c r="F176" s="131" t="s">
        <v>458</v>
      </c>
      <c r="I176" s="124"/>
      <c r="J176" s="132">
        <f>BK176</f>
        <v>0</v>
      </c>
      <c r="L176" s="121"/>
      <c r="M176" s="126"/>
      <c r="P176" s="127">
        <f>SUM(P177:P182)</f>
        <v>0</v>
      </c>
      <c r="R176" s="127">
        <f>SUM(R177:R182)</f>
        <v>0</v>
      </c>
      <c r="T176" s="128">
        <f>SUM(T177:T182)</f>
        <v>0</v>
      </c>
      <c r="AR176" s="122" t="s">
        <v>90</v>
      </c>
      <c r="AT176" s="129" t="s">
        <v>81</v>
      </c>
      <c r="AU176" s="129" t="s">
        <v>90</v>
      </c>
      <c r="AY176" s="122" t="s">
        <v>160</v>
      </c>
      <c r="BK176" s="130">
        <f>SUM(BK177:BK182)</f>
        <v>0</v>
      </c>
    </row>
    <row r="177" spans="2:65" s="1" customFormat="1" ht="24.2" customHeight="1">
      <c r="B177" s="33"/>
      <c r="C177" s="133" t="s">
        <v>7</v>
      </c>
      <c r="D177" s="133" t="s">
        <v>162</v>
      </c>
      <c r="E177" s="134" t="s">
        <v>460</v>
      </c>
      <c r="F177" s="135" t="s">
        <v>461</v>
      </c>
      <c r="G177" s="136" t="s">
        <v>126</v>
      </c>
      <c r="H177" s="137">
        <v>173.849</v>
      </c>
      <c r="I177" s="138"/>
      <c r="J177" s="139">
        <f>ROUND(I177*H177,2)</f>
        <v>0</v>
      </c>
      <c r="K177" s="135" t="s">
        <v>166</v>
      </c>
      <c r="L177" s="33"/>
      <c r="M177" s="140" t="s">
        <v>44</v>
      </c>
      <c r="N177" s="141" t="s">
        <v>53</v>
      </c>
      <c r="P177" s="142">
        <f>O177*H177</f>
        <v>0</v>
      </c>
      <c r="Q177" s="142">
        <v>0</v>
      </c>
      <c r="R177" s="142">
        <f>Q177*H177</f>
        <v>0</v>
      </c>
      <c r="S177" s="142">
        <v>0</v>
      </c>
      <c r="T177" s="143">
        <f>S177*H177</f>
        <v>0</v>
      </c>
      <c r="AR177" s="144" t="s">
        <v>167</v>
      </c>
      <c r="AT177" s="144" t="s">
        <v>162</v>
      </c>
      <c r="AU177" s="144" t="s">
        <v>92</v>
      </c>
      <c r="AY177" s="17" t="s">
        <v>160</v>
      </c>
      <c r="BE177" s="145">
        <f>IF(N177="základní",J177,0)</f>
        <v>0</v>
      </c>
      <c r="BF177" s="145">
        <f>IF(N177="snížená",J177,0)</f>
        <v>0</v>
      </c>
      <c r="BG177" s="145">
        <f>IF(N177="zákl. přenesená",J177,0)</f>
        <v>0</v>
      </c>
      <c r="BH177" s="145">
        <f>IF(N177="sníž. přenesená",J177,0)</f>
        <v>0</v>
      </c>
      <c r="BI177" s="145">
        <f>IF(N177="nulová",J177,0)</f>
        <v>0</v>
      </c>
      <c r="BJ177" s="17" t="s">
        <v>90</v>
      </c>
      <c r="BK177" s="145">
        <f>ROUND(I177*H177,2)</f>
        <v>0</v>
      </c>
      <c r="BL177" s="17" t="s">
        <v>167</v>
      </c>
      <c r="BM177" s="144" t="s">
        <v>547</v>
      </c>
    </row>
    <row r="178" spans="2:47" s="1" customFormat="1" ht="11.25">
      <c r="B178" s="33"/>
      <c r="D178" s="146" t="s">
        <v>169</v>
      </c>
      <c r="F178" s="147" t="s">
        <v>463</v>
      </c>
      <c r="I178" s="148"/>
      <c r="L178" s="33"/>
      <c r="M178" s="149"/>
      <c r="T178" s="54"/>
      <c r="AT178" s="17" t="s">
        <v>169</v>
      </c>
      <c r="AU178" s="17" t="s">
        <v>92</v>
      </c>
    </row>
    <row r="179" spans="2:47" s="1" customFormat="1" ht="29.25">
      <c r="B179" s="33"/>
      <c r="D179" s="150" t="s">
        <v>171</v>
      </c>
      <c r="F179" s="151" t="s">
        <v>464</v>
      </c>
      <c r="I179" s="148"/>
      <c r="L179" s="33"/>
      <c r="M179" s="149"/>
      <c r="T179" s="54"/>
      <c r="AT179" s="17" t="s">
        <v>171</v>
      </c>
      <c r="AU179" s="17" t="s">
        <v>92</v>
      </c>
    </row>
    <row r="180" spans="2:65" s="1" customFormat="1" ht="24.2" customHeight="1">
      <c r="B180" s="33"/>
      <c r="C180" s="133" t="s">
        <v>315</v>
      </c>
      <c r="D180" s="133" t="s">
        <v>162</v>
      </c>
      <c r="E180" s="134" t="s">
        <v>548</v>
      </c>
      <c r="F180" s="135" t="s">
        <v>549</v>
      </c>
      <c r="G180" s="136" t="s">
        <v>126</v>
      </c>
      <c r="H180" s="137">
        <v>173.849</v>
      </c>
      <c r="I180" s="138"/>
      <c r="J180" s="139">
        <f>ROUND(I180*H180,2)</f>
        <v>0</v>
      </c>
      <c r="K180" s="135" t="s">
        <v>166</v>
      </c>
      <c r="L180" s="33"/>
      <c r="M180" s="140" t="s">
        <v>44</v>
      </c>
      <c r="N180" s="141" t="s">
        <v>53</v>
      </c>
      <c r="P180" s="142">
        <f>O180*H180</f>
        <v>0</v>
      </c>
      <c r="Q180" s="142">
        <v>0</v>
      </c>
      <c r="R180" s="142">
        <f>Q180*H180</f>
        <v>0</v>
      </c>
      <c r="S180" s="142">
        <v>0</v>
      </c>
      <c r="T180" s="143">
        <f>S180*H180</f>
        <v>0</v>
      </c>
      <c r="AR180" s="144" t="s">
        <v>167</v>
      </c>
      <c r="AT180" s="144" t="s">
        <v>162</v>
      </c>
      <c r="AU180" s="144" t="s">
        <v>92</v>
      </c>
      <c r="AY180" s="17" t="s">
        <v>160</v>
      </c>
      <c r="BE180" s="145">
        <f>IF(N180="základní",J180,0)</f>
        <v>0</v>
      </c>
      <c r="BF180" s="145">
        <f>IF(N180="snížená",J180,0)</f>
        <v>0</v>
      </c>
      <c r="BG180" s="145">
        <f>IF(N180="zákl. přenesená",J180,0)</f>
        <v>0</v>
      </c>
      <c r="BH180" s="145">
        <f>IF(N180="sníž. přenesená",J180,0)</f>
        <v>0</v>
      </c>
      <c r="BI180" s="145">
        <f>IF(N180="nulová",J180,0)</f>
        <v>0</v>
      </c>
      <c r="BJ180" s="17" t="s">
        <v>90</v>
      </c>
      <c r="BK180" s="145">
        <f>ROUND(I180*H180,2)</f>
        <v>0</v>
      </c>
      <c r="BL180" s="17" t="s">
        <v>167</v>
      </c>
      <c r="BM180" s="144" t="s">
        <v>550</v>
      </c>
    </row>
    <row r="181" spans="2:47" s="1" customFormat="1" ht="11.25">
      <c r="B181" s="33"/>
      <c r="D181" s="146" t="s">
        <v>169</v>
      </c>
      <c r="F181" s="147" t="s">
        <v>551</v>
      </c>
      <c r="I181" s="148"/>
      <c r="L181" s="33"/>
      <c r="M181" s="149"/>
      <c r="T181" s="54"/>
      <c r="AT181" s="17" t="s">
        <v>169</v>
      </c>
      <c r="AU181" s="17" t="s">
        <v>92</v>
      </c>
    </row>
    <row r="182" spans="2:47" s="1" customFormat="1" ht="29.25">
      <c r="B182" s="33"/>
      <c r="D182" s="150" t="s">
        <v>171</v>
      </c>
      <c r="F182" s="151" t="s">
        <v>464</v>
      </c>
      <c r="I182" s="148"/>
      <c r="L182" s="33"/>
      <c r="M182" s="189"/>
      <c r="N182" s="190"/>
      <c r="O182" s="190"/>
      <c r="P182" s="190"/>
      <c r="Q182" s="190"/>
      <c r="R182" s="190"/>
      <c r="S182" s="190"/>
      <c r="T182" s="191"/>
      <c r="AT182" s="17" t="s">
        <v>171</v>
      </c>
      <c r="AU182" s="17" t="s">
        <v>92</v>
      </c>
    </row>
    <row r="183" spans="2:12" s="1" customFormat="1" ht="6.95" customHeight="1">
      <c r="B183" s="42"/>
      <c r="C183" s="43"/>
      <c r="D183" s="43"/>
      <c r="E183" s="43"/>
      <c r="F183" s="43"/>
      <c r="G183" s="43"/>
      <c r="H183" s="43"/>
      <c r="I183" s="43"/>
      <c r="J183" s="43"/>
      <c r="K183" s="43"/>
      <c r="L183" s="33"/>
    </row>
  </sheetData>
  <sheetProtection algorithmName="SHA-512" hashValue="zICBEAiJRwf+Un//yQkWLEPS4M2XLmIHq+MEDSIM9oOXyWauBocAhAt+U+fPlMP8iIcE5LJltXaBUYQDHVycIg==" saltValue="SPx41GCVXZ6ftDvD4ggpLt2agXdkHCqnAWyhPF0s8mzjcsPTHMS55B2uY1TeMj5PpZaz1ErkjYiISCh7f6F0PA==" spinCount="100000" sheet="1" objects="1" scenarios="1" formatColumns="0" formatRows="0" autoFilter="0"/>
  <autoFilter ref="C84:K182"/>
  <mergeCells count="9">
    <mergeCell ref="E50:H50"/>
    <mergeCell ref="E75:H75"/>
    <mergeCell ref="E77:H77"/>
    <mergeCell ref="L2:V2"/>
    <mergeCell ref="E7:H7"/>
    <mergeCell ref="E9:H9"/>
    <mergeCell ref="E18:H18"/>
    <mergeCell ref="E27:H27"/>
    <mergeCell ref="E48:H48"/>
  </mergeCells>
  <hyperlinks>
    <hyperlink ref="F89" r:id="rId1" display="https://podminky.urs.cz/item/CS_URS_2022_02/113107222"/>
    <hyperlink ref="F94" r:id="rId2" display="https://podminky.urs.cz/item/CS_URS_2022_02/113107242"/>
    <hyperlink ref="F99" r:id="rId3" display="https://podminky.urs.cz/item/CS_URS_2022_02/113154114"/>
    <hyperlink ref="F104" r:id="rId4" display="https://podminky.urs.cz/item/CS_URS_2022_02/181951112"/>
    <hyperlink ref="F110" r:id="rId5" display="https://podminky.urs.cz/item/CS_URS_2022_02/564861111"/>
    <hyperlink ref="F114" r:id="rId6" display="https://podminky.urs.cz/item/CS_URS_2022_02/564911411"/>
    <hyperlink ref="F118" r:id="rId7" display="https://podminky.urs.cz/item/CS_URS_2022_02/572213111"/>
    <hyperlink ref="F123" r:id="rId8" display="https://podminky.urs.cz/item/CS_URS_2022_02/573191111"/>
    <hyperlink ref="F128" r:id="rId9" display="https://podminky.urs.cz/item/CS_URS_2022_02/573231106"/>
    <hyperlink ref="F132" r:id="rId10" display="https://podminky.urs.cz/item/CS_URS_2022_02/577144111"/>
    <hyperlink ref="F138" r:id="rId11" display="https://podminky.urs.cz/item/CS_URS_2022_02/919112111"/>
    <hyperlink ref="F142" r:id="rId12" display="https://podminky.urs.cz/item/CS_URS_2022_02/919112231"/>
    <hyperlink ref="F146" r:id="rId13" display="https://podminky.urs.cz/item/CS_URS_2022_02/919122131"/>
    <hyperlink ref="F150" r:id="rId14" display="https://podminky.urs.cz/item/CS_URS_2022_02/919735112"/>
    <hyperlink ref="F154" r:id="rId15" display="https://podminky.urs.cz/item/CS_URS_2022_02/938909612"/>
    <hyperlink ref="F160" r:id="rId16" display="https://podminky.urs.cz/item/CS_URS_2022_02/997221551"/>
    <hyperlink ref="F163" r:id="rId17" display="https://podminky.urs.cz/item/CS_URS_2022_02/997221559"/>
    <hyperlink ref="F167" r:id="rId18" display="https://podminky.urs.cz/item/CS_URS_2022_02/997221873"/>
    <hyperlink ref="F172" r:id="rId19" display="https://podminky.urs.cz/item/CS_URS_2022_02/997221875"/>
    <hyperlink ref="F178" r:id="rId20" display="https://podminky.urs.cz/item/CS_URS_2022_02/998225111"/>
    <hyperlink ref="F181" r:id="rId21" display="https://podminky.urs.cz/item/CS_URS_2022_02/998225194"/>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7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15"/>
      <c r="M2" s="215"/>
      <c r="N2" s="215"/>
      <c r="O2" s="215"/>
      <c r="P2" s="215"/>
      <c r="Q2" s="215"/>
      <c r="R2" s="215"/>
      <c r="S2" s="215"/>
      <c r="T2" s="215"/>
      <c r="U2" s="215"/>
      <c r="V2" s="215"/>
      <c r="AT2" s="17" t="s">
        <v>101</v>
      </c>
      <c r="AZ2" s="91" t="s">
        <v>124</v>
      </c>
      <c r="BA2" s="91" t="s">
        <v>552</v>
      </c>
      <c r="BB2" s="91" t="s">
        <v>126</v>
      </c>
      <c r="BC2" s="91" t="s">
        <v>553</v>
      </c>
      <c r="BD2" s="91" t="s">
        <v>92</v>
      </c>
    </row>
    <row r="3" spans="2:56" ht="6.95" customHeight="1">
      <c r="B3" s="18"/>
      <c r="C3" s="19"/>
      <c r="D3" s="19"/>
      <c r="E3" s="19"/>
      <c r="F3" s="19"/>
      <c r="G3" s="19"/>
      <c r="H3" s="19"/>
      <c r="I3" s="19"/>
      <c r="J3" s="19"/>
      <c r="K3" s="19"/>
      <c r="L3" s="20"/>
      <c r="AT3" s="17" t="s">
        <v>92</v>
      </c>
      <c r="AZ3" s="91" t="s">
        <v>128</v>
      </c>
      <c r="BA3" s="91" t="s">
        <v>554</v>
      </c>
      <c r="BB3" s="91" t="s">
        <v>126</v>
      </c>
      <c r="BC3" s="91" t="s">
        <v>555</v>
      </c>
      <c r="BD3" s="91" t="s">
        <v>92</v>
      </c>
    </row>
    <row r="4" spans="2:46" ht="24.95" customHeight="1">
      <c r="B4" s="20"/>
      <c r="D4" s="21" t="s">
        <v>131</v>
      </c>
      <c r="L4" s="20"/>
      <c r="M4" s="92" t="s">
        <v>10</v>
      </c>
      <c r="AT4" s="17" t="s">
        <v>4</v>
      </c>
    </row>
    <row r="5" spans="2:12" ht="6.95" customHeight="1">
      <c r="B5" s="20"/>
      <c r="L5" s="20"/>
    </row>
    <row r="6" spans="2:12" ht="12" customHeight="1">
      <c r="B6" s="20"/>
      <c r="D6" s="27" t="s">
        <v>16</v>
      </c>
      <c r="L6" s="20"/>
    </row>
    <row r="7" spans="2:12" ht="16.5" customHeight="1">
      <c r="B7" s="20"/>
      <c r="E7" s="244" t="str">
        <f>'Rekapitulace stavby'!K6</f>
        <v>II/116 Nová Ves pod Pleší, PD</v>
      </c>
      <c r="F7" s="245"/>
      <c r="G7" s="245"/>
      <c r="H7" s="245"/>
      <c r="L7" s="20"/>
    </row>
    <row r="8" spans="2:12" ht="12" customHeight="1">
      <c r="B8" s="20"/>
      <c r="D8" s="27" t="s">
        <v>132</v>
      </c>
      <c r="L8" s="20"/>
    </row>
    <row r="9" spans="2:12" s="1" customFormat="1" ht="16.5" customHeight="1">
      <c r="B9" s="33"/>
      <c r="E9" s="244" t="s">
        <v>556</v>
      </c>
      <c r="F9" s="246"/>
      <c r="G9" s="246"/>
      <c r="H9" s="246"/>
      <c r="L9" s="33"/>
    </row>
    <row r="10" spans="2:12" s="1" customFormat="1" ht="12" customHeight="1">
      <c r="B10" s="33"/>
      <c r="D10" s="27" t="s">
        <v>557</v>
      </c>
      <c r="L10" s="33"/>
    </row>
    <row r="11" spans="2:12" s="1" customFormat="1" ht="16.5" customHeight="1">
      <c r="B11" s="33"/>
      <c r="E11" s="208" t="s">
        <v>558</v>
      </c>
      <c r="F11" s="246"/>
      <c r="G11" s="246"/>
      <c r="H11" s="246"/>
      <c r="L11" s="33"/>
    </row>
    <row r="12" spans="2:12" s="1" customFormat="1" ht="11.25">
      <c r="B12" s="33"/>
      <c r="L12" s="33"/>
    </row>
    <row r="13" spans="2:12" s="1" customFormat="1" ht="12" customHeight="1">
      <c r="B13" s="33"/>
      <c r="D13" s="27" t="s">
        <v>18</v>
      </c>
      <c r="F13" s="25" t="s">
        <v>19</v>
      </c>
      <c r="I13" s="27" t="s">
        <v>20</v>
      </c>
      <c r="J13" s="25" t="s">
        <v>44</v>
      </c>
      <c r="L13" s="33"/>
    </row>
    <row r="14" spans="2:12" s="1" customFormat="1" ht="12" customHeight="1">
      <c r="B14" s="33"/>
      <c r="D14" s="27" t="s">
        <v>22</v>
      </c>
      <c r="F14" s="25" t="s">
        <v>23</v>
      </c>
      <c r="I14" s="27" t="s">
        <v>24</v>
      </c>
      <c r="J14" s="50" t="str">
        <f>'Rekapitulace stavby'!AN8</f>
        <v>3. 10. 2022</v>
      </c>
      <c r="L14" s="33"/>
    </row>
    <row r="15" spans="2:12" s="1" customFormat="1" ht="10.9" customHeight="1">
      <c r="B15" s="33"/>
      <c r="L15" s="33"/>
    </row>
    <row r="16" spans="2:12" s="1" customFormat="1" ht="12" customHeight="1">
      <c r="B16" s="33"/>
      <c r="D16" s="27" t="s">
        <v>30</v>
      </c>
      <c r="I16" s="27" t="s">
        <v>31</v>
      </c>
      <c r="J16" s="25" t="s">
        <v>32</v>
      </c>
      <c r="L16" s="33"/>
    </row>
    <row r="17" spans="2:12" s="1" customFormat="1" ht="18" customHeight="1">
      <c r="B17" s="33"/>
      <c r="E17" s="25" t="s">
        <v>33</v>
      </c>
      <c r="I17" s="27" t="s">
        <v>34</v>
      </c>
      <c r="J17" s="25" t="s">
        <v>35</v>
      </c>
      <c r="L17" s="33"/>
    </row>
    <row r="18" spans="2:12" s="1" customFormat="1" ht="6.95" customHeight="1">
      <c r="B18" s="33"/>
      <c r="L18" s="33"/>
    </row>
    <row r="19" spans="2:12" s="1" customFormat="1" ht="12" customHeight="1">
      <c r="B19" s="33"/>
      <c r="D19" s="27" t="s">
        <v>36</v>
      </c>
      <c r="I19" s="27" t="s">
        <v>31</v>
      </c>
      <c r="J19" s="28" t="str">
        <f>'Rekapitulace stavby'!AN13</f>
        <v>Vyplň údaj</v>
      </c>
      <c r="L19" s="33"/>
    </row>
    <row r="20" spans="2:12" s="1" customFormat="1" ht="18" customHeight="1">
      <c r="B20" s="33"/>
      <c r="E20" s="247" t="str">
        <f>'Rekapitulace stavby'!E14</f>
        <v>Vyplň údaj</v>
      </c>
      <c r="F20" s="214"/>
      <c r="G20" s="214"/>
      <c r="H20" s="214"/>
      <c r="I20" s="27" t="s">
        <v>34</v>
      </c>
      <c r="J20" s="28" t="str">
        <f>'Rekapitulace stavby'!AN14</f>
        <v>Vyplň údaj</v>
      </c>
      <c r="L20" s="33"/>
    </row>
    <row r="21" spans="2:12" s="1" customFormat="1" ht="6.95" customHeight="1">
      <c r="B21" s="33"/>
      <c r="L21" s="33"/>
    </row>
    <row r="22" spans="2:12" s="1" customFormat="1" ht="12" customHeight="1">
      <c r="B22" s="33"/>
      <c r="D22" s="27" t="s">
        <v>38</v>
      </c>
      <c r="I22" s="27" t="s">
        <v>31</v>
      </c>
      <c r="J22" s="25" t="s">
        <v>39</v>
      </c>
      <c r="L22" s="33"/>
    </row>
    <row r="23" spans="2:12" s="1" customFormat="1" ht="18" customHeight="1">
      <c r="B23" s="33"/>
      <c r="E23" s="25" t="s">
        <v>40</v>
      </c>
      <c r="I23" s="27" t="s">
        <v>34</v>
      </c>
      <c r="J23" s="25" t="s">
        <v>41</v>
      </c>
      <c r="L23" s="33"/>
    </row>
    <row r="24" spans="2:12" s="1" customFormat="1" ht="6.95" customHeight="1">
      <c r="B24" s="33"/>
      <c r="L24" s="33"/>
    </row>
    <row r="25" spans="2:12" s="1" customFormat="1" ht="12" customHeight="1">
      <c r="B25" s="33"/>
      <c r="D25" s="27" t="s">
        <v>43</v>
      </c>
      <c r="I25" s="27" t="s">
        <v>31</v>
      </c>
      <c r="J25" s="25" t="str">
        <f>IF('Rekapitulace stavby'!AN19="","",'Rekapitulace stavby'!AN19)</f>
        <v/>
      </c>
      <c r="L25" s="33"/>
    </row>
    <row r="26" spans="2:12" s="1" customFormat="1" ht="18" customHeight="1">
      <c r="B26" s="33"/>
      <c r="E26" s="25" t="str">
        <f>IF('Rekapitulace stavby'!E20="","",'Rekapitulace stavby'!E20)</f>
        <v xml:space="preserve"> </v>
      </c>
      <c r="I26" s="27" t="s">
        <v>34</v>
      </c>
      <c r="J26" s="25" t="str">
        <f>IF('Rekapitulace stavby'!AN20="","",'Rekapitulace stavby'!AN20)</f>
        <v/>
      </c>
      <c r="L26" s="33"/>
    </row>
    <row r="27" spans="2:12" s="1" customFormat="1" ht="6.95" customHeight="1">
      <c r="B27" s="33"/>
      <c r="L27" s="33"/>
    </row>
    <row r="28" spans="2:12" s="1" customFormat="1" ht="12" customHeight="1">
      <c r="B28" s="33"/>
      <c r="D28" s="27" t="s">
        <v>46</v>
      </c>
      <c r="L28" s="33"/>
    </row>
    <row r="29" spans="2:12" s="7" customFormat="1" ht="47.25" customHeight="1">
      <c r="B29" s="93"/>
      <c r="E29" s="219" t="s">
        <v>47</v>
      </c>
      <c r="F29" s="219"/>
      <c r="G29" s="219"/>
      <c r="H29" s="219"/>
      <c r="L29" s="93"/>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4" t="s">
        <v>48</v>
      </c>
      <c r="J32" s="64">
        <f>ROUND(J91,2)</f>
        <v>0</v>
      </c>
      <c r="L32" s="33"/>
    </row>
    <row r="33" spans="2:12" s="1" customFormat="1" ht="6.95" customHeight="1">
      <c r="B33" s="33"/>
      <c r="D33" s="51"/>
      <c r="E33" s="51"/>
      <c r="F33" s="51"/>
      <c r="G33" s="51"/>
      <c r="H33" s="51"/>
      <c r="I33" s="51"/>
      <c r="J33" s="51"/>
      <c r="K33" s="51"/>
      <c r="L33" s="33"/>
    </row>
    <row r="34" spans="2:12" s="1" customFormat="1" ht="14.45" customHeight="1">
      <c r="B34" s="33"/>
      <c r="F34" s="36" t="s">
        <v>50</v>
      </c>
      <c r="I34" s="36" t="s">
        <v>49</v>
      </c>
      <c r="J34" s="36" t="s">
        <v>51</v>
      </c>
      <c r="L34" s="33"/>
    </row>
    <row r="35" spans="2:12" s="1" customFormat="1" ht="14.45" customHeight="1">
      <c r="B35" s="33"/>
      <c r="D35" s="53" t="s">
        <v>52</v>
      </c>
      <c r="E35" s="27" t="s">
        <v>53</v>
      </c>
      <c r="F35" s="84">
        <f>ROUND((SUM(BE91:BE269)),2)</f>
        <v>0</v>
      </c>
      <c r="I35" s="95">
        <v>0.21</v>
      </c>
      <c r="J35" s="84">
        <f>ROUND(((SUM(BE91:BE269))*I35),2)</f>
        <v>0</v>
      </c>
      <c r="L35" s="33"/>
    </row>
    <row r="36" spans="2:12" s="1" customFormat="1" ht="14.45" customHeight="1">
      <c r="B36" s="33"/>
      <c r="E36" s="27" t="s">
        <v>54</v>
      </c>
      <c r="F36" s="84">
        <f>ROUND((SUM(BF91:BF269)),2)</f>
        <v>0</v>
      </c>
      <c r="I36" s="95">
        <v>0.15</v>
      </c>
      <c r="J36" s="84">
        <f>ROUND(((SUM(BF91:BF269))*I36),2)</f>
        <v>0</v>
      </c>
      <c r="L36" s="33"/>
    </row>
    <row r="37" spans="2:12" s="1" customFormat="1" ht="14.45" customHeight="1" hidden="1">
      <c r="B37" s="33"/>
      <c r="E37" s="27" t="s">
        <v>55</v>
      </c>
      <c r="F37" s="84">
        <f>ROUND((SUM(BG91:BG269)),2)</f>
        <v>0</v>
      </c>
      <c r="I37" s="95">
        <v>0.21</v>
      </c>
      <c r="J37" s="84">
        <f>0</f>
        <v>0</v>
      </c>
      <c r="L37" s="33"/>
    </row>
    <row r="38" spans="2:12" s="1" customFormat="1" ht="14.45" customHeight="1" hidden="1">
      <c r="B38" s="33"/>
      <c r="E38" s="27" t="s">
        <v>56</v>
      </c>
      <c r="F38" s="84">
        <f>ROUND((SUM(BH91:BH269)),2)</f>
        <v>0</v>
      </c>
      <c r="I38" s="95">
        <v>0.15</v>
      </c>
      <c r="J38" s="84">
        <f>0</f>
        <v>0</v>
      </c>
      <c r="L38" s="33"/>
    </row>
    <row r="39" spans="2:12" s="1" customFormat="1" ht="14.45" customHeight="1" hidden="1">
      <c r="B39" s="33"/>
      <c r="E39" s="27" t="s">
        <v>57</v>
      </c>
      <c r="F39" s="84">
        <f>ROUND((SUM(BI91:BI269)),2)</f>
        <v>0</v>
      </c>
      <c r="I39" s="95">
        <v>0</v>
      </c>
      <c r="J39" s="84">
        <f>0</f>
        <v>0</v>
      </c>
      <c r="L39" s="33"/>
    </row>
    <row r="40" spans="2:12" s="1" customFormat="1" ht="6.95" customHeight="1">
      <c r="B40" s="33"/>
      <c r="L40" s="33"/>
    </row>
    <row r="41" spans="2:12" s="1" customFormat="1" ht="25.35" customHeight="1">
      <c r="B41" s="33"/>
      <c r="C41" s="96"/>
      <c r="D41" s="97" t="s">
        <v>58</v>
      </c>
      <c r="E41" s="55"/>
      <c r="F41" s="55"/>
      <c r="G41" s="98" t="s">
        <v>59</v>
      </c>
      <c r="H41" s="99" t="s">
        <v>60</v>
      </c>
      <c r="I41" s="55"/>
      <c r="J41" s="100">
        <f>SUM(J32:J39)</f>
        <v>0</v>
      </c>
      <c r="K41" s="101"/>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1" t="s">
        <v>134</v>
      </c>
      <c r="L47" s="33"/>
    </row>
    <row r="48" spans="2:12" s="1" customFormat="1" ht="6.95" customHeight="1">
      <c r="B48" s="33"/>
      <c r="L48" s="33"/>
    </row>
    <row r="49" spans="2:12" s="1" customFormat="1" ht="12" customHeight="1">
      <c r="B49" s="33"/>
      <c r="C49" s="27" t="s">
        <v>16</v>
      </c>
      <c r="L49" s="33"/>
    </row>
    <row r="50" spans="2:12" s="1" customFormat="1" ht="16.5" customHeight="1">
      <c r="B50" s="33"/>
      <c r="E50" s="244" t="str">
        <f>E7</f>
        <v>II/116 Nová Ves pod Pleší, PD</v>
      </c>
      <c r="F50" s="245"/>
      <c r="G50" s="245"/>
      <c r="H50" s="245"/>
      <c r="L50" s="33"/>
    </row>
    <row r="51" spans="2:12" ht="12" customHeight="1">
      <c r="B51" s="20"/>
      <c r="C51" s="27" t="s">
        <v>132</v>
      </c>
      <c r="L51" s="20"/>
    </row>
    <row r="52" spans="2:12" s="1" customFormat="1" ht="16.5" customHeight="1">
      <c r="B52" s="33"/>
      <c r="E52" s="244" t="s">
        <v>556</v>
      </c>
      <c r="F52" s="246"/>
      <c r="G52" s="246"/>
      <c r="H52" s="246"/>
      <c r="L52" s="33"/>
    </row>
    <row r="53" spans="2:12" s="1" customFormat="1" ht="12" customHeight="1">
      <c r="B53" s="33"/>
      <c r="C53" s="27" t="s">
        <v>557</v>
      </c>
      <c r="L53" s="33"/>
    </row>
    <row r="54" spans="2:12" s="1" customFormat="1" ht="16.5" customHeight="1">
      <c r="B54" s="33"/>
      <c r="E54" s="208" t="str">
        <f>E11</f>
        <v>SO 101.2 (101) - Komunikace II/116 (úsek 1,375-1,927 km)</v>
      </c>
      <c r="F54" s="246"/>
      <c r="G54" s="246"/>
      <c r="H54" s="246"/>
      <c r="L54" s="33"/>
    </row>
    <row r="55" spans="2:12" s="1" customFormat="1" ht="6.95" customHeight="1">
      <c r="B55" s="33"/>
      <c r="L55" s="33"/>
    </row>
    <row r="56" spans="2:12" s="1" customFormat="1" ht="12" customHeight="1">
      <c r="B56" s="33"/>
      <c r="C56" s="27" t="s">
        <v>22</v>
      </c>
      <c r="F56" s="25" t="str">
        <f>F14</f>
        <v>Nová Ves pod Pleší</v>
      </c>
      <c r="I56" s="27" t="s">
        <v>24</v>
      </c>
      <c r="J56" s="50" t="str">
        <f>IF(J14="","",J14)</f>
        <v>3. 10. 2022</v>
      </c>
      <c r="L56" s="33"/>
    </row>
    <row r="57" spans="2:12" s="1" customFormat="1" ht="6.95" customHeight="1">
      <c r="B57" s="33"/>
      <c r="L57" s="33"/>
    </row>
    <row r="58" spans="2:12" s="1" customFormat="1" ht="25.7" customHeight="1">
      <c r="B58" s="33"/>
      <c r="C58" s="27" t="s">
        <v>30</v>
      </c>
      <c r="F58" s="25" t="str">
        <f>E17</f>
        <v>Krajská správa a údržba silnic Středočeského kraje</v>
      </c>
      <c r="I58" s="27" t="s">
        <v>38</v>
      </c>
      <c r="J58" s="31" t="str">
        <f>E23</f>
        <v>METROPROJEKT Praha a.s.</v>
      </c>
      <c r="L58" s="33"/>
    </row>
    <row r="59" spans="2:12" s="1" customFormat="1" ht="15.2" customHeight="1">
      <c r="B59" s="33"/>
      <c r="C59" s="27" t="s">
        <v>36</v>
      </c>
      <c r="F59" s="25" t="str">
        <f>IF(E20="","",E20)</f>
        <v>Vyplň údaj</v>
      </c>
      <c r="I59" s="27" t="s">
        <v>43</v>
      </c>
      <c r="J59" s="31" t="str">
        <f>E26</f>
        <v xml:space="preserve"> </v>
      </c>
      <c r="L59" s="33"/>
    </row>
    <row r="60" spans="2:12" s="1" customFormat="1" ht="10.35" customHeight="1">
      <c r="B60" s="33"/>
      <c r="L60" s="33"/>
    </row>
    <row r="61" spans="2:12" s="1" customFormat="1" ht="29.25" customHeight="1">
      <c r="B61" s="33"/>
      <c r="C61" s="102" t="s">
        <v>135</v>
      </c>
      <c r="D61" s="96"/>
      <c r="E61" s="96"/>
      <c r="F61" s="96"/>
      <c r="G61" s="96"/>
      <c r="H61" s="96"/>
      <c r="I61" s="96"/>
      <c r="J61" s="103" t="s">
        <v>136</v>
      </c>
      <c r="K61" s="96"/>
      <c r="L61" s="33"/>
    </row>
    <row r="62" spans="2:12" s="1" customFormat="1" ht="10.35" customHeight="1">
      <c r="B62" s="33"/>
      <c r="L62" s="33"/>
    </row>
    <row r="63" spans="2:47" s="1" customFormat="1" ht="22.9" customHeight="1">
      <c r="B63" s="33"/>
      <c r="C63" s="104" t="s">
        <v>80</v>
      </c>
      <c r="J63" s="64">
        <f>J91</f>
        <v>0</v>
      </c>
      <c r="L63" s="33"/>
      <c r="AU63" s="17" t="s">
        <v>137</v>
      </c>
    </row>
    <row r="64" spans="2:12" s="8" customFormat="1" ht="24.95" customHeight="1">
      <c r="B64" s="105"/>
      <c r="D64" s="106" t="s">
        <v>138</v>
      </c>
      <c r="E64" s="107"/>
      <c r="F64" s="107"/>
      <c r="G64" s="107"/>
      <c r="H64" s="107"/>
      <c r="I64" s="107"/>
      <c r="J64" s="108">
        <f>J92</f>
        <v>0</v>
      </c>
      <c r="L64" s="105"/>
    </row>
    <row r="65" spans="2:12" s="9" customFormat="1" ht="19.9" customHeight="1">
      <c r="B65" s="109"/>
      <c r="D65" s="110" t="s">
        <v>139</v>
      </c>
      <c r="E65" s="111"/>
      <c r="F65" s="111"/>
      <c r="G65" s="111"/>
      <c r="H65" s="111"/>
      <c r="I65" s="111"/>
      <c r="J65" s="112">
        <f>J93</f>
        <v>0</v>
      </c>
      <c r="L65" s="109"/>
    </row>
    <row r="66" spans="2:12" s="9" customFormat="1" ht="19.9" customHeight="1">
      <c r="B66" s="109"/>
      <c r="D66" s="110" t="s">
        <v>140</v>
      </c>
      <c r="E66" s="111"/>
      <c r="F66" s="111"/>
      <c r="G66" s="111"/>
      <c r="H66" s="111"/>
      <c r="I66" s="111"/>
      <c r="J66" s="112">
        <f>J161</f>
        <v>0</v>
      </c>
      <c r="L66" s="109"/>
    </row>
    <row r="67" spans="2:12" s="9" customFormat="1" ht="19.9" customHeight="1">
      <c r="B67" s="109"/>
      <c r="D67" s="110" t="s">
        <v>142</v>
      </c>
      <c r="E67" s="111"/>
      <c r="F67" s="111"/>
      <c r="G67" s="111"/>
      <c r="H67" s="111"/>
      <c r="I67" s="111"/>
      <c r="J67" s="112">
        <f>J197</f>
        <v>0</v>
      </c>
      <c r="L67" s="109"/>
    </row>
    <row r="68" spans="2:12" s="9" customFormat="1" ht="19.9" customHeight="1">
      <c r="B68" s="109"/>
      <c r="D68" s="110" t="s">
        <v>143</v>
      </c>
      <c r="E68" s="111"/>
      <c r="F68" s="111"/>
      <c r="G68" s="111"/>
      <c r="H68" s="111"/>
      <c r="I68" s="111"/>
      <c r="J68" s="112">
        <f>J226</f>
        <v>0</v>
      </c>
      <c r="L68" s="109"/>
    </row>
    <row r="69" spans="2:12" s="9" customFormat="1" ht="19.9" customHeight="1">
      <c r="B69" s="109"/>
      <c r="D69" s="110" t="s">
        <v>144</v>
      </c>
      <c r="E69" s="111"/>
      <c r="F69" s="111"/>
      <c r="G69" s="111"/>
      <c r="H69" s="111"/>
      <c r="I69" s="111"/>
      <c r="J69" s="112">
        <f>J263</f>
        <v>0</v>
      </c>
      <c r="L69" s="109"/>
    </row>
    <row r="70" spans="2:12" s="1" customFormat="1" ht="21.75" customHeight="1">
      <c r="B70" s="33"/>
      <c r="L70" s="33"/>
    </row>
    <row r="71" spans="2:12" s="1" customFormat="1" ht="6.95" customHeight="1">
      <c r="B71" s="42"/>
      <c r="C71" s="43"/>
      <c r="D71" s="43"/>
      <c r="E71" s="43"/>
      <c r="F71" s="43"/>
      <c r="G71" s="43"/>
      <c r="H71" s="43"/>
      <c r="I71" s="43"/>
      <c r="J71" s="43"/>
      <c r="K71" s="43"/>
      <c r="L71" s="33"/>
    </row>
    <row r="75" spans="2:12" s="1" customFormat="1" ht="6.95" customHeight="1">
      <c r="B75" s="44"/>
      <c r="C75" s="45"/>
      <c r="D75" s="45"/>
      <c r="E75" s="45"/>
      <c r="F75" s="45"/>
      <c r="G75" s="45"/>
      <c r="H75" s="45"/>
      <c r="I75" s="45"/>
      <c r="J75" s="45"/>
      <c r="K75" s="45"/>
      <c r="L75" s="33"/>
    </row>
    <row r="76" spans="2:12" s="1" customFormat="1" ht="24.95" customHeight="1">
      <c r="B76" s="33"/>
      <c r="C76" s="21" t="s">
        <v>145</v>
      </c>
      <c r="L76" s="33"/>
    </row>
    <row r="77" spans="2:12" s="1" customFormat="1" ht="6.95" customHeight="1">
      <c r="B77" s="33"/>
      <c r="L77" s="33"/>
    </row>
    <row r="78" spans="2:12" s="1" customFormat="1" ht="12" customHeight="1">
      <c r="B78" s="33"/>
      <c r="C78" s="27" t="s">
        <v>16</v>
      </c>
      <c r="L78" s="33"/>
    </row>
    <row r="79" spans="2:12" s="1" customFormat="1" ht="16.5" customHeight="1">
      <c r="B79" s="33"/>
      <c r="E79" s="244" t="str">
        <f>E7</f>
        <v>II/116 Nová Ves pod Pleší, PD</v>
      </c>
      <c r="F79" s="245"/>
      <c r="G79" s="245"/>
      <c r="H79" s="245"/>
      <c r="L79" s="33"/>
    </row>
    <row r="80" spans="2:12" ht="12" customHeight="1">
      <c r="B80" s="20"/>
      <c r="C80" s="27" t="s">
        <v>132</v>
      </c>
      <c r="L80" s="20"/>
    </row>
    <row r="81" spans="2:12" s="1" customFormat="1" ht="16.5" customHeight="1">
      <c r="B81" s="33"/>
      <c r="E81" s="244" t="s">
        <v>556</v>
      </c>
      <c r="F81" s="246"/>
      <c r="G81" s="246"/>
      <c r="H81" s="246"/>
      <c r="L81" s="33"/>
    </row>
    <row r="82" spans="2:12" s="1" customFormat="1" ht="12" customHeight="1">
      <c r="B82" s="33"/>
      <c r="C82" s="27" t="s">
        <v>557</v>
      </c>
      <c r="L82" s="33"/>
    </row>
    <row r="83" spans="2:12" s="1" customFormat="1" ht="16.5" customHeight="1">
      <c r="B83" s="33"/>
      <c r="E83" s="208" t="str">
        <f>E11</f>
        <v>SO 101.2 (101) - Komunikace II/116 (úsek 1,375-1,927 km)</v>
      </c>
      <c r="F83" s="246"/>
      <c r="G83" s="246"/>
      <c r="H83" s="246"/>
      <c r="L83" s="33"/>
    </row>
    <row r="84" spans="2:12" s="1" customFormat="1" ht="6.95" customHeight="1">
      <c r="B84" s="33"/>
      <c r="L84" s="33"/>
    </row>
    <row r="85" spans="2:12" s="1" customFormat="1" ht="12" customHeight="1">
      <c r="B85" s="33"/>
      <c r="C85" s="27" t="s">
        <v>22</v>
      </c>
      <c r="F85" s="25" t="str">
        <f>F14</f>
        <v>Nová Ves pod Pleší</v>
      </c>
      <c r="I85" s="27" t="s">
        <v>24</v>
      </c>
      <c r="J85" s="50" t="str">
        <f>IF(J14="","",J14)</f>
        <v>3. 10. 2022</v>
      </c>
      <c r="L85" s="33"/>
    </row>
    <row r="86" spans="2:12" s="1" customFormat="1" ht="6.95" customHeight="1">
      <c r="B86" s="33"/>
      <c r="L86" s="33"/>
    </row>
    <row r="87" spans="2:12" s="1" customFormat="1" ht="25.7" customHeight="1">
      <c r="B87" s="33"/>
      <c r="C87" s="27" t="s">
        <v>30</v>
      </c>
      <c r="F87" s="25" t="str">
        <f>E17</f>
        <v>Krajská správa a údržba silnic Středočeského kraje</v>
      </c>
      <c r="I87" s="27" t="s">
        <v>38</v>
      </c>
      <c r="J87" s="31" t="str">
        <f>E23</f>
        <v>METROPROJEKT Praha a.s.</v>
      </c>
      <c r="L87" s="33"/>
    </row>
    <row r="88" spans="2:12" s="1" customFormat="1" ht="15.2" customHeight="1">
      <c r="B88" s="33"/>
      <c r="C88" s="27" t="s">
        <v>36</v>
      </c>
      <c r="F88" s="25" t="str">
        <f>IF(E20="","",E20)</f>
        <v>Vyplň údaj</v>
      </c>
      <c r="I88" s="27" t="s">
        <v>43</v>
      </c>
      <c r="J88" s="31" t="str">
        <f>E26</f>
        <v xml:space="preserve"> </v>
      </c>
      <c r="L88" s="33"/>
    </row>
    <row r="89" spans="2:12" s="1" customFormat="1" ht="10.35" customHeight="1">
      <c r="B89" s="33"/>
      <c r="L89" s="33"/>
    </row>
    <row r="90" spans="2:20" s="10" customFormat="1" ht="29.25" customHeight="1">
      <c r="B90" s="113"/>
      <c r="C90" s="114" t="s">
        <v>146</v>
      </c>
      <c r="D90" s="115" t="s">
        <v>67</v>
      </c>
      <c r="E90" s="115" t="s">
        <v>63</v>
      </c>
      <c r="F90" s="115" t="s">
        <v>64</v>
      </c>
      <c r="G90" s="115" t="s">
        <v>147</v>
      </c>
      <c r="H90" s="115" t="s">
        <v>148</v>
      </c>
      <c r="I90" s="115" t="s">
        <v>149</v>
      </c>
      <c r="J90" s="115" t="s">
        <v>136</v>
      </c>
      <c r="K90" s="116" t="s">
        <v>150</v>
      </c>
      <c r="L90" s="113"/>
      <c r="M90" s="57" t="s">
        <v>44</v>
      </c>
      <c r="N90" s="58" t="s">
        <v>52</v>
      </c>
      <c r="O90" s="58" t="s">
        <v>151</v>
      </c>
      <c r="P90" s="58" t="s">
        <v>152</v>
      </c>
      <c r="Q90" s="58" t="s">
        <v>153</v>
      </c>
      <c r="R90" s="58" t="s">
        <v>154</v>
      </c>
      <c r="S90" s="58" t="s">
        <v>155</v>
      </c>
      <c r="T90" s="59" t="s">
        <v>156</v>
      </c>
    </row>
    <row r="91" spans="2:63" s="1" customFormat="1" ht="22.9" customHeight="1">
      <c r="B91" s="33"/>
      <c r="C91" s="62" t="s">
        <v>157</v>
      </c>
      <c r="J91" s="117">
        <f>BK91</f>
        <v>0</v>
      </c>
      <c r="L91" s="33"/>
      <c r="M91" s="60"/>
      <c r="N91" s="51"/>
      <c r="O91" s="51"/>
      <c r="P91" s="118">
        <f>P92</f>
        <v>0</v>
      </c>
      <c r="Q91" s="51"/>
      <c r="R91" s="118">
        <f>R92</f>
        <v>758.888382995</v>
      </c>
      <c r="S91" s="51"/>
      <c r="T91" s="119">
        <f>T92</f>
        <v>2992.514</v>
      </c>
      <c r="AT91" s="17" t="s">
        <v>81</v>
      </c>
      <c r="AU91" s="17" t="s">
        <v>137</v>
      </c>
      <c r="BK91" s="120">
        <f>BK92</f>
        <v>0</v>
      </c>
    </row>
    <row r="92" spans="2:63" s="11" customFormat="1" ht="25.9" customHeight="1">
      <c r="B92" s="121"/>
      <c r="D92" s="122" t="s">
        <v>81</v>
      </c>
      <c r="E92" s="123" t="s">
        <v>158</v>
      </c>
      <c r="F92" s="123" t="s">
        <v>159</v>
      </c>
      <c r="I92" s="124"/>
      <c r="J92" s="125">
        <f>BK92</f>
        <v>0</v>
      </c>
      <c r="L92" s="121"/>
      <c r="M92" s="126"/>
      <c r="P92" s="127">
        <f>P93+P161+P197+P226+P263</f>
        <v>0</v>
      </c>
      <c r="R92" s="127">
        <f>R93+R161+R197+R226+R263</f>
        <v>758.888382995</v>
      </c>
      <c r="T92" s="128">
        <f>T93+T161+T197+T226+T263</f>
        <v>2992.514</v>
      </c>
      <c r="AR92" s="122" t="s">
        <v>90</v>
      </c>
      <c r="AT92" s="129" t="s">
        <v>81</v>
      </c>
      <c r="AU92" s="129" t="s">
        <v>82</v>
      </c>
      <c r="AY92" s="122" t="s">
        <v>160</v>
      </c>
      <c r="BK92" s="130">
        <f>BK93+BK161+BK197+BK226+BK263</f>
        <v>0</v>
      </c>
    </row>
    <row r="93" spans="2:63" s="11" customFormat="1" ht="22.9" customHeight="1">
      <c r="B93" s="121"/>
      <c r="D93" s="122" t="s">
        <v>81</v>
      </c>
      <c r="E93" s="131" t="s">
        <v>90</v>
      </c>
      <c r="F93" s="131" t="s">
        <v>161</v>
      </c>
      <c r="I93" s="124"/>
      <c r="J93" s="132">
        <f>BK93</f>
        <v>0</v>
      </c>
      <c r="L93" s="121"/>
      <c r="M93" s="126"/>
      <c r="P93" s="127">
        <f>SUM(P94:P160)</f>
        <v>0</v>
      </c>
      <c r="R93" s="127">
        <f>SUM(R94:R160)</f>
        <v>388.45327335</v>
      </c>
      <c r="T93" s="128">
        <f>SUM(T94:T160)</f>
        <v>2639.264</v>
      </c>
      <c r="AR93" s="122" t="s">
        <v>90</v>
      </c>
      <c r="AT93" s="129" t="s">
        <v>81</v>
      </c>
      <c r="AU93" s="129" t="s">
        <v>90</v>
      </c>
      <c r="AY93" s="122" t="s">
        <v>160</v>
      </c>
      <c r="BK93" s="130">
        <f>SUM(BK94:BK160)</f>
        <v>0</v>
      </c>
    </row>
    <row r="94" spans="2:65" s="1" customFormat="1" ht="37.9" customHeight="1">
      <c r="B94" s="33"/>
      <c r="C94" s="133" t="s">
        <v>90</v>
      </c>
      <c r="D94" s="133" t="s">
        <v>162</v>
      </c>
      <c r="E94" s="134" t="s">
        <v>163</v>
      </c>
      <c r="F94" s="135" t="s">
        <v>164</v>
      </c>
      <c r="G94" s="136" t="s">
        <v>165</v>
      </c>
      <c r="H94" s="137">
        <v>3666</v>
      </c>
      <c r="I94" s="138"/>
      <c r="J94" s="139">
        <f>ROUND(I94*H94,2)</f>
        <v>0</v>
      </c>
      <c r="K94" s="135" t="s">
        <v>166</v>
      </c>
      <c r="L94" s="33"/>
      <c r="M94" s="140" t="s">
        <v>44</v>
      </c>
      <c r="N94" s="141" t="s">
        <v>53</v>
      </c>
      <c r="P94" s="142">
        <f>O94*H94</f>
        <v>0</v>
      </c>
      <c r="Q94" s="142">
        <v>0</v>
      </c>
      <c r="R94" s="142">
        <f>Q94*H94</f>
        <v>0</v>
      </c>
      <c r="S94" s="142">
        <v>0.4</v>
      </c>
      <c r="T94" s="143">
        <f>S94*H94</f>
        <v>1466.4</v>
      </c>
      <c r="AR94" s="144" t="s">
        <v>167</v>
      </c>
      <c r="AT94" s="144" t="s">
        <v>162</v>
      </c>
      <c r="AU94" s="144" t="s">
        <v>92</v>
      </c>
      <c r="AY94" s="17" t="s">
        <v>160</v>
      </c>
      <c r="BE94" s="145">
        <f>IF(N94="základní",J94,0)</f>
        <v>0</v>
      </c>
      <c r="BF94" s="145">
        <f>IF(N94="snížená",J94,0)</f>
        <v>0</v>
      </c>
      <c r="BG94" s="145">
        <f>IF(N94="zákl. přenesená",J94,0)</f>
        <v>0</v>
      </c>
      <c r="BH94" s="145">
        <f>IF(N94="sníž. přenesená",J94,0)</f>
        <v>0</v>
      </c>
      <c r="BI94" s="145">
        <f>IF(N94="nulová",J94,0)</f>
        <v>0</v>
      </c>
      <c r="BJ94" s="17" t="s">
        <v>90</v>
      </c>
      <c r="BK94" s="145">
        <f>ROUND(I94*H94,2)</f>
        <v>0</v>
      </c>
      <c r="BL94" s="17" t="s">
        <v>167</v>
      </c>
      <c r="BM94" s="144" t="s">
        <v>559</v>
      </c>
    </row>
    <row r="95" spans="2:47" s="1" customFormat="1" ht="11.25">
      <c r="B95" s="33"/>
      <c r="D95" s="146" t="s">
        <v>169</v>
      </c>
      <c r="F95" s="147" t="s">
        <v>170</v>
      </c>
      <c r="I95" s="148"/>
      <c r="L95" s="33"/>
      <c r="M95" s="149"/>
      <c r="T95" s="54"/>
      <c r="AT95" s="17" t="s">
        <v>169</v>
      </c>
      <c r="AU95" s="17" t="s">
        <v>92</v>
      </c>
    </row>
    <row r="96" spans="2:47" s="1" customFormat="1" ht="175.5">
      <c r="B96" s="33"/>
      <c r="D96" s="150" t="s">
        <v>171</v>
      </c>
      <c r="F96" s="151" t="s">
        <v>172</v>
      </c>
      <c r="I96" s="148"/>
      <c r="L96" s="33"/>
      <c r="M96" s="149"/>
      <c r="T96" s="54"/>
      <c r="AT96" s="17" t="s">
        <v>171</v>
      </c>
      <c r="AU96" s="17" t="s">
        <v>92</v>
      </c>
    </row>
    <row r="97" spans="2:51" s="14" customFormat="1" ht="11.25">
      <c r="B97" s="166"/>
      <c r="D97" s="150" t="s">
        <v>173</v>
      </c>
      <c r="E97" s="167" t="s">
        <v>44</v>
      </c>
      <c r="F97" s="168" t="s">
        <v>560</v>
      </c>
      <c r="H97" s="167" t="s">
        <v>44</v>
      </c>
      <c r="I97" s="169"/>
      <c r="L97" s="166"/>
      <c r="M97" s="170"/>
      <c r="T97" s="171"/>
      <c r="AT97" s="167" t="s">
        <v>173</v>
      </c>
      <c r="AU97" s="167" t="s">
        <v>92</v>
      </c>
      <c r="AV97" s="14" t="s">
        <v>90</v>
      </c>
      <c r="AW97" s="14" t="s">
        <v>42</v>
      </c>
      <c r="AX97" s="14" t="s">
        <v>82</v>
      </c>
      <c r="AY97" s="167" t="s">
        <v>160</v>
      </c>
    </row>
    <row r="98" spans="2:51" s="12" customFormat="1" ht="11.25">
      <c r="B98" s="152"/>
      <c r="D98" s="150" t="s">
        <v>173</v>
      </c>
      <c r="E98" s="153" t="s">
        <v>44</v>
      </c>
      <c r="F98" s="154" t="s">
        <v>561</v>
      </c>
      <c r="H98" s="155">
        <v>3666</v>
      </c>
      <c r="I98" s="156"/>
      <c r="L98" s="152"/>
      <c r="M98" s="157"/>
      <c r="T98" s="158"/>
      <c r="AT98" s="153" t="s">
        <v>173</v>
      </c>
      <c r="AU98" s="153" t="s">
        <v>92</v>
      </c>
      <c r="AV98" s="12" t="s">
        <v>92</v>
      </c>
      <c r="AW98" s="12" t="s">
        <v>42</v>
      </c>
      <c r="AX98" s="12" t="s">
        <v>90</v>
      </c>
      <c r="AY98" s="153" t="s">
        <v>160</v>
      </c>
    </row>
    <row r="99" spans="2:65" s="1" customFormat="1" ht="24.2" customHeight="1">
      <c r="B99" s="33"/>
      <c r="C99" s="133" t="s">
        <v>92</v>
      </c>
      <c r="D99" s="133" t="s">
        <v>162</v>
      </c>
      <c r="E99" s="134" t="s">
        <v>177</v>
      </c>
      <c r="F99" s="135" t="s">
        <v>178</v>
      </c>
      <c r="G99" s="136" t="s">
        <v>165</v>
      </c>
      <c r="H99" s="137">
        <v>5501</v>
      </c>
      <c r="I99" s="138"/>
      <c r="J99" s="139">
        <f>ROUND(I99*H99,2)</f>
        <v>0</v>
      </c>
      <c r="K99" s="135" t="s">
        <v>166</v>
      </c>
      <c r="L99" s="33"/>
      <c r="M99" s="140" t="s">
        <v>44</v>
      </c>
      <c r="N99" s="141" t="s">
        <v>53</v>
      </c>
      <c r="P99" s="142">
        <f>O99*H99</f>
        <v>0</v>
      </c>
      <c r="Q99" s="142">
        <v>8.764E-05</v>
      </c>
      <c r="R99" s="142">
        <f>Q99*H99</f>
        <v>0.48210763999999995</v>
      </c>
      <c r="S99" s="142">
        <v>0.128</v>
      </c>
      <c r="T99" s="143">
        <f>S99*H99</f>
        <v>704.128</v>
      </c>
      <c r="AR99" s="144" t="s">
        <v>167</v>
      </c>
      <c r="AT99" s="144" t="s">
        <v>162</v>
      </c>
      <c r="AU99" s="144" t="s">
        <v>92</v>
      </c>
      <c r="AY99" s="17" t="s">
        <v>160</v>
      </c>
      <c r="BE99" s="145">
        <f>IF(N99="základní",J99,0)</f>
        <v>0</v>
      </c>
      <c r="BF99" s="145">
        <f>IF(N99="snížená",J99,0)</f>
        <v>0</v>
      </c>
      <c r="BG99" s="145">
        <f>IF(N99="zákl. přenesená",J99,0)</f>
        <v>0</v>
      </c>
      <c r="BH99" s="145">
        <f>IF(N99="sníž. přenesená",J99,0)</f>
        <v>0</v>
      </c>
      <c r="BI99" s="145">
        <f>IF(N99="nulová",J99,0)</f>
        <v>0</v>
      </c>
      <c r="BJ99" s="17" t="s">
        <v>90</v>
      </c>
      <c r="BK99" s="145">
        <f>ROUND(I99*H99,2)</f>
        <v>0</v>
      </c>
      <c r="BL99" s="17" t="s">
        <v>167</v>
      </c>
      <c r="BM99" s="144" t="s">
        <v>188</v>
      </c>
    </row>
    <row r="100" spans="2:47" s="1" customFormat="1" ht="11.25">
      <c r="B100" s="33"/>
      <c r="D100" s="146" t="s">
        <v>169</v>
      </c>
      <c r="F100" s="147" t="s">
        <v>180</v>
      </c>
      <c r="I100" s="148"/>
      <c r="L100" s="33"/>
      <c r="M100" s="149"/>
      <c r="T100" s="54"/>
      <c r="AT100" s="17" t="s">
        <v>169</v>
      </c>
      <c r="AU100" s="17" t="s">
        <v>92</v>
      </c>
    </row>
    <row r="101" spans="2:47" s="1" customFormat="1" ht="195">
      <c r="B101" s="33"/>
      <c r="D101" s="150" t="s">
        <v>171</v>
      </c>
      <c r="F101" s="151" t="s">
        <v>181</v>
      </c>
      <c r="I101" s="148"/>
      <c r="L101" s="33"/>
      <c r="M101" s="149"/>
      <c r="T101" s="54"/>
      <c r="AT101" s="17" t="s">
        <v>171</v>
      </c>
      <c r="AU101" s="17" t="s">
        <v>92</v>
      </c>
    </row>
    <row r="102" spans="2:51" s="14" customFormat="1" ht="11.25">
      <c r="B102" s="166"/>
      <c r="D102" s="150" t="s">
        <v>173</v>
      </c>
      <c r="E102" s="167" t="s">
        <v>44</v>
      </c>
      <c r="F102" s="168" t="s">
        <v>562</v>
      </c>
      <c r="H102" s="167" t="s">
        <v>44</v>
      </c>
      <c r="I102" s="169"/>
      <c r="L102" s="166"/>
      <c r="M102" s="170"/>
      <c r="T102" s="171"/>
      <c r="AT102" s="167" t="s">
        <v>173</v>
      </c>
      <c r="AU102" s="167" t="s">
        <v>92</v>
      </c>
      <c r="AV102" s="14" t="s">
        <v>90</v>
      </c>
      <c r="AW102" s="14" t="s">
        <v>42</v>
      </c>
      <c r="AX102" s="14" t="s">
        <v>82</v>
      </c>
      <c r="AY102" s="167" t="s">
        <v>160</v>
      </c>
    </row>
    <row r="103" spans="2:51" s="14" customFormat="1" ht="11.25">
      <c r="B103" s="166"/>
      <c r="D103" s="150" t="s">
        <v>173</v>
      </c>
      <c r="E103" s="167" t="s">
        <v>44</v>
      </c>
      <c r="F103" s="168" t="s">
        <v>563</v>
      </c>
      <c r="H103" s="167" t="s">
        <v>44</v>
      </c>
      <c r="I103" s="169"/>
      <c r="L103" s="166"/>
      <c r="M103" s="170"/>
      <c r="T103" s="171"/>
      <c r="AT103" s="167" t="s">
        <v>173</v>
      </c>
      <c r="AU103" s="167" t="s">
        <v>92</v>
      </c>
      <c r="AV103" s="14" t="s">
        <v>90</v>
      </c>
      <c r="AW103" s="14" t="s">
        <v>42</v>
      </c>
      <c r="AX103" s="14" t="s">
        <v>82</v>
      </c>
      <c r="AY103" s="167" t="s">
        <v>160</v>
      </c>
    </row>
    <row r="104" spans="2:51" s="12" customFormat="1" ht="11.25">
      <c r="B104" s="152"/>
      <c r="D104" s="150" t="s">
        <v>173</v>
      </c>
      <c r="E104" s="153" t="s">
        <v>44</v>
      </c>
      <c r="F104" s="154" t="s">
        <v>564</v>
      </c>
      <c r="H104" s="155">
        <v>3666</v>
      </c>
      <c r="I104" s="156"/>
      <c r="L104" s="152"/>
      <c r="M104" s="157"/>
      <c r="T104" s="158"/>
      <c r="AT104" s="153" t="s">
        <v>173</v>
      </c>
      <c r="AU104" s="153" t="s">
        <v>92</v>
      </c>
      <c r="AV104" s="12" t="s">
        <v>92</v>
      </c>
      <c r="AW104" s="12" t="s">
        <v>42</v>
      </c>
      <c r="AX104" s="12" t="s">
        <v>82</v>
      </c>
      <c r="AY104" s="153" t="s">
        <v>160</v>
      </c>
    </row>
    <row r="105" spans="2:51" s="14" customFormat="1" ht="11.25">
      <c r="B105" s="166"/>
      <c r="D105" s="150" t="s">
        <v>173</v>
      </c>
      <c r="E105" s="167" t="s">
        <v>44</v>
      </c>
      <c r="F105" s="168" t="s">
        <v>565</v>
      </c>
      <c r="H105" s="167" t="s">
        <v>44</v>
      </c>
      <c r="I105" s="169"/>
      <c r="L105" s="166"/>
      <c r="M105" s="170"/>
      <c r="T105" s="171"/>
      <c r="AT105" s="167" t="s">
        <v>173</v>
      </c>
      <c r="AU105" s="167" t="s">
        <v>92</v>
      </c>
      <c r="AV105" s="14" t="s">
        <v>90</v>
      </c>
      <c r="AW105" s="14" t="s">
        <v>42</v>
      </c>
      <c r="AX105" s="14" t="s">
        <v>82</v>
      </c>
      <c r="AY105" s="167" t="s">
        <v>160</v>
      </c>
    </row>
    <row r="106" spans="2:51" s="12" customFormat="1" ht="11.25">
      <c r="B106" s="152"/>
      <c r="D106" s="150" t="s">
        <v>173</v>
      </c>
      <c r="E106" s="153" t="s">
        <v>44</v>
      </c>
      <c r="F106" s="154" t="s">
        <v>566</v>
      </c>
      <c r="H106" s="155">
        <v>1835</v>
      </c>
      <c r="I106" s="156"/>
      <c r="L106" s="152"/>
      <c r="M106" s="157"/>
      <c r="T106" s="158"/>
      <c r="AT106" s="153" t="s">
        <v>173</v>
      </c>
      <c r="AU106" s="153" t="s">
        <v>92</v>
      </c>
      <c r="AV106" s="12" t="s">
        <v>92</v>
      </c>
      <c r="AW106" s="12" t="s">
        <v>42</v>
      </c>
      <c r="AX106" s="12" t="s">
        <v>82</v>
      </c>
      <c r="AY106" s="153" t="s">
        <v>160</v>
      </c>
    </row>
    <row r="107" spans="2:51" s="13" customFormat="1" ht="11.25">
      <c r="B107" s="159"/>
      <c r="D107" s="150" t="s">
        <v>173</v>
      </c>
      <c r="E107" s="160" t="s">
        <v>44</v>
      </c>
      <c r="F107" s="161" t="s">
        <v>176</v>
      </c>
      <c r="H107" s="162">
        <v>5501</v>
      </c>
      <c r="I107" s="163"/>
      <c r="L107" s="159"/>
      <c r="M107" s="164"/>
      <c r="T107" s="165"/>
      <c r="AT107" s="160" t="s">
        <v>173</v>
      </c>
      <c r="AU107" s="160" t="s">
        <v>92</v>
      </c>
      <c r="AV107" s="13" t="s">
        <v>167</v>
      </c>
      <c r="AW107" s="13" t="s">
        <v>42</v>
      </c>
      <c r="AX107" s="13" t="s">
        <v>90</v>
      </c>
      <c r="AY107" s="160" t="s">
        <v>160</v>
      </c>
    </row>
    <row r="108" spans="2:65" s="1" customFormat="1" ht="24.2" customHeight="1">
      <c r="B108" s="33"/>
      <c r="C108" s="133" t="s">
        <v>185</v>
      </c>
      <c r="D108" s="133" t="s">
        <v>162</v>
      </c>
      <c r="E108" s="134" t="s">
        <v>567</v>
      </c>
      <c r="F108" s="135" t="s">
        <v>568</v>
      </c>
      <c r="G108" s="136" t="s">
        <v>165</v>
      </c>
      <c r="H108" s="137">
        <v>1831</v>
      </c>
      <c r="I108" s="138"/>
      <c r="J108" s="139">
        <f>ROUND(I108*H108,2)</f>
        <v>0</v>
      </c>
      <c r="K108" s="135" t="s">
        <v>166</v>
      </c>
      <c r="L108" s="33"/>
      <c r="M108" s="140" t="s">
        <v>44</v>
      </c>
      <c r="N108" s="141" t="s">
        <v>53</v>
      </c>
      <c r="P108" s="142">
        <f>O108*H108</f>
        <v>0</v>
      </c>
      <c r="Q108" s="142">
        <v>0.00012541</v>
      </c>
      <c r="R108" s="142">
        <f>Q108*H108</f>
        <v>0.22962571</v>
      </c>
      <c r="S108" s="142">
        <v>0.256</v>
      </c>
      <c r="T108" s="143">
        <f>S108*H108</f>
        <v>468.736</v>
      </c>
      <c r="AR108" s="144" t="s">
        <v>167</v>
      </c>
      <c r="AT108" s="144" t="s">
        <v>162</v>
      </c>
      <c r="AU108" s="144" t="s">
        <v>92</v>
      </c>
      <c r="AY108" s="17" t="s">
        <v>160</v>
      </c>
      <c r="BE108" s="145">
        <f>IF(N108="základní",J108,0)</f>
        <v>0</v>
      </c>
      <c r="BF108" s="145">
        <f>IF(N108="snížená",J108,0)</f>
        <v>0</v>
      </c>
      <c r="BG108" s="145">
        <f>IF(N108="zákl. přenesená",J108,0)</f>
        <v>0</v>
      </c>
      <c r="BH108" s="145">
        <f>IF(N108="sníž. přenesená",J108,0)</f>
        <v>0</v>
      </c>
      <c r="BI108" s="145">
        <f>IF(N108="nulová",J108,0)</f>
        <v>0</v>
      </c>
      <c r="BJ108" s="17" t="s">
        <v>90</v>
      </c>
      <c r="BK108" s="145">
        <f>ROUND(I108*H108,2)</f>
        <v>0</v>
      </c>
      <c r="BL108" s="17" t="s">
        <v>167</v>
      </c>
      <c r="BM108" s="144" t="s">
        <v>569</v>
      </c>
    </row>
    <row r="109" spans="2:47" s="1" customFormat="1" ht="11.25">
      <c r="B109" s="33"/>
      <c r="D109" s="146" t="s">
        <v>169</v>
      </c>
      <c r="F109" s="147" t="s">
        <v>570</v>
      </c>
      <c r="I109" s="148"/>
      <c r="L109" s="33"/>
      <c r="M109" s="149"/>
      <c r="T109" s="54"/>
      <c r="AT109" s="17" t="s">
        <v>169</v>
      </c>
      <c r="AU109" s="17" t="s">
        <v>92</v>
      </c>
    </row>
    <row r="110" spans="2:47" s="1" customFormat="1" ht="195">
      <c r="B110" s="33"/>
      <c r="D110" s="150" t="s">
        <v>171</v>
      </c>
      <c r="F110" s="151" t="s">
        <v>181</v>
      </c>
      <c r="I110" s="148"/>
      <c r="L110" s="33"/>
      <c r="M110" s="149"/>
      <c r="T110" s="54"/>
      <c r="AT110" s="17" t="s">
        <v>171</v>
      </c>
      <c r="AU110" s="17" t="s">
        <v>92</v>
      </c>
    </row>
    <row r="111" spans="2:51" s="14" customFormat="1" ht="11.25">
      <c r="B111" s="166"/>
      <c r="D111" s="150" t="s">
        <v>173</v>
      </c>
      <c r="E111" s="167" t="s">
        <v>44</v>
      </c>
      <c r="F111" s="168" t="s">
        <v>571</v>
      </c>
      <c r="H111" s="167" t="s">
        <v>44</v>
      </c>
      <c r="I111" s="169"/>
      <c r="L111" s="166"/>
      <c r="M111" s="170"/>
      <c r="T111" s="171"/>
      <c r="AT111" s="167" t="s">
        <v>173</v>
      </c>
      <c r="AU111" s="167" t="s">
        <v>92</v>
      </c>
      <c r="AV111" s="14" t="s">
        <v>90</v>
      </c>
      <c r="AW111" s="14" t="s">
        <v>42</v>
      </c>
      <c r="AX111" s="14" t="s">
        <v>82</v>
      </c>
      <c r="AY111" s="167" t="s">
        <v>160</v>
      </c>
    </row>
    <row r="112" spans="2:51" s="14" customFormat="1" ht="11.25">
      <c r="B112" s="166"/>
      <c r="D112" s="150" t="s">
        <v>173</v>
      </c>
      <c r="E112" s="167" t="s">
        <v>44</v>
      </c>
      <c r="F112" s="168" t="s">
        <v>572</v>
      </c>
      <c r="H112" s="167" t="s">
        <v>44</v>
      </c>
      <c r="I112" s="169"/>
      <c r="L112" s="166"/>
      <c r="M112" s="170"/>
      <c r="T112" s="171"/>
      <c r="AT112" s="167" t="s">
        <v>173</v>
      </c>
      <c r="AU112" s="167" t="s">
        <v>92</v>
      </c>
      <c r="AV112" s="14" t="s">
        <v>90</v>
      </c>
      <c r="AW112" s="14" t="s">
        <v>42</v>
      </c>
      <c r="AX112" s="14" t="s">
        <v>82</v>
      </c>
      <c r="AY112" s="167" t="s">
        <v>160</v>
      </c>
    </row>
    <row r="113" spans="2:51" s="12" customFormat="1" ht="11.25">
      <c r="B113" s="152"/>
      <c r="D113" s="150" t="s">
        <v>173</v>
      </c>
      <c r="E113" s="153" t="s">
        <v>44</v>
      </c>
      <c r="F113" s="154" t="s">
        <v>573</v>
      </c>
      <c r="H113" s="155">
        <v>1831</v>
      </c>
      <c r="I113" s="156"/>
      <c r="L113" s="152"/>
      <c r="M113" s="157"/>
      <c r="T113" s="158"/>
      <c r="AT113" s="153" t="s">
        <v>173</v>
      </c>
      <c r="AU113" s="153" t="s">
        <v>92</v>
      </c>
      <c r="AV113" s="12" t="s">
        <v>92</v>
      </c>
      <c r="AW113" s="12" t="s">
        <v>42</v>
      </c>
      <c r="AX113" s="12" t="s">
        <v>90</v>
      </c>
      <c r="AY113" s="153" t="s">
        <v>160</v>
      </c>
    </row>
    <row r="114" spans="2:65" s="1" customFormat="1" ht="24.2" customHeight="1">
      <c r="B114" s="33"/>
      <c r="C114" s="133" t="s">
        <v>167</v>
      </c>
      <c r="D114" s="133" t="s">
        <v>162</v>
      </c>
      <c r="E114" s="134" t="s">
        <v>206</v>
      </c>
      <c r="F114" s="135" t="s">
        <v>207</v>
      </c>
      <c r="G114" s="136" t="s">
        <v>208</v>
      </c>
      <c r="H114" s="137">
        <v>380.88</v>
      </c>
      <c r="I114" s="138"/>
      <c r="J114" s="139">
        <f>ROUND(I114*H114,2)</f>
        <v>0</v>
      </c>
      <c r="K114" s="135" t="s">
        <v>166</v>
      </c>
      <c r="L114" s="33"/>
      <c r="M114" s="140" t="s">
        <v>44</v>
      </c>
      <c r="N114" s="141" t="s">
        <v>53</v>
      </c>
      <c r="P114" s="142">
        <f>O114*H114</f>
        <v>0</v>
      </c>
      <c r="Q114" s="142">
        <v>0</v>
      </c>
      <c r="R114" s="142">
        <f>Q114*H114</f>
        <v>0</v>
      </c>
      <c r="S114" s="142">
        <v>0</v>
      </c>
      <c r="T114" s="143">
        <f>S114*H114</f>
        <v>0</v>
      </c>
      <c r="AR114" s="144" t="s">
        <v>167</v>
      </c>
      <c r="AT114" s="144" t="s">
        <v>162</v>
      </c>
      <c r="AU114" s="144" t="s">
        <v>92</v>
      </c>
      <c r="AY114" s="17" t="s">
        <v>160</v>
      </c>
      <c r="BE114" s="145">
        <f>IF(N114="základní",J114,0)</f>
        <v>0</v>
      </c>
      <c r="BF114" s="145">
        <f>IF(N114="snížená",J114,0)</f>
        <v>0</v>
      </c>
      <c r="BG114" s="145">
        <f>IF(N114="zákl. přenesená",J114,0)</f>
        <v>0</v>
      </c>
      <c r="BH114" s="145">
        <f>IF(N114="sníž. přenesená",J114,0)</f>
        <v>0</v>
      </c>
      <c r="BI114" s="145">
        <f>IF(N114="nulová",J114,0)</f>
        <v>0</v>
      </c>
      <c r="BJ114" s="17" t="s">
        <v>90</v>
      </c>
      <c r="BK114" s="145">
        <f>ROUND(I114*H114,2)</f>
        <v>0</v>
      </c>
      <c r="BL114" s="17" t="s">
        <v>167</v>
      </c>
      <c r="BM114" s="144" t="s">
        <v>574</v>
      </c>
    </row>
    <row r="115" spans="2:47" s="1" customFormat="1" ht="11.25">
      <c r="B115" s="33"/>
      <c r="D115" s="146" t="s">
        <v>169</v>
      </c>
      <c r="F115" s="147" t="s">
        <v>210</v>
      </c>
      <c r="I115" s="148"/>
      <c r="L115" s="33"/>
      <c r="M115" s="149"/>
      <c r="T115" s="54"/>
      <c r="AT115" s="17" t="s">
        <v>169</v>
      </c>
      <c r="AU115" s="17" t="s">
        <v>92</v>
      </c>
    </row>
    <row r="116" spans="2:47" s="1" customFormat="1" ht="68.25">
      <c r="B116" s="33"/>
      <c r="D116" s="150" t="s">
        <v>171</v>
      </c>
      <c r="F116" s="151" t="s">
        <v>211</v>
      </c>
      <c r="I116" s="148"/>
      <c r="L116" s="33"/>
      <c r="M116" s="149"/>
      <c r="T116" s="54"/>
      <c r="AT116" s="17" t="s">
        <v>171</v>
      </c>
      <c r="AU116" s="17" t="s">
        <v>92</v>
      </c>
    </row>
    <row r="117" spans="2:51" s="14" customFormat="1" ht="11.25">
      <c r="B117" s="166"/>
      <c r="D117" s="150" t="s">
        <v>173</v>
      </c>
      <c r="E117" s="167" t="s">
        <v>44</v>
      </c>
      <c r="F117" s="168" t="s">
        <v>575</v>
      </c>
      <c r="H117" s="167" t="s">
        <v>44</v>
      </c>
      <c r="I117" s="169"/>
      <c r="L117" s="166"/>
      <c r="M117" s="170"/>
      <c r="T117" s="171"/>
      <c r="AT117" s="167" t="s">
        <v>173</v>
      </c>
      <c r="AU117" s="167" t="s">
        <v>92</v>
      </c>
      <c r="AV117" s="14" t="s">
        <v>90</v>
      </c>
      <c r="AW117" s="14" t="s">
        <v>42</v>
      </c>
      <c r="AX117" s="14" t="s">
        <v>82</v>
      </c>
      <c r="AY117" s="167" t="s">
        <v>160</v>
      </c>
    </row>
    <row r="118" spans="2:51" s="12" customFormat="1" ht="11.25">
      <c r="B118" s="152"/>
      <c r="D118" s="150" t="s">
        <v>173</v>
      </c>
      <c r="E118" s="153" t="s">
        <v>44</v>
      </c>
      <c r="F118" s="154" t="s">
        <v>576</v>
      </c>
      <c r="H118" s="155">
        <v>380.88</v>
      </c>
      <c r="I118" s="156"/>
      <c r="L118" s="152"/>
      <c r="M118" s="157"/>
      <c r="T118" s="158"/>
      <c r="AT118" s="153" t="s">
        <v>173</v>
      </c>
      <c r="AU118" s="153" t="s">
        <v>92</v>
      </c>
      <c r="AV118" s="12" t="s">
        <v>92</v>
      </c>
      <c r="AW118" s="12" t="s">
        <v>42</v>
      </c>
      <c r="AX118" s="12" t="s">
        <v>90</v>
      </c>
      <c r="AY118" s="153" t="s">
        <v>160</v>
      </c>
    </row>
    <row r="119" spans="2:65" s="1" customFormat="1" ht="37.9" customHeight="1">
      <c r="B119" s="33"/>
      <c r="C119" s="133" t="s">
        <v>197</v>
      </c>
      <c r="D119" s="133" t="s">
        <v>162</v>
      </c>
      <c r="E119" s="134" t="s">
        <v>216</v>
      </c>
      <c r="F119" s="135" t="s">
        <v>217</v>
      </c>
      <c r="G119" s="136" t="s">
        <v>208</v>
      </c>
      <c r="H119" s="137">
        <v>380.88</v>
      </c>
      <c r="I119" s="138"/>
      <c r="J119" s="139">
        <f>ROUND(I119*H119,2)</f>
        <v>0</v>
      </c>
      <c r="K119" s="135" t="s">
        <v>166</v>
      </c>
      <c r="L119" s="33"/>
      <c r="M119" s="140" t="s">
        <v>44</v>
      </c>
      <c r="N119" s="141" t="s">
        <v>53</v>
      </c>
      <c r="P119" s="142">
        <f>O119*H119</f>
        <v>0</v>
      </c>
      <c r="Q119" s="142">
        <v>0</v>
      </c>
      <c r="R119" s="142">
        <f>Q119*H119</f>
        <v>0</v>
      </c>
      <c r="S119" s="142">
        <v>0</v>
      </c>
      <c r="T119" s="143">
        <f>S119*H119</f>
        <v>0</v>
      </c>
      <c r="AR119" s="144" t="s">
        <v>167</v>
      </c>
      <c r="AT119" s="144" t="s">
        <v>162</v>
      </c>
      <c r="AU119" s="144" t="s">
        <v>92</v>
      </c>
      <c r="AY119" s="17" t="s">
        <v>160</v>
      </c>
      <c r="BE119" s="145">
        <f>IF(N119="základní",J119,0)</f>
        <v>0</v>
      </c>
      <c r="BF119" s="145">
        <f>IF(N119="snížená",J119,0)</f>
        <v>0</v>
      </c>
      <c r="BG119" s="145">
        <f>IF(N119="zákl. přenesená",J119,0)</f>
        <v>0</v>
      </c>
      <c r="BH119" s="145">
        <f>IF(N119="sníž. přenesená",J119,0)</f>
        <v>0</v>
      </c>
      <c r="BI119" s="145">
        <f>IF(N119="nulová",J119,0)</f>
        <v>0</v>
      </c>
      <c r="BJ119" s="17" t="s">
        <v>90</v>
      </c>
      <c r="BK119" s="145">
        <f>ROUND(I119*H119,2)</f>
        <v>0</v>
      </c>
      <c r="BL119" s="17" t="s">
        <v>167</v>
      </c>
      <c r="BM119" s="144" t="s">
        <v>577</v>
      </c>
    </row>
    <row r="120" spans="2:47" s="1" customFormat="1" ht="11.25">
      <c r="B120" s="33"/>
      <c r="D120" s="146" t="s">
        <v>169</v>
      </c>
      <c r="F120" s="147" t="s">
        <v>219</v>
      </c>
      <c r="I120" s="148"/>
      <c r="L120" s="33"/>
      <c r="M120" s="149"/>
      <c r="T120" s="54"/>
      <c r="AT120" s="17" t="s">
        <v>169</v>
      </c>
      <c r="AU120" s="17" t="s">
        <v>92</v>
      </c>
    </row>
    <row r="121" spans="2:47" s="1" customFormat="1" ht="58.5">
      <c r="B121" s="33"/>
      <c r="D121" s="150" t="s">
        <v>171</v>
      </c>
      <c r="F121" s="151" t="s">
        <v>220</v>
      </c>
      <c r="I121" s="148"/>
      <c r="L121" s="33"/>
      <c r="M121" s="149"/>
      <c r="T121" s="54"/>
      <c r="AT121" s="17" t="s">
        <v>171</v>
      </c>
      <c r="AU121" s="17" t="s">
        <v>92</v>
      </c>
    </row>
    <row r="122" spans="2:51" s="12" customFormat="1" ht="11.25">
      <c r="B122" s="152"/>
      <c r="D122" s="150" t="s">
        <v>173</v>
      </c>
      <c r="E122" s="153" t="s">
        <v>44</v>
      </c>
      <c r="F122" s="154" t="s">
        <v>578</v>
      </c>
      <c r="H122" s="155">
        <v>380.88</v>
      </c>
      <c r="I122" s="156"/>
      <c r="L122" s="152"/>
      <c r="M122" s="157"/>
      <c r="T122" s="158"/>
      <c r="AT122" s="153" t="s">
        <v>173</v>
      </c>
      <c r="AU122" s="153" t="s">
        <v>92</v>
      </c>
      <c r="AV122" s="12" t="s">
        <v>92</v>
      </c>
      <c r="AW122" s="12" t="s">
        <v>42</v>
      </c>
      <c r="AX122" s="12" t="s">
        <v>90</v>
      </c>
      <c r="AY122" s="153" t="s">
        <v>160</v>
      </c>
    </row>
    <row r="123" spans="2:65" s="1" customFormat="1" ht="37.9" customHeight="1">
      <c r="B123" s="33"/>
      <c r="C123" s="133" t="s">
        <v>205</v>
      </c>
      <c r="D123" s="133" t="s">
        <v>162</v>
      </c>
      <c r="E123" s="134" t="s">
        <v>223</v>
      </c>
      <c r="F123" s="135" t="s">
        <v>224</v>
      </c>
      <c r="G123" s="136" t="s">
        <v>208</v>
      </c>
      <c r="H123" s="137">
        <v>5713.2</v>
      </c>
      <c r="I123" s="138"/>
      <c r="J123" s="139">
        <f>ROUND(I123*H123,2)</f>
        <v>0</v>
      </c>
      <c r="K123" s="135" t="s">
        <v>166</v>
      </c>
      <c r="L123" s="33"/>
      <c r="M123" s="140" t="s">
        <v>44</v>
      </c>
      <c r="N123" s="141" t="s">
        <v>53</v>
      </c>
      <c r="P123" s="142">
        <f>O123*H123</f>
        <v>0</v>
      </c>
      <c r="Q123" s="142">
        <v>0</v>
      </c>
      <c r="R123" s="142">
        <f>Q123*H123</f>
        <v>0</v>
      </c>
      <c r="S123" s="142">
        <v>0</v>
      </c>
      <c r="T123" s="143">
        <f>S123*H123</f>
        <v>0</v>
      </c>
      <c r="AR123" s="144" t="s">
        <v>167</v>
      </c>
      <c r="AT123" s="144" t="s">
        <v>162</v>
      </c>
      <c r="AU123" s="144" t="s">
        <v>92</v>
      </c>
      <c r="AY123" s="17" t="s">
        <v>160</v>
      </c>
      <c r="BE123" s="145">
        <f>IF(N123="základní",J123,0)</f>
        <v>0</v>
      </c>
      <c r="BF123" s="145">
        <f>IF(N123="snížená",J123,0)</f>
        <v>0</v>
      </c>
      <c r="BG123" s="145">
        <f>IF(N123="zákl. přenesená",J123,0)</f>
        <v>0</v>
      </c>
      <c r="BH123" s="145">
        <f>IF(N123="sníž. přenesená",J123,0)</f>
        <v>0</v>
      </c>
      <c r="BI123" s="145">
        <f>IF(N123="nulová",J123,0)</f>
        <v>0</v>
      </c>
      <c r="BJ123" s="17" t="s">
        <v>90</v>
      </c>
      <c r="BK123" s="145">
        <f>ROUND(I123*H123,2)</f>
        <v>0</v>
      </c>
      <c r="BL123" s="17" t="s">
        <v>167</v>
      </c>
      <c r="BM123" s="144" t="s">
        <v>579</v>
      </c>
    </row>
    <row r="124" spans="2:47" s="1" customFormat="1" ht="11.25">
      <c r="B124" s="33"/>
      <c r="D124" s="146" t="s">
        <v>169</v>
      </c>
      <c r="F124" s="147" t="s">
        <v>226</v>
      </c>
      <c r="I124" s="148"/>
      <c r="L124" s="33"/>
      <c r="M124" s="149"/>
      <c r="T124" s="54"/>
      <c r="AT124" s="17" t="s">
        <v>169</v>
      </c>
      <c r="AU124" s="17" t="s">
        <v>92</v>
      </c>
    </row>
    <row r="125" spans="2:47" s="1" customFormat="1" ht="58.5">
      <c r="B125" s="33"/>
      <c r="D125" s="150" t="s">
        <v>171</v>
      </c>
      <c r="F125" s="151" t="s">
        <v>220</v>
      </c>
      <c r="I125" s="148"/>
      <c r="L125" s="33"/>
      <c r="M125" s="149"/>
      <c r="T125" s="54"/>
      <c r="AT125" s="17" t="s">
        <v>171</v>
      </c>
      <c r="AU125" s="17" t="s">
        <v>92</v>
      </c>
    </row>
    <row r="126" spans="2:47" s="1" customFormat="1" ht="19.5">
      <c r="B126" s="33"/>
      <c r="D126" s="150" t="s">
        <v>227</v>
      </c>
      <c r="F126" s="151" t="s">
        <v>228</v>
      </c>
      <c r="I126" s="148"/>
      <c r="L126" s="33"/>
      <c r="M126" s="149"/>
      <c r="T126" s="54"/>
      <c r="AT126" s="17" t="s">
        <v>227</v>
      </c>
      <c r="AU126" s="17" t="s">
        <v>92</v>
      </c>
    </row>
    <row r="127" spans="2:51" s="12" customFormat="1" ht="11.25">
      <c r="B127" s="152"/>
      <c r="D127" s="150" t="s">
        <v>173</v>
      </c>
      <c r="F127" s="154" t="s">
        <v>580</v>
      </c>
      <c r="H127" s="155">
        <v>5713.2</v>
      </c>
      <c r="I127" s="156"/>
      <c r="L127" s="152"/>
      <c r="M127" s="157"/>
      <c r="T127" s="158"/>
      <c r="AT127" s="153" t="s">
        <v>173</v>
      </c>
      <c r="AU127" s="153" t="s">
        <v>92</v>
      </c>
      <c r="AV127" s="12" t="s">
        <v>92</v>
      </c>
      <c r="AW127" s="12" t="s">
        <v>4</v>
      </c>
      <c r="AX127" s="12" t="s">
        <v>90</v>
      </c>
      <c r="AY127" s="153" t="s">
        <v>160</v>
      </c>
    </row>
    <row r="128" spans="2:65" s="1" customFormat="1" ht="24.2" customHeight="1">
      <c r="B128" s="33"/>
      <c r="C128" s="133" t="s">
        <v>215</v>
      </c>
      <c r="D128" s="133" t="s">
        <v>162</v>
      </c>
      <c r="E128" s="134" t="s">
        <v>231</v>
      </c>
      <c r="F128" s="135" t="s">
        <v>232</v>
      </c>
      <c r="G128" s="136" t="s">
        <v>126</v>
      </c>
      <c r="H128" s="137">
        <v>685.584</v>
      </c>
      <c r="I128" s="138"/>
      <c r="J128" s="139">
        <f>ROUND(I128*H128,2)</f>
        <v>0</v>
      </c>
      <c r="K128" s="135" t="s">
        <v>166</v>
      </c>
      <c r="L128" s="33"/>
      <c r="M128" s="140" t="s">
        <v>44</v>
      </c>
      <c r="N128" s="141" t="s">
        <v>53</v>
      </c>
      <c r="P128" s="142">
        <f>O128*H128</f>
        <v>0</v>
      </c>
      <c r="Q128" s="142">
        <v>0</v>
      </c>
      <c r="R128" s="142">
        <f>Q128*H128</f>
        <v>0</v>
      </c>
      <c r="S128" s="142">
        <v>0</v>
      </c>
      <c r="T128" s="143">
        <f>S128*H128</f>
        <v>0</v>
      </c>
      <c r="AR128" s="144" t="s">
        <v>167</v>
      </c>
      <c r="AT128" s="144" t="s">
        <v>162</v>
      </c>
      <c r="AU128" s="144" t="s">
        <v>92</v>
      </c>
      <c r="AY128" s="17" t="s">
        <v>160</v>
      </c>
      <c r="BE128" s="145">
        <f>IF(N128="základní",J128,0)</f>
        <v>0</v>
      </c>
      <c r="BF128" s="145">
        <f>IF(N128="snížená",J128,0)</f>
        <v>0</v>
      </c>
      <c r="BG128" s="145">
        <f>IF(N128="zákl. přenesená",J128,0)</f>
        <v>0</v>
      </c>
      <c r="BH128" s="145">
        <f>IF(N128="sníž. přenesená",J128,0)</f>
        <v>0</v>
      </c>
      <c r="BI128" s="145">
        <f>IF(N128="nulová",J128,0)</f>
        <v>0</v>
      </c>
      <c r="BJ128" s="17" t="s">
        <v>90</v>
      </c>
      <c r="BK128" s="145">
        <f>ROUND(I128*H128,2)</f>
        <v>0</v>
      </c>
      <c r="BL128" s="17" t="s">
        <v>167</v>
      </c>
      <c r="BM128" s="144" t="s">
        <v>581</v>
      </c>
    </row>
    <row r="129" spans="2:47" s="1" customFormat="1" ht="11.25">
      <c r="B129" s="33"/>
      <c r="D129" s="146" t="s">
        <v>169</v>
      </c>
      <c r="F129" s="147" t="s">
        <v>234</v>
      </c>
      <c r="I129" s="148"/>
      <c r="L129" s="33"/>
      <c r="M129" s="149"/>
      <c r="T129" s="54"/>
      <c r="AT129" s="17" t="s">
        <v>169</v>
      </c>
      <c r="AU129" s="17" t="s">
        <v>92</v>
      </c>
    </row>
    <row r="130" spans="2:51" s="12" customFormat="1" ht="11.25">
      <c r="B130" s="152"/>
      <c r="D130" s="150" t="s">
        <v>173</v>
      </c>
      <c r="E130" s="153" t="s">
        <v>44</v>
      </c>
      <c r="F130" s="154" t="s">
        <v>582</v>
      </c>
      <c r="H130" s="155">
        <v>380.88</v>
      </c>
      <c r="I130" s="156"/>
      <c r="L130" s="152"/>
      <c r="M130" s="157"/>
      <c r="T130" s="158"/>
      <c r="AT130" s="153" t="s">
        <v>173</v>
      </c>
      <c r="AU130" s="153" t="s">
        <v>92</v>
      </c>
      <c r="AV130" s="12" t="s">
        <v>92</v>
      </c>
      <c r="AW130" s="12" t="s">
        <v>42</v>
      </c>
      <c r="AX130" s="12" t="s">
        <v>90</v>
      </c>
      <c r="AY130" s="153" t="s">
        <v>160</v>
      </c>
    </row>
    <row r="131" spans="2:51" s="12" customFormat="1" ht="11.25">
      <c r="B131" s="152"/>
      <c r="D131" s="150" t="s">
        <v>173</v>
      </c>
      <c r="F131" s="154" t="s">
        <v>583</v>
      </c>
      <c r="H131" s="155">
        <v>685.584</v>
      </c>
      <c r="I131" s="156"/>
      <c r="L131" s="152"/>
      <c r="M131" s="157"/>
      <c r="T131" s="158"/>
      <c r="AT131" s="153" t="s">
        <v>173</v>
      </c>
      <c r="AU131" s="153" t="s">
        <v>92</v>
      </c>
      <c r="AV131" s="12" t="s">
        <v>92</v>
      </c>
      <c r="AW131" s="12" t="s">
        <v>4</v>
      </c>
      <c r="AX131" s="12" t="s">
        <v>90</v>
      </c>
      <c r="AY131" s="153" t="s">
        <v>160</v>
      </c>
    </row>
    <row r="132" spans="2:65" s="1" customFormat="1" ht="24.2" customHeight="1">
      <c r="B132" s="33"/>
      <c r="C132" s="133" t="s">
        <v>222</v>
      </c>
      <c r="D132" s="133" t="s">
        <v>162</v>
      </c>
      <c r="E132" s="134" t="s">
        <v>238</v>
      </c>
      <c r="F132" s="135" t="s">
        <v>239</v>
      </c>
      <c r="G132" s="136" t="s">
        <v>165</v>
      </c>
      <c r="H132" s="137">
        <v>1436</v>
      </c>
      <c r="I132" s="138"/>
      <c r="J132" s="139">
        <f>ROUND(I132*H132,2)</f>
        <v>0</v>
      </c>
      <c r="K132" s="135" t="s">
        <v>166</v>
      </c>
      <c r="L132" s="33"/>
      <c r="M132" s="140" t="s">
        <v>44</v>
      </c>
      <c r="N132" s="141" t="s">
        <v>53</v>
      </c>
      <c r="P132" s="142">
        <f>O132*H132</f>
        <v>0</v>
      </c>
      <c r="Q132" s="142">
        <v>0</v>
      </c>
      <c r="R132" s="142">
        <f>Q132*H132</f>
        <v>0</v>
      </c>
      <c r="S132" s="142">
        <v>0</v>
      </c>
      <c r="T132" s="143">
        <f>S132*H132</f>
        <v>0</v>
      </c>
      <c r="AR132" s="144" t="s">
        <v>167</v>
      </c>
      <c r="AT132" s="144" t="s">
        <v>162</v>
      </c>
      <c r="AU132" s="144" t="s">
        <v>92</v>
      </c>
      <c r="AY132" s="17" t="s">
        <v>160</v>
      </c>
      <c r="BE132" s="145">
        <f>IF(N132="základní",J132,0)</f>
        <v>0</v>
      </c>
      <c r="BF132" s="145">
        <f>IF(N132="snížená",J132,0)</f>
        <v>0</v>
      </c>
      <c r="BG132" s="145">
        <f>IF(N132="zákl. přenesená",J132,0)</f>
        <v>0</v>
      </c>
      <c r="BH132" s="145">
        <f>IF(N132="sníž. přenesená",J132,0)</f>
        <v>0</v>
      </c>
      <c r="BI132" s="145">
        <f>IF(N132="nulová",J132,0)</f>
        <v>0</v>
      </c>
      <c r="BJ132" s="17" t="s">
        <v>90</v>
      </c>
      <c r="BK132" s="145">
        <f>ROUND(I132*H132,2)</f>
        <v>0</v>
      </c>
      <c r="BL132" s="17" t="s">
        <v>167</v>
      </c>
      <c r="BM132" s="144" t="s">
        <v>240</v>
      </c>
    </row>
    <row r="133" spans="2:47" s="1" customFormat="1" ht="11.25">
      <c r="B133" s="33"/>
      <c r="D133" s="146" t="s">
        <v>169</v>
      </c>
      <c r="F133" s="147" t="s">
        <v>241</v>
      </c>
      <c r="I133" s="148"/>
      <c r="L133" s="33"/>
      <c r="M133" s="149"/>
      <c r="T133" s="54"/>
      <c r="AT133" s="17" t="s">
        <v>169</v>
      </c>
      <c r="AU133" s="17" t="s">
        <v>92</v>
      </c>
    </row>
    <row r="134" spans="2:47" s="1" customFormat="1" ht="107.25">
      <c r="B134" s="33"/>
      <c r="D134" s="150" t="s">
        <v>171</v>
      </c>
      <c r="F134" s="151" t="s">
        <v>242</v>
      </c>
      <c r="I134" s="148"/>
      <c r="L134" s="33"/>
      <c r="M134" s="149"/>
      <c r="T134" s="54"/>
      <c r="AT134" s="17" t="s">
        <v>171</v>
      </c>
      <c r="AU134" s="17" t="s">
        <v>92</v>
      </c>
    </row>
    <row r="135" spans="2:51" s="12" customFormat="1" ht="11.25">
      <c r="B135" s="152"/>
      <c r="D135" s="150" t="s">
        <v>173</v>
      </c>
      <c r="E135" s="153" t="s">
        <v>44</v>
      </c>
      <c r="F135" s="154" t="s">
        <v>584</v>
      </c>
      <c r="H135" s="155">
        <v>1436</v>
      </c>
      <c r="I135" s="156"/>
      <c r="L135" s="152"/>
      <c r="M135" s="157"/>
      <c r="T135" s="158"/>
      <c r="AT135" s="153" t="s">
        <v>173</v>
      </c>
      <c r="AU135" s="153" t="s">
        <v>92</v>
      </c>
      <c r="AV135" s="12" t="s">
        <v>92</v>
      </c>
      <c r="AW135" s="12" t="s">
        <v>42</v>
      </c>
      <c r="AX135" s="12" t="s">
        <v>90</v>
      </c>
      <c r="AY135" s="153" t="s">
        <v>160</v>
      </c>
    </row>
    <row r="136" spans="2:65" s="1" customFormat="1" ht="16.5" customHeight="1">
      <c r="B136" s="33"/>
      <c r="C136" s="172" t="s">
        <v>230</v>
      </c>
      <c r="D136" s="172" t="s">
        <v>246</v>
      </c>
      <c r="E136" s="173" t="s">
        <v>247</v>
      </c>
      <c r="F136" s="174" t="s">
        <v>248</v>
      </c>
      <c r="G136" s="175" t="s">
        <v>249</v>
      </c>
      <c r="H136" s="176">
        <v>21.54</v>
      </c>
      <c r="I136" s="177"/>
      <c r="J136" s="178">
        <f>ROUND(I136*H136,2)</f>
        <v>0</v>
      </c>
      <c r="K136" s="174" t="s">
        <v>166</v>
      </c>
      <c r="L136" s="179"/>
      <c r="M136" s="180" t="s">
        <v>44</v>
      </c>
      <c r="N136" s="181" t="s">
        <v>53</v>
      </c>
      <c r="P136" s="142">
        <f>O136*H136</f>
        <v>0</v>
      </c>
      <c r="Q136" s="142">
        <v>0.001</v>
      </c>
      <c r="R136" s="142">
        <f>Q136*H136</f>
        <v>0.02154</v>
      </c>
      <c r="S136" s="142">
        <v>0</v>
      </c>
      <c r="T136" s="143">
        <f>S136*H136</f>
        <v>0</v>
      </c>
      <c r="AR136" s="144" t="s">
        <v>222</v>
      </c>
      <c r="AT136" s="144" t="s">
        <v>246</v>
      </c>
      <c r="AU136" s="144" t="s">
        <v>92</v>
      </c>
      <c r="AY136" s="17" t="s">
        <v>160</v>
      </c>
      <c r="BE136" s="145">
        <f>IF(N136="základní",J136,0)</f>
        <v>0</v>
      </c>
      <c r="BF136" s="145">
        <f>IF(N136="snížená",J136,0)</f>
        <v>0</v>
      </c>
      <c r="BG136" s="145">
        <f>IF(N136="zákl. přenesená",J136,0)</f>
        <v>0</v>
      </c>
      <c r="BH136" s="145">
        <f>IF(N136="sníž. přenesená",J136,0)</f>
        <v>0</v>
      </c>
      <c r="BI136" s="145">
        <f>IF(N136="nulová",J136,0)</f>
        <v>0</v>
      </c>
      <c r="BJ136" s="17" t="s">
        <v>90</v>
      </c>
      <c r="BK136" s="145">
        <f>ROUND(I136*H136,2)</f>
        <v>0</v>
      </c>
      <c r="BL136" s="17" t="s">
        <v>167</v>
      </c>
      <c r="BM136" s="144" t="s">
        <v>250</v>
      </c>
    </row>
    <row r="137" spans="2:51" s="12" customFormat="1" ht="11.25">
      <c r="B137" s="152"/>
      <c r="D137" s="150" t="s">
        <v>173</v>
      </c>
      <c r="F137" s="154" t="s">
        <v>585</v>
      </c>
      <c r="H137" s="155">
        <v>21.54</v>
      </c>
      <c r="I137" s="156"/>
      <c r="L137" s="152"/>
      <c r="M137" s="157"/>
      <c r="T137" s="158"/>
      <c r="AT137" s="153" t="s">
        <v>173</v>
      </c>
      <c r="AU137" s="153" t="s">
        <v>92</v>
      </c>
      <c r="AV137" s="12" t="s">
        <v>92</v>
      </c>
      <c r="AW137" s="12" t="s">
        <v>4</v>
      </c>
      <c r="AX137" s="12" t="s">
        <v>90</v>
      </c>
      <c r="AY137" s="153" t="s">
        <v>160</v>
      </c>
    </row>
    <row r="138" spans="2:65" s="1" customFormat="1" ht="21.75" customHeight="1">
      <c r="B138" s="33"/>
      <c r="C138" s="133" t="s">
        <v>237</v>
      </c>
      <c r="D138" s="133" t="s">
        <v>162</v>
      </c>
      <c r="E138" s="134" t="s">
        <v>253</v>
      </c>
      <c r="F138" s="135" t="s">
        <v>254</v>
      </c>
      <c r="G138" s="136" t="s">
        <v>165</v>
      </c>
      <c r="H138" s="137">
        <v>1436</v>
      </c>
      <c r="I138" s="138"/>
      <c r="J138" s="139">
        <f>ROUND(I138*H138,2)</f>
        <v>0</v>
      </c>
      <c r="K138" s="135" t="s">
        <v>166</v>
      </c>
      <c r="L138" s="33"/>
      <c r="M138" s="140" t="s">
        <v>44</v>
      </c>
      <c r="N138" s="141" t="s">
        <v>53</v>
      </c>
      <c r="P138" s="142">
        <f>O138*H138</f>
        <v>0</v>
      </c>
      <c r="Q138" s="142">
        <v>0</v>
      </c>
      <c r="R138" s="142">
        <f>Q138*H138</f>
        <v>0</v>
      </c>
      <c r="S138" s="142">
        <v>0</v>
      </c>
      <c r="T138" s="143">
        <f>S138*H138</f>
        <v>0</v>
      </c>
      <c r="AR138" s="144" t="s">
        <v>167</v>
      </c>
      <c r="AT138" s="144" t="s">
        <v>162</v>
      </c>
      <c r="AU138" s="144" t="s">
        <v>92</v>
      </c>
      <c r="AY138" s="17" t="s">
        <v>160</v>
      </c>
      <c r="BE138" s="145">
        <f>IF(N138="základní",J138,0)</f>
        <v>0</v>
      </c>
      <c r="BF138" s="145">
        <f>IF(N138="snížená",J138,0)</f>
        <v>0</v>
      </c>
      <c r="BG138" s="145">
        <f>IF(N138="zákl. přenesená",J138,0)</f>
        <v>0</v>
      </c>
      <c r="BH138" s="145">
        <f>IF(N138="sníž. přenesená",J138,0)</f>
        <v>0</v>
      </c>
      <c r="BI138" s="145">
        <f>IF(N138="nulová",J138,0)</f>
        <v>0</v>
      </c>
      <c r="BJ138" s="17" t="s">
        <v>90</v>
      </c>
      <c r="BK138" s="145">
        <f>ROUND(I138*H138,2)</f>
        <v>0</v>
      </c>
      <c r="BL138" s="17" t="s">
        <v>167</v>
      </c>
      <c r="BM138" s="144" t="s">
        <v>255</v>
      </c>
    </row>
    <row r="139" spans="2:47" s="1" customFormat="1" ht="11.25">
      <c r="B139" s="33"/>
      <c r="D139" s="146" t="s">
        <v>169</v>
      </c>
      <c r="F139" s="147" t="s">
        <v>256</v>
      </c>
      <c r="I139" s="148"/>
      <c r="L139" s="33"/>
      <c r="M139" s="149"/>
      <c r="T139" s="54"/>
      <c r="AT139" s="17" t="s">
        <v>169</v>
      </c>
      <c r="AU139" s="17" t="s">
        <v>92</v>
      </c>
    </row>
    <row r="140" spans="2:47" s="1" customFormat="1" ht="87.75">
      <c r="B140" s="33"/>
      <c r="D140" s="150" t="s">
        <v>171</v>
      </c>
      <c r="F140" s="151" t="s">
        <v>257</v>
      </c>
      <c r="I140" s="148"/>
      <c r="L140" s="33"/>
      <c r="M140" s="149"/>
      <c r="T140" s="54"/>
      <c r="AT140" s="17" t="s">
        <v>171</v>
      </c>
      <c r="AU140" s="17" t="s">
        <v>92</v>
      </c>
    </row>
    <row r="141" spans="2:51" s="12" customFormat="1" ht="11.25">
      <c r="B141" s="152"/>
      <c r="D141" s="150" t="s">
        <v>173</v>
      </c>
      <c r="E141" s="153" t="s">
        <v>44</v>
      </c>
      <c r="F141" s="154" t="s">
        <v>586</v>
      </c>
      <c r="H141" s="155">
        <v>1436</v>
      </c>
      <c r="I141" s="156"/>
      <c r="L141" s="152"/>
      <c r="M141" s="157"/>
      <c r="T141" s="158"/>
      <c r="AT141" s="153" t="s">
        <v>173</v>
      </c>
      <c r="AU141" s="153" t="s">
        <v>92</v>
      </c>
      <c r="AV141" s="12" t="s">
        <v>92</v>
      </c>
      <c r="AW141" s="12" t="s">
        <v>42</v>
      </c>
      <c r="AX141" s="12" t="s">
        <v>90</v>
      </c>
      <c r="AY141" s="153" t="s">
        <v>160</v>
      </c>
    </row>
    <row r="142" spans="2:65" s="1" customFormat="1" ht="21.75" customHeight="1">
      <c r="B142" s="33"/>
      <c r="C142" s="133" t="s">
        <v>245</v>
      </c>
      <c r="D142" s="133" t="s">
        <v>162</v>
      </c>
      <c r="E142" s="134" t="s">
        <v>260</v>
      </c>
      <c r="F142" s="135" t="s">
        <v>261</v>
      </c>
      <c r="G142" s="136" t="s">
        <v>165</v>
      </c>
      <c r="H142" s="137">
        <v>4494</v>
      </c>
      <c r="I142" s="138"/>
      <c r="J142" s="139">
        <f>ROUND(I142*H142,2)</f>
        <v>0</v>
      </c>
      <c r="K142" s="135" t="s">
        <v>166</v>
      </c>
      <c r="L142" s="33"/>
      <c r="M142" s="140" t="s">
        <v>44</v>
      </c>
      <c r="N142" s="141" t="s">
        <v>53</v>
      </c>
      <c r="P142" s="142">
        <f>O142*H142</f>
        <v>0</v>
      </c>
      <c r="Q142" s="142">
        <v>0</v>
      </c>
      <c r="R142" s="142">
        <f>Q142*H142</f>
        <v>0</v>
      </c>
      <c r="S142" s="142">
        <v>0</v>
      </c>
      <c r="T142" s="143">
        <f>S142*H142</f>
        <v>0</v>
      </c>
      <c r="AR142" s="144" t="s">
        <v>167</v>
      </c>
      <c r="AT142" s="144" t="s">
        <v>162</v>
      </c>
      <c r="AU142" s="144" t="s">
        <v>92</v>
      </c>
      <c r="AY142" s="17" t="s">
        <v>160</v>
      </c>
      <c r="BE142" s="145">
        <f>IF(N142="základní",J142,0)</f>
        <v>0</v>
      </c>
      <c r="BF142" s="145">
        <f>IF(N142="snížená",J142,0)</f>
        <v>0</v>
      </c>
      <c r="BG142" s="145">
        <f>IF(N142="zákl. přenesená",J142,0)</f>
        <v>0</v>
      </c>
      <c r="BH142" s="145">
        <f>IF(N142="sníž. přenesená",J142,0)</f>
        <v>0</v>
      </c>
      <c r="BI142" s="145">
        <f>IF(N142="nulová",J142,0)</f>
        <v>0</v>
      </c>
      <c r="BJ142" s="17" t="s">
        <v>90</v>
      </c>
      <c r="BK142" s="145">
        <f>ROUND(I142*H142,2)</f>
        <v>0</v>
      </c>
      <c r="BL142" s="17" t="s">
        <v>167</v>
      </c>
      <c r="BM142" s="144" t="s">
        <v>262</v>
      </c>
    </row>
    <row r="143" spans="2:47" s="1" customFormat="1" ht="11.25">
      <c r="B143" s="33"/>
      <c r="D143" s="146" t="s">
        <v>169</v>
      </c>
      <c r="F143" s="147" t="s">
        <v>263</v>
      </c>
      <c r="I143" s="148"/>
      <c r="L143" s="33"/>
      <c r="M143" s="149"/>
      <c r="T143" s="54"/>
      <c r="AT143" s="17" t="s">
        <v>169</v>
      </c>
      <c r="AU143" s="17" t="s">
        <v>92</v>
      </c>
    </row>
    <row r="144" spans="2:47" s="1" customFormat="1" ht="87.75">
      <c r="B144" s="33"/>
      <c r="D144" s="150" t="s">
        <v>171</v>
      </c>
      <c r="F144" s="151" t="s">
        <v>257</v>
      </c>
      <c r="I144" s="148"/>
      <c r="L144" s="33"/>
      <c r="M144" s="149"/>
      <c r="T144" s="54"/>
      <c r="AT144" s="17" t="s">
        <v>171</v>
      </c>
      <c r="AU144" s="17" t="s">
        <v>92</v>
      </c>
    </row>
    <row r="145" spans="2:51" s="12" customFormat="1" ht="11.25">
      <c r="B145" s="152"/>
      <c r="D145" s="150" t="s">
        <v>173</v>
      </c>
      <c r="E145" s="153" t="s">
        <v>44</v>
      </c>
      <c r="F145" s="154" t="s">
        <v>587</v>
      </c>
      <c r="H145" s="155">
        <v>3666</v>
      </c>
      <c r="I145" s="156"/>
      <c r="L145" s="152"/>
      <c r="M145" s="157"/>
      <c r="T145" s="158"/>
      <c r="AT145" s="153" t="s">
        <v>173</v>
      </c>
      <c r="AU145" s="153" t="s">
        <v>92</v>
      </c>
      <c r="AV145" s="12" t="s">
        <v>92</v>
      </c>
      <c r="AW145" s="12" t="s">
        <v>42</v>
      </c>
      <c r="AX145" s="12" t="s">
        <v>82</v>
      </c>
      <c r="AY145" s="153" t="s">
        <v>160</v>
      </c>
    </row>
    <row r="146" spans="2:51" s="12" customFormat="1" ht="11.25">
      <c r="B146" s="152"/>
      <c r="D146" s="150" t="s">
        <v>173</v>
      </c>
      <c r="E146" s="153" t="s">
        <v>44</v>
      </c>
      <c r="F146" s="154" t="s">
        <v>588</v>
      </c>
      <c r="H146" s="155">
        <v>828</v>
      </c>
      <c r="I146" s="156"/>
      <c r="L146" s="152"/>
      <c r="M146" s="157"/>
      <c r="T146" s="158"/>
      <c r="AT146" s="153" t="s">
        <v>173</v>
      </c>
      <c r="AU146" s="153" t="s">
        <v>92</v>
      </c>
      <c r="AV146" s="12" t="s">
        <v>92</v>
      </c>
      <c r="AW146" s="12" t="s">
        <v>42</v>
      </c>
      <c r="AX146" s="12" t="s">
        <v>82</v>
      </c>
      <c r="AY146" s="153" t="s">
        <v>160</v>
      </c>
    </row>
    <row r="147" spans="2:51" s="13" customFormat="1" ht="11.25">
      <c r="B147" s="159"/>
      <c r="D147" s="150" t="s">
        <v>173</v>
      </c>
      <c r="E147" s="160" t="s">
        <v>44</v>
      </c>
      <c r="F147" s="161" t="s">
        <v>176</v>
      </c>
      <c r="H147" s="162">
        <v>4494</v>
      </c>
      <c r="I147" s="163"/>
      <c r="L147" s="159"/>
      <c r="M147" s="164"/>
      <c r="T147" s="165"/>
      <c r="AT147" s="160" t="s">
        <v>173</v>
      </c>
      <c r="AU147" s="160" t="s">
        <v>92</v>
      </c>
      <c r="AV147" s="13" t="s">
        <v>167</v>
      </c>
      <c r="AW147" s="13" t="s">
        <v>42</v>
      </c>
      <c r="AX147" s="13" t="s">
        <v>90</v>
      </c>
      <c r="AY147" s="160" t="s">
        <v>160</v>
      </c>
    </row>
    <row r="148" spans="2:65" s="1" customFormat="1" ht="24.2" customHeight="1">
      <c r="B148" s="33"/>
      <c r="C148" s="133" t="s">
        <v>252</v>
      </c>
      <c r="D148" s="133" t="s">
        <v>162</v>
      </c>
      <c r="E148" s="134" t="s">
        <v>267</v>
      </c>
      <c r="F148" s="135" t="s">
        <v>268</v>
      </c>
      <c r="G148" s="136" t="s">
        <v>165</v>
      </c>
      <c r="H148" s="137">
        <v>1436</v>
      </c>
      <c r="I148" s="138"/>
      <c r="J148" s="139">
        <f>ROUND(I148*H148,2)</f>
        <v>0</v>
      </c>
      <c r="K148" s="135" t="s">
        <v>166</v>
      </c>
      <c r="L148" s="33"/>
      <c r="M148" s="140" t="s">
        <v>44</v>
      </c>
      <c r="N148" s="141" t="s">
        <v>53</v>
      </c>
      <c r="P148" s="142">
        <f>O148*H148</f>
        <v>0</v>
      </c>
      <c r="Q148" s="142">
        <v>0</v>
      </c>
      <c r="R148" s="142">
        <f>Q148*H148</f>
        <v>0</v>
      </c>
      <c r="S148" s="142">
        <v>0</v>
      </c>
      <c r="T148" s="143">
        <f>S148*H148</f>
        <v>0</v>
      </c>
      <c r="AR148" s="144" t="s">
        <v>167</v>
      </c>
      <c r="AT148" s="144" t="s">
        <v>162</v>
      </c>
      <c r="AU148" s="144" t="s">
        <v>92</v>
      </c>
      <c r="AY148" s="17" t="s">
        <v>160</v>
      </c>
      <c r="BE148" s="145">
        <f>IF(N148="základní",J148,0)</f>
        <v>0</v>
      </c>
      <c r="BF148" s="145">
        <f>IF(N148="snížená",J148,0)</f>
        <v>0</v>
      </c>
      <c r="BG148" s="145">
        <f>IF(N148="zákl. přenesená",J148,0)</f>
        <v>0</v>
      </c>
      <c r="BH148" s="145">
        <f>IF(N148="sníž. přenesená",J148,0)</f>
        <v>0</v>
      </c>
      <c r="BI148" s="145">
        <f>IF(N148="nulová",J148,0)</f>
        <v>0</v>
      </c>
      <c r="BJ148" s="17" t="s">
        <v>90</v>
      </c>
      <c r="BK148" s="145">
        <f>ROUND(I148*H148,2)</f>
        <v>0</v>
      </c>
      <c r="BL148" s="17" t="s">
        <v>167</v>
      </c>
      <c r="BM148" s="144" t="s">
        <v>269</v>
      </c>
    </row>
    <row r="149" spans="2:47" s="1" customFormat="1" ht="11.25">
      <c r="B149" s="33"/>
      <c r="D149" s="146" t="s">
        <v>169</v>
      </c>
      <c r="F149" s="147" t="s">
        <v>270</v>
      </c>
      <c r="I149" s="148"/>
      <c r="L149" s="33"/>
      <c r="M149" s="149"/>
      <c r="T149" s="54"/>
      <c r="AT149" s="17" t="s">
        <v>169</v>
      </c>
      <c r="AU149" s="17" t="s">
        <v>92</v>
      </c>
    </row>
    <row r="150" spans="2:47" s="1" customFormat="1" ht="48.75">
      <c r="B150" s="33"/>
      <c r="D150" s="150" t="s">
        <v>171</v>
      </c>
      <c r="F150" s="151" t="s">
        <v>271</v>
      </c>
      <c r="I150" s="148"/>
      <c r="L150" s="33"/>
      <c r="M150" s="149"/>
      <c r="T150" s="54"/>
      <c r="AT150" s="17" t="s">
        <v>171</v>
      </c>
      <c r="AU150" s="17" t="s">
        <v>92</v>
      </c>
    </row>
    <row r="151" spans="2:51" s="12" customFormat="1" ht="11.25">
      <c r="B151" s="152"/>
      <c r="D151" s="150" t="s">
        <v>173</v>
      </c>
      <c r="E151" s="153" t="s">
        <v>44</v>
      </c>
      <c r="F151" s="154" t="s">
        <v>586</v>
      </c>
      <c r="H151" s="155">
        <v>1436</v>
      </c>
      <c r="I151" s="156"/>
      <c r="L151" s="152"/>
      <c r="M151" s="157"/>
      <c r="T151" s="158"/>
      <c r="AT151" s="153" t="s">
        <v>173</v>
      </c>
      <c r="AU151" s="153" t="s">
        <v>92</v>
      </c>
      <c r="AV151" s="12" t="s">
        <v>92</v>
      </c>
      <c r="AW151" s="12" t="s">
        <v>42</v>
      </c>
      <c r="AX151" s="12" t="s">
        <v>90</v>
      </c>
      <c r="AY151" s="153" t="s">
        <v>160</v>
      </c>
    </row>
    <row r="152" spans="2:65" s="1" customFormat="1" ht="16.5" customHeight="1">
      <c r="B152" s="33"/>
      <c r="C152" s="172" t="s">
        <v>259</v>
      </c>
      <c r="D152" s="172" t="s">
        <v>246</v>
      </c>
      <c r="E152" s="173" t="s">
        <v>272</v>
      </c>
      <c r="F152" s="174" t="s">
        <v>273</v>
      </c>
      <c r="G152" s="175" t="s">
        <v>126</v>
      </c>
      <c r="H152" s="176">
        <v>387.72</v>
      </c>
      <c r="I152" s="177"/>
      <c r="J152" s="178">
        <f>ROUND(I152*H152,2)</f>
        <v>0</v>
      </c>
      <c r="K152" s="174" t="s">
        <v>166</v>
      </c>
      <c r="L152" s="179"/>
      <c r="M152" s="180" t="s">
        <v>44</v>
      </c>
      <c r="N152" s="181" t="s">
        <v>53</v>
      </c>
      <c r="P152" s="142">
        <f>O152*H152</f>
        <v>0</v>
      </c>
      <c r="Q152" s="142">
        <v>1</v>
      </c>
      <c r="R152" s="142">
        <f>Q152*H152</f>
        <v>387.72</v>
      </c>
      <c r="S152" s="142">
        <v>0</v>
      </c>
      <c r="T152" s="143">
        <f>S152*H152</f>
        <v>0</v>
      </c>
      <c r="AR152" s="144" t="s">
        <v>222</v>
      </c>
      <c r="AT152" s="144" t="s">
        <v>246</v>
      </c>
      <c r="AU152" s="144" t="s">
        <v>92</v>
      </c>
      <c r="AY152" s="17" t="s">
        <v>160</v>
      </c>
      <c r="BE152" s="145">
        <f>IF(N152="základní",J152,0)</f>
        <v>0</v>
      </c>
      <c r="BF152" s="145">
        <f>IF(N152="snížená",J152,0)</f>
        <v>0</v>
      </c>
      <c r="BG152" s="145">
        <f>IF(N152="zákl. přenesená",J152,0)</f>
        <v>0</v>
      </c>
      <c r="BH152" s="145">
        <f>IF(N152="sníž. přenesená",J152,0)</f>
        <v>0</v>
      </c>
      <c r="BI152" s="145">
        <f>IF(N152="nulová",J152,0)</f>
        <v>0</v>
      </c>
      <c r="BJ152" s="17" t="s">
        <v>90</v>
      </c>
      <c r="BK152" s="145">
        <f>ROUND(I152*H152,2)</f>
        <v>0</v>
      </c>
      <c r="BL152" s="17" t="s">
        <v>167</v>
      </c>
      <c r="BM152" s="144" t="s">
        <v>274</v>
      </c>
    </row>
    <row r="153" spans="2:51" s="12" customFormat="1" ht="11.25">
      <c r="B153" s="152"/>
      <c r="D153" s="150" t="s">
        <v>173</v>
      </c>
      <c r="F153" s="154" t="s">
        <v>589</v>
      </c>
      <c r="H153" s="155">
        <v>387.72</v>
      </c>
      <c r="I153" s="156"/>
      <c r="L153" s="152"/>
      <c r="M153" s="157"/>
      <c r="T153" s="158"/>
      <c r="AT153" s="153" t="s">
        <v>173</v>
      </c>
      <c r="AU153" s="153" t="s">
        <v>92</v>
      </c>
      <c r="AV153" s="12" t="s">
        <v>92</v>
      </c>
      <c r="AW153" s="12" t="s">
        <v>4</v>
      </c>
      <c r="AX153" s="12" t="s">
        <v>90</v>
      </c>
      <c r="AY153" s="153" t="s">
        <v>160</v>
      </c>
    </row>
    <row r="154" spans="2:65" s="1" customFormat="1" ht="16.5" customHeight="1">
      <c r="B154" s="33"/>
      <c r="C154" s="133" t="s">
        <v>266</v>
      </c>
      <c r="D154" s="133" t="s">
        <v>162</v>
      </c>
      <c r="E154" s="134" t="s">
        <v>277</v>
      </c>
      <c r="F154" s="135" t="s">
        <v>278</v>
      </c>
      <c r="G154" s="136" t="s">
        <v>165</v>
      </c>
      <c r="H154" s="137">
        <v>1436</v>
      </c>
      <c r="I154" s="138"/>
      <c r="J154" s="139">
        <f>ROUND(I154*H154,2)</f>
        <v>0</v>
      </c>
      <c r="K154" s="135" t="s">
        <v>166</v>
      </c>
      <c r="L154" s="33"/>
      <c r="M154" s="140" t="s">
        <v>44</v>
      </c>
      <c r="N154" s="141" t="s">
        <v>53</v>
      </c>
      <c r="P154" s="142">
        <f>O154*H154</f>
        <v>0</v>
      </c>
      <c r="Q154" s="142">
        <v>0</v>
      </c>
      <c r="R154" s="142">
        <f>Q154*H154</f>
        <v>0</v>
      </c>
      <c r="S154" s="142">
        <v>0</v>
      </c>
      <c r="T154" s="143">
        <f>S154*H154</f>
        <v>0</v>
      </c>
      <c r="AR154" s="144" t="s">
        <v>167</v>
      </c>
      <c r="AT154" s="144" t="s">
        <v>162</v>
      </c>
      <c r="AU154" s="144" t="s">
        <v>92</v>
      </c>
      <c r="AY154" s="17" t="s">
        <v>160</v>
      </c>
      <c r="BE154" s="145">
        <f>IF(N154="základní",J154,0)</f>
        <v>0</v>
      </c>
      <c r="BF154" s="145">
        <f>IF(N154="snížená",J154,0)</f>
        <v>0</v>
      </c>
      <c r="BG154" s="145">
        <f>IF(N154="zákl. přenesená",J154,0)</f>
        <v>0</v>
      </c>
      <c r="BH154" s="145">
        <f>IF(N154="sníž. přenesená",J154,0)</f>
        <v>0</v>
      </c>
      <c r="BI154" s="145">
        <f>IF(N154="nulová",J154,0)</f>
        <v>0</v>
      </c>
      <c r="BJ154" s="17" t="s">
        <v>90</v>
      </c>
      <c r="BK154" s="145">
        <f>ROUND(I154*H154,2)</f>
        <v>0</v>
      </c>
      <c r="BL154" s="17" t="s">
        <v>167</v>
      </c>
      <c r="BM154" s="144" t="s">
        <v>279</v>
      </c>
    </row>
    <row r="155" spans="2:47" s="1" customFormat="1" ht="11.25">
      <c r="B155" s="33"/>
      <c r="D155" s="146" t="s">
        <v>169</v>
      </c>
      <c r="F155" s="147" t="s">
        <v>280</v>
      </c>
      <c r="I155" s="148"/>
      <c r="L155" s="33"/>
      <c r="M155" s="149"/>
      <c r="T155" s="54"/>
      <c r="AT155" s="17" t="s">
        <v>169</v>
      </c>
      <c r="AU155" s="17" t="s">
        <v>92</v>
      </c>
    </row>
    <row r="156" spans="2:47" s="1" customFormat="1" ht="39">
      <c r="B156" s="33"/>
      <c r="D156" s="150" t="s">
        <v>171</v>
      </c>
      <c r="F156" s="151" t="s">
        <v>281</v>
      </c>
      <c r="I156" s="148"/>
      <c r="L156" s="33"/>
      <c r="M156" s="149"/>
      <c r="T156" s="54"/>
      <c r="AT156" s="17" t="s">
        <v>171</v>
      </c>
      <c r="AU156" s="17" t="s">
        <v>92</v>
      </c>
    </row>
    <row r="157" spans="2:51" s="12" customFormat="1" ht="11.25">
      <c r="B157" s="152"/>
      <c r="D157" s="150" t="s">
        <v>173</v>
      </c>
      <c r="E157" s="153" t="s">
        <v>44</v>
      </c>
      <c r="F157" s="154" t="s">
        <v>586</v>
      </c>
      <c r="H157" s="155">
        <v>1436</v>
      </c>
      <c r="I157" s="156"/>
      <c r="L157" s="152"/>
      <c r="M157" s="157"/>
      <c r="T157" s="158"/>
      <c r="AT157" s="153" t="s">
        <v>173</v>
      </c>
      <c r="AU157" s="153" t="s">
        <v>92</v>
      </c>
      <c r="AV157" s="12" t="s">
        <v>92</v>
      </c>
      <c r="AW157" s="12" t="s">
        <v>42</v>
      </c>
      <c r="AX157" s="12" t="s">
        <v>90</v>
      </c>
      <c r="AY157" s="153" t="s">
        <v>160</v>
      </c>
    </row>
    <row r="158" spans="2:65" s="1" customFormat="1" ht="24.2" customHeight="1">
      <c r="B158" s="33"/>
      <c r="C158" s="133" t="s">
        <v>8</v>
      </c>
      <c r="D158" s="133" t="s">
        <v>162</v>
      </c>
      <c r="E158" s="134" t="s">
        <v>283</v>
      </c>
      <c r="F158" s="135" t="s">
        <v>284</v>
      </c>
      <c r="G158" s="136" t="s">
        <v>165</v>
      </c>
      <c r="H158" s="137">
        <v>1436</v>
      </c>
      <c r="I158" s="138"/>
      <c r="J158" s="139">
        <f>ROUND(I158*H158,2)</f>
        <v>0</v>
      </c>
      <c r="K158" s="135" t="s">
        <v>166</v>
      </c>
      <c r="L158" s="33"/>
      <c r="M158" s="140" t="s">
        <v>44</v>
      </c>
      <c r="N158" s="141" t="s">
        <v>53</v>
      </c>
      <c r="P158" s="142">
        <f>O158*H158</f>
        <v>0</v>
      </c>
      <c r="Q158" s="142">
        <v>0</v>
      </c>
      <c r="R158" s="142">
        <f>Q158*H158</f>
        <v>0</v>
      </c>
      <c r="S158" s="142">
        <v>0</v>
      </c>
      <c r="T158" s="143">
        <f>S158*H158</f>
        <v>0</v>
      </c>
      <c r="AR158" s="144" t="s">
        <v>167</v>
      </c>
      <c r="AT158" s="144" t="s">
        <v>162</v>
      </c>
      <c r="AU158" s="144" t="s">
        <v>92</v>
      </c>
      <c r="AY158" s="17" t="s">
        <v>160</v>
      </c>
      <c r="BE158" s="145">
        <f>IF(N158="základní",J158,0)</f>
        <v>0</v>
      </c>
      <c r="BF158" s="145">
        <f>IF(N158="snížená",J158,0)</f>
        <v>0</v>
      </c>
      <c r="BG158" s="145">
        <f>IF(N158="zákl. přenesená",J158,0)</f>
        <v>0</v>
      </c>
      <c r="BH158" s="145">
        <f>IF(N158="sníž. přenesená",J158,0)</f>
        <v>0</v>
      </c>
      <c r="BI158" s="145">
        <f>IF(N158="nulová",J158,0)</f>
        <v>0</v>
      </c>
      <c r="BJ158" s="17" t="s">
        <v>90</v>
      </c>
      <c r="BK158" s="145">
        <f>ROUND(I158*H158,2)</f>
        <v>0</v>
      </c>
      <c r="BL158" s="17" t="s">
        <v>167</v>
      </c>
      <c r="BM158" s="144" t="s">
        <v>285</v>
      </c>
    </row>
    <row r="159" spans="2:47" s="1" customFormat="1" ht="11.25">
      <c r="B159" s="33"/>
      <c r="D159" s="146" t="s">
        <v>169</v>
      </c>
      <c r="F159" s="147" t="s">
        <v>286</v>
      </c>
      <c r="I159" s="148"/>
      <c r="L159" s="33"/>
      <c r="M159" s="149"/>
      <c r="T159" s="54"/>
      <c r="AT159" s="17" t="s">
        <v>169</v>
      </c>
      <c r="AU159" s="17" t="s">
        <v>92</v>
      </c>
    </row>
    <row r="160" spans="2:51" s="12" customFormat="1" ht="11.25">
      <c r="B160" s="152"/>
      <c r="D160" s="150" t="s">
        <v>173</v>
      </c>
      <c r="E160" s="153" t="s">
        <v>44</v>
      </c>
      <c r="F160" s="154" t="s">
        <v>586</v>
      </c>
      <c r="H160" s="155">
        <v>1436</v>
      </c>
      <c r="I160" s="156"/>
      <c r="L160" s="152"/>
      <c r="M160" s="157"/>
      <c r="T160" s="158"/>
      <c r="AT160" s="153" t="s">
        <v>173</v>
      </c>
      <c r="AU160" s="153" t="s">
        <v>92</v>
      </c>
      <c r="AV160" s="12" t="s">
        <v>92</v>
      </c>
      <c r="AW160" s="12" t="s">
        <v>42</v>
      </c>
      <c r="AX160" s="12" t="s">
        <v>90</v>
      </c>
      <c r="AY160" s="153" t="s">
        <v>160</v>
      </c>
    </row>
    <row r="161" spans="2:63" s="11" customFormat="1" ht="22.9" customHeight="1">
      <c r="B161" s="121"/>
      <c r="D161" s="122" t="s">
        <v>81</v>
      </c>
      <c r="E161" s="131" t="s">
        <v>197</v>
      </c>
      <c r="F161" s="131" t="s">
        <v>287</v>
      </c>
      <c r="I161" s="124"/>
      <c r="J161" s="132">
        <f>BK161</f>
        <v>0</v>
      </c>
      <c r="L161" s="121"/>
      <c r="M161" s="126"/>
      <c r="P161" s="127">
        <f>SUM(P162:P196)</f>
        <v>0</v>
      </c>
      <c r="R161" s="127">
        <f>SUM(R162:R196)</f>
        <v>361.836</v>
      </c>
      <c r="T161" s="128">
        <f>SUM(T162:T196)</f>
        <v>0</v>
      </c>
      <c r="AR161" s="122" t="s">
        <v>90</v>
      </c>
      <c r="AT161" s="129" t="s">
        <v>81</v>
      </c>
      <c r="AU161" s="129" t="s">
        <v>90</v>
      </c>
      <c r="AY161" s="122" t="s">
        <v>160</v>
      </c>
      <c r="BK161" s="130">
        <f>SUM(BK162:BK196)</f>
        <v>0</v>
      </c>
    </row>
    <row r="162" spans="2:65" s="1" customFormat="1" ht="21.75" customHeight="1">
      <c r="B162" s="33"/>
      <c r="C162" s="133" t="s">
        <v>276</v>
      </c>
      <c r="D162" s="133" t="s">
        <v>162</v>
      </c>
      <c r="E162" s="134" t="s">
        <v>289</v>
      </c>
      <c r="F162" s="135" t="s">
        <v>290</v>
      </c>
      <c r="G162" s="136" t="s">
        <v>165</v>
      </c>
      <c r="H162" s="137">
        <v>3666</v>
      </c>
      <c r="I162" s="138"/>
      <c r="J162" s="139">
        <f>ROUND(I162*H162,2)</f>
        <v>0</v>
      </c>
      <c r="K162" s="135" t="s">
        <v>166</v>
      </c>
      <c r="L162" s="33"/>
      <c r="M162" s="140" t="s">
        <v>44</v>
      </c>
      <c r="N162" s="141" t="s">
        <v>53</v>
      </c>
      <c r="P162" s="142">
        <f>O162*H162</f>
        <v>0</v>
      </c>
      <c r="Q162" s="142">
        <v>0</v>
      </c>
      <c r="R162" s="142">
        <f>Q162*H162</f>
        <v>0</v>
      </c>
      <c r="S162" s="142">
        <v>0</v>
      </c>
      <c r="T162" s="143">
        <f>S162*H162</f>
        <v>0</v>
      </c>
      <c r="AR162" s="144" t="s">
        <v>167</v>
      </c>
      <c r="AT162" s="144" t="s">
        <v>162</v>
      </c>
      <c r="AU162" s="144" t="s">
        <v>92</v>
      </c>
      <c r="AY162" s="17" t="s">
        <v>160</v>
      </c>
      <c r="BE162" s="145">
        <f>IF(N162="základní",J162,0)</f>
        <v>0</v>
      </c>
      <c r="BF162" s="145">
        <f>IF(N162="snížená",J162,0)</f>
        <v>0</v>
      </c>
      <c r="BG162" s="145">
        <f>IF(N162="zákl. přenesená",J162,0)</f>
        <v>0</v>
      </c>
      <c r="BH162" s="145">
        <f>IF(N162="sníž. přenesená",J162,0)</f>
        <v>0</v>
      </c>
      <c r="BI162" s="145">
        <f>IF(N162="nulová",J162,0)</f>
        <v>0</v>
      </c>
      <c r="BJ162" s="17" t="s">
        <v>90</v>
      </c>
      <c r="BK162" s="145">
        <f>ROUND(I162*H162,2)</f>
        <v>0</v>
      </c>
      <c r="BL162" s="17" t="s">
        <v>167</v>
      </c>
      <c r="BM162" s="144" t="s">
        <v>291</v>
      </c>
    </row>
    <row r="163" spans="2:47" s="1" customFormat="1" ht="11.25">
      <c r="B163" s="33"/>
      <c r="D163" s="146" t="s">
        <v>169</v>
      </c>
      <c r="F163" s="147" t="s">
        <v>292</v>
      </c>
      <c r="I163" s="148"/>
      <c r="L163" s="33"/>
      <c r="M163" s="149"/>
      <c r="T163" s="54"/>
      <c r="AT163" s="17" t="s">
        <v>169</v>
      </c>
      <c r="AU163" s="17" t="s">
        <v>92</v>
      </c>
    </row>
    <row r="164" spans="2:51" s="12" customFormat="1" ht="11.25">
      <c r="B164" s="152"/>
      <c r="D164" s="150" t="s">
        <v>173</v>
      </c>
      <c r="E164" s="153" t="s">
        <v>44</v>
      </c>
      <c r="F164" s="154" t="s">
        <v>590</v>
      </c>
      <c r="H164" s="155">
        <v>3666</v>
      </c>
      <c r="I164" s="156"/>
      <c r="L164" s="152"/>
      <c r="M164" s="157"/>
      <c r="T164" s="158"/>
      <c r="AT164" s="153" t="s">
        <v>173</v>
      </c>
      <c r="AU164" s="153" t="s">
        <v>92</v>
      </c>
      <c r="AV164" s="12" t="s">
        <v>92</v>
      </c>
      <c r="AW164" s="12" t="s">
        <v>42</v>
      </c>
      <c r="AX164" s="12" t="s">
        <v>90</v>
      </c>
      <c r="AY164" s="153" t="s">
        <v>160</v>
      </c>
    </row>
    <row r="165" spans="2:65" s="1" customFormat="1" ht="24.2" customHeight="1">
      <c r="B165" s="33"/>
      <c r="C165" s="133" t="s">
        <v>282</v>
      </c>
      <c r="D165" s="133" t="s">
        <v>162</v>
      </c>
      <c r="E165" s="134" t="s">
        <v>591</v>
      </c>
      <c r="F165" s="135" t="s">
        <v>592</v>
      </c>
      <c r="G165" s="136" t="s">
        <v>165</v>
      </c>
      <c r="H165" s="137">
        <v>3666</v>
      </c>
      <c r="I165" s="138"/>
      <c r="J165" s="139">
        <f>ROUND(I165*H165,2)</f>
        <v>0</v>
      </c>
      <c r="K165" s="135" t="s">
        <v>166</v>
      </c>
      <c r="L165" s="33"/>
      <c r="M165" s="140" t="s">
        <v>44</v>
      </c>
      <c r="N165" s="141" t="s">
        <v>53</v>
      </c>
      <c r="P165" s="142">
        <f>O165*H165</f>
        <v>0</v>
      </c>
      <c r="Q165" s="142">
        <v>0</v>
      </c>
      <c r="R165" s="142">
        <f>Q165*H165</f>
        <v>0</v>
      </c>
      <c r="S165" s="142">
        <v>0</v>
      </c>
      <c r="T165" s="143">
        <f>S165*H165</f>
        <v>0</v>
      </c>
      <c r="AR165" s="144" t="s">
        <v>167</v>
      </c>
      <c r="AT165" s="144" t="s">
        <v>162</v>
      </c>
      <c r="AU165" s="144" t="s">
        <v>92</v>
      </c>
      <c r="AY165" s="17" t="s">
        <v>160</v>
      </c>
      <c r="BE165" s="145">
        <f>IF(N165="základní",J165,0)</f>
        <v>0</v>
      </c>
      <c r="BF165" s="145">
        <f>IF(N165="snížená",J165,0)</f>
        <v>0</v>
      </c>
      <c r="BG165" s="145">
        <f>IF(N165="zákl. přenesená",J165,0)</f>
        <v>0</v>
      </c>
      <c r="BH165" s="145">
        <f>IF(N165="sníž. přenesená",J165,0)</f>
        <v>0</v>
      </c>
      <c r="BI165" s="145">
        <f>IF(N165="nulová",J165,0)</f>
        <v>0</v>
      </c>
      <c r="BJ165" s="17" t="s">
        <v>90</v>
      </c>
      <c r="BK165" s="145">
        <f>ROUND(I165*H165,2)</f>
        <v>0</v>
      </c>
      <c r="BL165" s="17" t="s">
        <v>167</v>
      </c>
      <c r="BM165" s="144" t="s">
        <v>593</v>
      </c>
    </row>
    <row r="166" spans="2:47" s="1" customFormat="1" ht="11.25">
      <c r="B166" s="33"/>
      <c r="D166" s="146" t="s">
        <v>169</v>
      </c>
      <c r="F166" s="147" t="s">
        <v>594</v>
      </c>
      <c r="I166" s="148"/>
      <c r="L166" s="33"/>
      <c r="M166" s="149"/>
      <c r="T166" s="54"/>
      <c r="AT166" s="17" t="s">
        <v>169</v>
      </c>
      <c r="AU166" s="17" t="s">
        <v>92</v>
      </c>
    </row>
    <row r="167" spans="2:47" s="1" customFormat="1" ht="48.75">
      <c r="B167" s="33"/>
      <c r="D167" s="150" t="s">
        <v>171</v>
      </c>
      <c r="F167" s="151" t="s">
        <v>595</v>
      </c>
      <c r="I167" s="148"/>
      <c r="L167" s="33"/>
      <c r="M167" s="149"/>
      <c r="T167" s="54"/>
      <c r="AT167" s="17" t="s">
        <v>171</v>
      </c>
      <c r="AU167" s="17" t="s">
        <v>92</v>
      </c>
    </row>
    <row r="168" spans="2:51" s="12" customFormat="1" ht="11.25">
      <c r="B168" s="152"/>
      <c r="D168" s="150" t="s">
        <v>173</v>
      </c>
      <c r="E168" s="153" t="s">
        <v>44</v>
      </c>
      <c r="F168" s="154" t="s">
        <v>590</v>
      </c>
      <c r="H168" s="155">
        <v>3666</v>
      </c>
      <c r="I168" s="156"/>
      <c r="L168" s="152"/>
      <c r="M168" s="157"/>
      <c r="T168" s="158"/>
      <c r="AT168" s="153" t="s">
        <v>173</v>
      </c>
      <c r="AU168" s="153" t="s">
        <v>92</v>
      </c>
      <c r="AV168" s="12" t="s">
        <v>92</v>
      </c>
      <c r="AW168" s="12" t="s">
        <v>42</v>
      </c>
      <c r="AX168" s="12" t="s">
        <v>90</v>
      </c>
      <c r="AY168" s="153" t="s">
        <v>160</v>
      </c>
    </row>
    <row r="169" spans="2:65" s="1" customFormat="1" ht="24.2" customHeight="1">
      <c r="B169" s="33"/>
      <c r="C169" s="133" t="s">
        <v>288</v>
      </c>
      <c r="D169" s="133" t="s">
        <v>162</v>
      </c>
      <c r="E169" s="134" t="s">
        <v>296</v>
      </c>
      <c r="F169" s="135" t="s">
        <v>297</v>
      </c>
      <c r="G169" s="136" t="s">
        <v>165</v>
      </c>
      <c r="H169" s="137">
        <v>3666</v>
      </c>
      <c r="I169" s="138"/>
      <c r="J169" s="139">
        <f>ROUND(I169*H169,2)</f>
        <v>0</v>
      </c>
      <c r="K169" s="135" t="s">
        <v>166</v>
      </c>
      <c r="L169" s="33"/>
      <c r="M169" s="140" t="s">
        <v>44</v>
      </c>
      <c r="N169" s="141" t="s">
        <v>53</v>
      </c>
      <c r="P169" s="142">
        <f>O169*H169</f>
        <v>0</v>
      </c>
      <c r="Q169" s="142">
        <v>0</v>
      </c>
      <c r="R169" s="142">
        <f>Q169*H169</f>
        <v>0</v>
      </c>
      <c r="S169" s="142">
        <v>0</v>
      </c>
      <c r="T169" s="143">
        <f>S169*H169</f>
        <v>0</v>
      </c>
      <c r="AR169" s="144" t="s">
        <v>167</v>
      </c>
      <c r="AT169" s="144" t="s">
        <v>162</v>
      </c>
      <c r="AU169" s="144" t="s">
        <v>92</v>
      </c>
      <c r="AY169" s="17" t="s">
        <v>160</v>
      </c>
      <c r="BE169" s="145">
        <f>IF(N169="základní",J169,0)</f>
        <v>0</v>
      </c>
      <c r="BF169" s="145">
        <f>IF(N169="snížená",J169,0)</f>
        <v>0</v>
      </c>
      <c r="BG169" s="145">
        <f>IF(N169="zákl. přenesená",J169,0)</f>
        <v>0</v>
      </c>
      <c r="BH169" s="145">
        <f>IF(N169="sníž. přenesená",J169,0)</f>
        <v>0</v>
      </c>
      <c r="BI169" s="145">
        <f>IF(N169="nulová",J169,0)</f>
        <v>0</v>
      </c>
      <c r="BJ169" s="17" t="s">
        <v>90</v>
      </c>
      <c r="BK169" s="145">
        <f>ROUND(I169*H169,2)</f>
        <v>0</v>
      </c>
      <c r="BL169" s="17" t="s">
        <v>167</v>
      </c>
      <c r="BM169" s="144" t="s">
        <v>596</v>
      </c>
    </row>
    <row r="170" spans="2:47" s="1" customFormat="1" ht="11.25">
      <c r="B170" s="33"/>
      <c r="D170" s="146" t="s">
        <v>169</v>
      </c>
      <c r="F170" s="147" t="s">
        <v>299</v>
      </c>
      <c r="I170" s="148"/>
      <c r="L170" s="33"/>
      <c r="M170" s="149"/>
      <c r="T170" s="54"/>
      <c r="AT170" s="17" t="s">
        <v>169</v>
      </c>
      <c r="AU170" s="17" t="s">
        <v>92</v>
      </c>
    </row>
    <row r="171" spans="2:47" s="1" customFormat="1" ht="312">
      <c r="B171" s="33"/>
      <c r="D171" s="150" t="s">
        <v>171</v>
      </c>
      <c r="F171" s="151" t="s">
        <v>300</v>
      </c>
      <c r="I171" s="148"/>
      <c r="L171" s="33"/>
      <c r="M171" s="149"/>
      <c r="T171" s="54"/>
      <c r="AT171" s="17" t="s">
        <v>171</v>
      </c>
      <c r="AU171" s="17" t="s">
        <v>92</v>
      </c>
    </row>
    <row r="172" spans="2:47" s="1" customFormat="1" ht="29.25">
      <c r="B172" s="33"/>
      <c r="D172" s="150" t="s">
        <v>227</v>
      </c>
      <c r="F172" s="151" t="s">
        <v>301</v>
      </c>
      <c r="I172" s="148"/>
      <c r="L172" s="33"/>
      <c r="M172" s="149"/>
      <c r="T172" s="54"/>
      <c r="AT172" s="17" t="s">
        <v>227</v>
      </c>
      <c r="AU172" s="17" t="s">
        <v>92</v>
      </c>
    </row>
    <row r="173" spans="2:51" s="12" customFormat="1" ht="11.25">
      <c r="B173" s="152"/>
      <c r="D173" s="150" t="s">
        <v>173</v>
      </c>
      <c r="E173" s="153" t="s">
        <v>44</v>
      </c>
      <c r="F173" s="154" t="s">
        <v>590</v>
      </c>
      <c r="H173" s="155">
        <v>3666</v>
      </c>
      <c r="I173" s="156"/>
      <c r="L173" s="152"/>
      <c r="M173" s="157"/>
      <c r="T173" s="158"/>
      <c r="AT173" s="153" t="s">
        <v>173</v>
      </c>
      <c r="AU173" s="153" t="s">
        <v>92</v>
      </c>
      <c r="AV173" s="12" t="s">
        <v>92</v>
      </c>
      <c r="AW173" s="12" t="s">
        <v>42</v>
      </c>
      <c r="AX173" s="12" t="s">
        <v>90</v>
      </c>
      <c r="AY173" s="153" t="s">
        <v>160</v>
      </c>
    </row>
    <row r="174" spans="2:65" s="1" customFormat="1" ht="24.2" customHeight="1">
      <c r="B174" s="33"/>
      <c r="C174" s="133" t="s">
        <v>295</v>
      </c>
      <c r="D174" s="133" t="s">
        <v>162</v>
      </c>
      <c r="E174" s="134" t="s">
        <v>597</v>
      </c>
      <c r="F174" s="135" t="s">
        <v>598</v>
      </c>
      <c r="G174" s="136" t="s">
        <v>165</v>
      </c>
      <c r="H174" s="137">
        <v>828</v>
      </c>
      <c r="I174" s="138"/>
      <c r="J174" s="139">
        <f>ROUND(I174*H174,2)</f>
        <v>0</v>
      </c>
      <c r="K174" s="135" t="s">
        <v>166</v>
      </c>
      <c r="L174" s="33"/>
      <c r="M174" s="140" t="s">
        <v>44</v>
      </c>
      <c r="N174" s="141" t="s">
        <v>53</v>
      </c>
      <c r="P174" s="142">
        <f>O174*H174</f>
        <v>0</v>
      </c>
      <c r="Q174" s="142">
        <v>0.299</v>
      </c>
      <c r="R174" s="142">
        <f>Q174*H174</f>
        <v>247.572</v>
      </c>
      <c r="S174" s="142">
        <v>0</v>
      </c>
      <c r="T174" s="143">
        <f>S174*H174</f>
        <v>0</v>
      </c>
      <c r="AR174" s="144" t="s">
        <v>167</v>
      </c>
      <c r="AT174" s="144" t="s">
        <v>162</v>
      </c>
      <c r="AU174" s="144" t="s">
        <v>92</v>
      </c>
      <c r="AY174" s="17" t="s">
        <v>160</v>
      </c>
      <c r="BE174" s="145">
        <f>IF(N174="základní",J174,0)</f>
        <v>0</v>
      </c>
      <c r="BF174" s="145">
        <f>IF(N174="snížená",J174,0)</f>
        <v>0</v>
      </c>
      <c r="BG174" s="145">
        <f>IF(N174="zákl. přenesená",J174,0)</f>
        <v>0</v>
      </c>
      <c r="BH174" s="145">
        <f>IF(N174="sníž. přenesená",J174,0)</f>
        <v>0</v>
      </c>
      <c r="BI174" s="145">
        <f>IF(N174="nulová",J174,0)</f>
        <v>0</v>
      </c>
      <c r="BJ174" s="17" t="s">
        <v>90</v>
      </c>
      <c r="BK174" s="145">
        <f>ROUND(I174*H174,2)</f>
        <v>0</v>
      </c>
      <c r="BL174" s="17" t="s">
        <v>167</v>
      </c>
      <c r="BM174" s="144" t="s">
        <v>309</v>
      </c>
    </row>
    <row r="175" spans="2:47" s="1" customFormat="1" ht="11.25">
      <c r="B175" s="33"/>
      <c r="D175" s="146" t="s">
        <v>169</v>
      </c>
      <c r="F175" s="147" t="s">
        <v>599</v>
      </c>
      <c r="I175" s="148"/>
      <c r="L175" s="33"/>
      <c r="M175" s="149"/>
      <c r="T175" s="54"/>
      <c r="AT175" s="17" t="s">
        <v>169</v>
      </c>
      <c r="AU175" s="17" t="s">
        <v>92</v>
      </c>
    </row>
    <row r="176" spans="2:47" s="1" customFormat="1" ht="68.25">
      <c r="B176" s="33"/>
      <c r="D176" s="150" t="s">
        <v>171</v>
      </c>
      <c r="F176" s="151" t="s">
        <v>311</v>
      </c>
      <c r="I176" s="148"/>
      <c r="L176" s="33"/>
      <c r="M176" s="149"/>
      <c r="T176" s="54"/>
      <c r="AT176" s="17" t="s">
        <v>171</v>
      </c>
      <c r="AU176" s="17" t="s">
        <v>92</v>
      </c>
    </row>
    <row r="177" spans="2:51" s="12" customFormat="1" ht="11.25">
      <c r="B177" s="152"/>
      <c r="D177" s="150" t="s">
        <v>173</v>
      </c>
      <c r="E177" s="153" t="s">
        <v>44</v>
      </c>
      <c r="F177" s="154" t="s">
        <v>600</v>
      </c>
      <c r="H177" s="155">
        <v>828</v>
      </c>
      <c r="I177" s="156"/>
      <c r="L177" s="152"/>
      <c r="M177" s="157"/>
      <c r="T177" s="158"/>
      <c r="AT177" s="153" t="s">
        <v>173</v>
      </c>
      <c r="AU177" s="153" t="s">
        <v>92</v>
      </c>
      <c r="AV177" s="12" t="s">
        <v>92</v>
      </c>
      <c r="AW177" s="12" t="s">
        <v>42</v>
      </c>
      <c r="AX177" s="12" t="s">
        <v>90</v>
      </c>
      <c r="AY177" s="153" t="s">
        <v>160</v>
      </c>
    </row>
    <row r="178" spans="2:65" s="1" customFormat="1" ht="21.75" customHeight="1">
      <c r="B178" s="33"/>
      <c r="C178" s="133" t="s">
        <v>302</v>
      </c>
      <c r="D178" s="133" t="s">
        <v>162</v>
      </c>
      <c r="E178" s="134" t="s">
        <v>316</v>
      </c>
      <c r="F178" s="135" t="s">
        <v>317</v>
      </c>
      <c r="G178" s="136" t="s">
        <v>165</v>
      </c>
      <c r="H178" s="137">
        <v>828</v>
      </c>
      <c r="I178" s="138"/>
      <c r="J178" s="139">
        <f>ROUND(I178*H178,2)</f>
        <v>0</v>
      </c>
      <c r="K178" s="135" t="s">
        <v>166</v>
      </c>
      <c r="L178" s="33"/>
      <c r="M178" s="140" t="s">
        <v>44</v>
      </c>
      <c r="N178" s="141" t="s">
        <v>53</v>
      </c>
      <c r="P178" s="142">
        <f>O178*H178</f>
        <v>0</v>
      </c>
      <c r="Q178" s="142">
        <v>0.138</v>
      </c>
      <c r="R178" s="142">
        <f>Q178*H178</f>
        <v>114.26400000000001</v>
      </c>
      <c r="S178" s="142">
        <v>0</v>
      </c>
      <c r="T178" s="143">
        <f>S178*H178</f>
        <v>0</v>
      </c>
      <c r="AR178" s="144" t="s">
        <v>167</v>
      </c>
      <c r="AT178" s="144" t="s">
        <v>162</v>
      </c>
      <c r="AU178" s="144" t="s">
        <v>92</v>
      </c>
      <c r="AY178" s="17" t="s">
        <v>160</v>
      </c>
      <c r="BE178" s="145">
        <f>IF(N178="základní",J178,0)</f>
        <v>0</v>
      </c>
      <c r="BF178" s="145">
        <f>IF(N178="snížená",J178,0)</f>
        <v>0</v>
      </c>
      <c r="BG178" s="145">
        <f>IF(N178="zákl. přenesená",J178,0)</f>
        <v>0</v>
      </c>
      <c r="BH178" s="145">
        <f>IF(N178="sníž. přenesená",J178,0)</f>
        <v>0</v>
      </c>
      <c r="BI178" s="145">
        <f>IF(N178="nulová",J178,0)</f>
        <v>0</v>
      </c>
      <c r="BJ178" s="17" t="s">
        <v>90</v>
      </c>
      <c r="BK178" s="145">
        <f>ROUND(I178*H178,2)</f>
        <v>0</v>
      </c>
      <c r="BL178" s="17" t="s">
        <v>167</v>
      </c>
      <c r="BM178" s="144" t="s">
        <v>318</v>
      </c>
    </row>
    <row r="179" spans="2:47" s="1" customFormat="1" ht="11.25">
      <c r="B179" s="33"/>
      <c r="D179" s="146" t="s">
        <v>169</v>
      </c>
      <c r="F179" s="147" t="s">
        <v>319</v>
      </c>
      <c r="I179" s="148"/>
      <c r="L179" s="33"/>
      <c r="M179" s="149"/>
      <c r="T179" s="54"/>
      <c r="AT179" s="17" t="s">
        <v>169</v>
      </c>
      <c r="AU179" s="17" t="s">
        <v>92</v>
      </c>
    </row>
    <row r="180" spans="2:47" s="1" customFormat="1" ht="68.25">
      <c r="B180" s="33"/>
      <c r="D180" s="150" t="s">
        <v>171</v>
      </c>
      <c r="F180" s="151" t="s">
        <v>311</v>
      </c>
      <c r="I180" s="148"/>
      <c r="L180" s="33"/>
      <c r="M180" s="149"/>
      <c r="T180" s="54"/>
      <c r="AT180" s="17" t="s">
        <v>171</v>
      </c>
      <c r="AU180" s="17" t="s">
        <v>92</v>
      </c>
    </row>
    <row r="181" spans="2:51" s="12" customFormat="1" ht="11.25">
      <c r="B181" s="152"/>
      <c r="D181" s="150" t="s">
        <v>173</v>
      </c>
      <c r="E181" s="153" t="s">
        <v>44</v>
      </c>
      <c r="F181" s="154" t="s">
        <v>601</v>
      </c>
      <c r="H181" s="155">
        <v>828</v>
      </c>
      <c r="I181" s="156"/>
      <c r="L181" s="152"/>
      <c r="M181" s="157"/>
      <c r="T181" s="158"/>
      <c r="AT181" s="153" t="s">
        <v>173</v>
      </c>
      <c r="AU181" s="153" t="s">
        <v>92</v>
      </c>
      <c r="AV181" s="12" t="s">
        <v>92</v>
      </c>
      <c r="AW181" s="12" t="s">
        <v>42</v>
      </c>
      <c r="AX181" s="12" t="s">
        <v>90</v>
      </c>
      <c r="AY181" s="153" t="s">
        <v>160</v>
      </c>
    </row>
    <row r="182" spans="2:65" s="1" customFormat="1" ht="16.5" customHeight="1">
      <c r="B182" s="33"/>
      <c r="C182" s="133" t="s">
        <v>7</v>
      </c>
      <c r="D182" s="133" t="s">
        <v>162</v>
      </c>
      <c r="E182" s="134" t="s">
        <v>322</v>
      </c>
      <c r="F182" s="135" t="s">
        <v>323</v>
      </c>
      <c r="G182" s="136" t="s">
        <v>165</v>
      </c>
      <c r="H182" s="137">
        <v>3666</v>
      </c>
      <c r="I182" s="138"/>
      <c r="J182" s="139">
        <f>ROUND(I182*H182,2)</f>
        <v>0</v>
      </c>
      <c r="K182" s="135" t="s">
        <v>166</v>
      </c>
      <c r="L182" s="33"/>
      <c r="M182" s="140" t="s">
        <v>44</v>
      </c>
      <c r="N182" s="141" t="s">
        <v>53</v>
      </c>
      <c r="P182" s="142">
        <f>O182*H182</f>
        <v>0</v>
      </c>
      <c r="Q182" s="142">
        <v>0</v>
      </c>
      <c r="R182" s="142">
        <f>Q182*H182</f>
        <v>0</v>
      </c>
      <c r="S182" s="142">
        <v>0</v>
      </c>
      <c r="T182" s="143">
        <f>S182*H182</f>
        <v>0</v>
      </c>
      <c r="AR182" s="144" t="s">
        <v>167</v>
      </c>
      <c r="AT182" s="144" t="s">
        <v>162</v>
      </c>
      <c r="AU182" s="144" t="s">
        <v>92</v>
      </c>
      <c r="AY182" s="17" t="s">
        <v>160</v>
      </c>
      <c r="BE182" s="145">
        <f>IF(N182="základní",J182,0)</f>
        <v>0</v>
      </c>
      <c r="BF182" s="145">
        <f>IF(N182="snížená",J182,0)</f>
        <v>0</v>
      </c>
      <c r="BG182" s="145">
        <f>IF(N182="zákl. přenesená",J182,0)</f>
        <v>0</v>
      </c>
      <c r="BH182" s="145">
        <f>IF(N182="sníž. přenesená",J182,0)</f>
        <v>0</v>
      </c>
      <c r="BI182" s="145">
        <f>IF(N182="nulová",J182,0)</f>
        <v>0</v>
      </c>
      <c r="BJ182" s="17" t="s">
        <v>90</v>
      </c>
      <c r="BK182" s="145">
        <f>ROUND(I182*H182,2)</f>
        <v>0</v>
      </c>
      <c r="BL182" s="17" t="s">
        <v>167</v>
      </c>
      <c r="BM182" s="144" t="s">
        <v>324</v>
      </c>
    </row>
    <row r="183" spans="2:47" s="1" customFormat="1" ht="11.25">
      <c r="B183" s="33"/>
      <c r="D183" s="146" t="s">
        <v>169</v>
      </c>
      <c r="F183" s="147" t="s">
        <v>325</v>
      </c>
      <c r="I183" s="148"/>
      <c r="L183" s="33"/>
      <c r="M183" s="149"/>
      <c r="T183" s="54"/>
      <c r="AT183" s="17" t="s">
        <v>169</v>
      </c>
      <c r="AU183" s="17" t="s">
        <v>92</v>
      </c>
    </row>
    <row r="184" spans="2:47" s="1" customFormat="1" ht="39">
      <c r="B184" s="33"/>
      <c r="D184" s="150" t="s">
        <v>171</v>
      </c>
      <c r="F184" s="151" t="s">
        <v>326</v>
      </c>
      <c r="I184" s="148"/>
      <c r="L184" s="33"/>
      <c r="M184" s="149"/>
      <c r="T184" s="54"/>
      <c r="AT184" s="17" t="s">
        <v>171</v>
      </c>
      <c r="AU184" s="17" t="s">
        <v>92</v>
      </c>
    </row>
    <row r="185" spans="2:51" s="12" customFormat="1" ht="11.25">
      <c r="B185" s="152"/>
      <c r="D185" s="150" t="s">
        <v>173</v>
      </c>
      <c r="E185" s="153" t="s">
        <v>44</v>
      </c>
      <c r="F185" s="154" t="s">
        <v>590</v>
      </c>
      <c r="H185" s="155">
        <v>3666</v>
      </c>
      <c r="I185" s="156"/>
      <c r="L185" s="152"/>
      <c r="M185" s="157"/>
      <c r="T185" s="158"/>
      <c r="AT185" s="153" t="s">
        <v>173</v>
      </c>
      <c r="AU185" s="153" t="s">
        <v>92</v>
      </c>
      <c r="AV185" s="12" t="s">
        <v>92</v>
      </c>
      <c r="AW185" s="12" t="s">
        <v>42</v>
      </c>
      <c r="AX185" s="12" t="s">
        <v>90</v>
      </c>
      <c r="AY185" s="153" t="s">
        <v>160</v>
      </c>
    </row>
    <row r="186" spans="2:65" s="1" customFormat="1" ht="16.5" customHeight="1">
      <c r="B186" s="33"/>
      <c r="C186" s="133" t="s">
        <v>315</v>
      </c>
      <c r="D186" s="133" t="s">
        <v>162</v>
      </c>
      <c r="E186" s="134" t="s">
        <v>328</v>
      </c>
      <c r="F186" s="135" t="s">
        <v>329</v>
      </c>
      <c r="G186" s="136" t="s">
        <v>165</v>
      </c>
      <c r="H186" s="137">
        <v>7332</v>
      </c>
      <c r="I186" s="138"/>
      <c r="J186" s="139">
        <f>ROUND(I186*H186,2)</f>
        <v>0</v>
      </c>
      <c r="K186" s="135" t="s">
        <v>166</v>
      </c>
      <c r="L186" s="33"/>
      <c r="M186" s="140" t="s">
        <v>44</v>
      </c>
      <c r="N186" s="141" t="s">
        <v>53</v>
      </c>
      <c r="P186" s="142">
        <f>O186*H186</f>
        <v>0</v>
      </c>
      <c r="Q186" s="142">
        <v>0</v>
      </c>
      <c r="R186" s="142">
        <f>Q186*H186</f>
        <v>0</v>
      </c>
      <c r="S186" s="142">
        <v>0</v>
      </c>
      <c r="T186" s="143">
        <f>S186*H186</f>
        <v>0</v>
      </c>
      <c r="AR186" s="144" t="s">
        <v>167</v>
      </c>
      <c r="AT186" s="144" t="s">
        <v>162</v>
      </c>
      <c r="AU186" s="144" t="s">
        <v>92</v>
      </c>
      <c r="AY186" s="17" t="s">
        <v>160</v>
      </c>
      <c r="BE186" s="145">
        <f>IF(N186="základní",J186,0)</f>
        <v>0</v>
      </c>
      <c r="BF186" s="145">
        <f>IF(N186="snížená",J186,0)</f>
        <v>0</v>
      </c>
      <c r="BG186" s="145">
        <f>IF(N186="zákl. přenesená",J186,0)</f>
        <v>0</v>
      </c>
      <c r="BH186" s="145">
        <f>IF(N186="sníž. přenesená",J186,0)</f>
        <v>0</v>
      </c>
      <c r="BI186" s="145">
        <f>IF(N186="nulová",J186,0)</f>
        <v>0</v>
      </c>
      <c r="BJ186" s="17" t="s">
        <v>90</v>
      </c>
      <c r="BK186" s="145">
        <f>ROUND(I186*H186,2)</f>
        <v>0</v>
      </c>
      <c r="BL186" s="17" t="s">
        <v>167</v>
      </c>
      <c r="BM186" s="144" t="s">
        <v>330</v>
      </c>
    </row>
    <row r="187" spans="2:47" s="1" customFormat="1" ht="11.25">
      <c r="B187" s="33"/>
      <c r="D187" s="146" t="s">
        <v>169</v>
      </c>
      <c r="F187" s="147" t="s">
        <v>331</v>
      </c>
      <c r="I187" s="148"/>
      <c r="L187" s="33"/>
      <c r="M187" s="149"/>
      <c r="T187" s="54"/>
      <c r="AT187" s="17" t="s">
        <v>169</v>
      </c>
      <c r="AU187" s="17" t="s">
        <v>92</v>
      </c>
    </row>
    <row r="188" spans="2:51" s="12" customFormat="1" ht="11.25">
      <c r="B188" s="152"/>
      <c r="D188" s="150" t="s">
        <v>173</v>
      </c>
      <c r="E188" s="153" t="s">
        <v>44</v>
      </c>
      <c r="F188" s="154" t="s">
        <v>602</v>
      </c>
      <c r="H188" s="155">
        <v>7332</v>
      </c>
      <c r="I188" s="156"/>
      <c r="L188" s="152"/>
      <c r="M188" s="157"/>
      <c r="T188" s="158"/>
      <c r="AT188" s="153" t="s">
        <v>173</v>
      </c>
      <c r="AU188" s="153" t="s">
        <v>92</v>
      </c>
      <c r="AV188" s="12" t="s">
        <v>92</v>
      </c>
      <c r="AW188" s="12" t="s">
        <v>42</v>
      </c>
      <c r="AX188" s="12" t="s">
        <v>90</v>
      </c>
      <c r="AY188" s="153" t="s">
        <v>160</v>
      </c>
    </row>
    <row r="189" spans="2:65" s="1" customFormat="1" ht="24.2" customHeight="1">
      <c r="B189" s="33"/>
      <c r="C189" s="133" t="s">
        <v>321</v>
      </c>
      <c r="D189" s="133" t="s">
        <v>162</v>
      </c>
      <c r="E189" s="134" t="s">
        <v>336</v>
      </c>
      <c r="F189" s="135" t="s">
        <v>337</v>
      </c>
      <c r="G189" s="136" t="s">
        <v>165</v>
      </c>
      <c r="H189" s="137">
        <v>3666</v>
      </c>
      <c r="I189" s="138"/>
      <c r="J189" s="139">
        <f>ROUND(I189*H189,2)</f>
        <v>0</v>
      </c>
      <c r="K189" s="135" t="s">
        <v>166</v>
      </c>
      <c r="L189" s="33"/>
      <c r="M189" s="140" t="s">
        <v>44</v>
      </c>
      <c r="N189" s="141" t="s">
        <v>53</v>
      </c>
      <c r="P189" s="142">
        <f>O189*H189</f>
        <v>0</v>
      </c>
      <c r="Q189" s="142">
        <v>0</v>
      </c>
      <c r="R189" s="142">
        <f>Q189*H189</f>
        <v>0</v>
      </c>
      <c r="S189" s="142">
        <v>0</v>
      </c>
      <c r="T189" s="143">
        <f>S189*H189</f>
        <v>0</v>
      </c>
      <c r="AR189" s="144" t="s">
        <v>167</v>
      </c>
      <c r="AT189" s="144" t="s">
        <v>162</v>
      </c>
      <c r="AU189" s="144" t="s">
        <v>92</v>
      </c>
      <c r="AY189" s="17" t="s">
        <v>160</v>
      </c>
      <c r="BE189" s="145">
        <f>IF(N189="základní",J189,0)</f>
        <v>0</v>
      </c>
      <c r="BF189" s="145">
        <f>IF(N189="snížená",J189,0)</f>
        <v>0</v>
      </c>
      <c r="BG189" s="145">
        <f>IF(N189="zákl. přenesená",J189,0)</f>
        <v>0</v>
      </c>
      <c r="BH189" s="145">
        <f>IF(N189="sníž. přenesená",J189,0)</f>
        <v>0</v>
      </c>
      <c r="BI189" s="145">
        <f>IF(N189="nulová",J189,0)</f>
        <v>0</v>
      </c>
      <c r="BJ189" s="17" t="s">
        <v>90</v>
      </c>
      <c r="BK189" s="145">
        <f>ROUND(I189*H189,2)</f>
        <v>0</v>
      </c>
      <c r="BL189" s="17" t="s">
        <v>167</v>
      </c>
      <c r="BM189" s="144" t="s">
        <v>338</v>
      </c>
    </row>
    <row r="190" spans="2:47" s="1" customFormat="1" ht="11.25">
      <c r="B190" s="33"/>
      <c r="D190" s="146" t="s">
        <v>169</v>
      </c>
      <c r="F190" s="147" t="s">
        <v>339</v>
      </c>
      <c r="I190" s="148"/>
      <c r="L190" s="33"/>
      <c r="M190" s="149"/>
      <c r="T190" s="54"/>
      <c r="AT190" s="17" t="s">
        <v>169</v>
      </c>
      <c r="AU190" s="17" t="s">
        <v>92</v>
      </c>
    </row>
    <row r="191" spans="2:47" s="1" customFormat="1" ht="48.75">
      <c r="B191" s="33"/>
      <c r="D191" s="150" t="s">
        <v>171</v>
      </c>
      <c r="F191" s="151" t="s">
        <v>340</v>
      </c>
      <c r="I191" s="148"/>
      <c r="L191" s="33"/>
      <c r="M191" s="149"/>
      <c r="T191" s="54"/>
      <c r="AT191" s="17" t="s">
        <v>171</v>
      </c>
      <c r="AU191" s="17" t="s">
        <v>92</v>
      </c>
    </row>
    <row r="192" spans="2:51" s="12" customFormat="1" ht="11.25">
      <c r="B192" s="152"/>
      <c r="D192" s="150" t="s">
        <v>173</v>
      </c>
      <c r="E192" s="153" t="s">
        <v>44</v>
      </c>
      <c r="F192" s="154" t="s">
        <v>590</v>
      </c>
      <c r="H192" s="155">
        <v>3666</v>
      </c>
      <c r="I192" s="156"/>
      <c r="L192" s="152"/>
      <c r="M192" s="157"/>
      <c r="T192" s="158"/>
      <c r="AT192" s="153" t="s">
        <v>173</v>
      </c>
      <c r="AU192" s="153" t="s">
        <v>92</v>
      </c>
      <c r="AV192" s="12" t="s">
        <v>92</v>
      </c>
      <c r="AW192" s="12" t="s">
        <v>42</v>
      </c>
      <c r="AX192" s="12" t="s">
        <v>90</v>
      </c>
      <c r="AY192" s="153" t="s">
        <v>160</v>
      </c>
    </row>
    <row r="193" spans="2:65" s="1" customFormat="1" ht="24.2" customHeight="1">
      <c r="B193" s="33"/>
      <c r="C193" s="133" t="s">
        <v>327</v>
      </c>
      <c r="D193" s="133" t="s">
        <v>162</v>
      </c>
      <c r="E193" s="134" t="s">
        <v>349</v>
      </c>
      <c r="F193" s="135" t="s">
        <v>350</v>
      </c>
      <c r="G193" s="136" t="s">
        <v>165</v>
      </c>
      <c r="H193" s="137">
        <v>3666</v>
      </c>
      <c r="I193" s="138"/>
      <c r="J193" s="139">
        <f>ROUND(I193*H193,2)</f>
        <v>0</v>
      </c>
      <c r="K193" s="135" t="s">
        <v>166</v>
      </c>
      <c r="L193" s="33"/>
      <c r="M193" s="140" t="s">
        <v>44</v>
      </c>
      <c r="N193" s="141" t="s">
        <v>53</v>
      </c>
      <c r="P193" s="142">
        <f>O193*H193</f>
        <v>0</v>
      </c>
      <c r="Q193" s="142">
        <v>0</v>
      </c>
      <c r="R193" s="142">
        <f>Q193*H193</f>
        <v>0</v>
      </c>
      <c r="S193" s="142">
        <v>0</v>
      </c>
      <c r="T193" s="143">
        <f>S193*H193</f>
        <v>0</v>
      </c>
      <c r="AR193" s="144" t="s">
        <v>167</v>
      </c>
      <c r="AT193" s="144" t="s">
        <v>162</v>
      </c>
      <c r="AU193" s="144" t="s">
        <v>92</v>
      </c>
      <c r="AY193" s="17" t="s">
        <v>160</v>
      </c>
      <c r="BE193" s="145">
        <f>IF(N193="základní",J193,0)</f>
        <v>0</v>
      </c>
      <c r="BF193" s="145">
        <f>IF(N193="snížená",J193,0)</f>
        <v>0</v>
      </c>
      <c r="BG193" s="145">
        <f>IF(N193="zákl. přenesená",J193,0)</f>
        <v>0</v>
      </c>
      <c r="BH193" s="145">
        <f>IF(N193="sníž. přenesená",J193,0)</f>
        <v>0</v>
      </c>
      <c r="BI193" s="145">
        <f>IF(N193="nulová",J193,0)</f>
        <v>0</v>
      </c>
      <c r="BJ193" s="17" t="s">
        <v>90</v>
      </c>
      <c r="BK193" s="145">
        <f>ROUND(I193*H193,2)</f>
        <v>0</v>
      </c>
      <c r="BL193" s="17" t="s">
        <v>167</v>
      </c>
      <c r="BM193" s="144" t="s">
        <v>345</v>
      </c>
    </row>
    <row r="194" spans="2:47" s="1" customFormat="1" ht="11.25">
      <c r="B194" s="33"/>
      <c r="D194" s="146" t="s">
        <v>169</v>
      </c>
      <c r="F194" s="147" t="s">
        <v>352</v>
      </c>
      <c r="I194" s="148"/>
      <c r="L194" s="33"/>
      <c r="M194" s="149"/>
      <c r="T194" s="54"/>
      <c r="AT194" s="17" t="s">
        <v>169</v>
      </c>
      <c r="AU194" s="17" t="s">
        <v>92</v>
      </c>
    </row>
    <row r="195" spans="2:47" s="1" customFormat="1" ht="48.75">
      <c r="B195" s="33"/>
      <c r="D195" s="150" t="s">
        <v>171</v>
      </c>
      <c r="F195" s="151" t="s">
        <v>347</v>
      </c>
      <c r="I195" s="148"/>
      <c r="L195" s="33"/>
      <c r="M195" s="149"/>
      <c r="T195" s="54"/>
      <c r="AT195" s="17" t="s">
        <v>171</v>
      </c>
      <c r="AU195" s="17" t="s">
        <v>92</v>
      </c>
    </row>
    <row r="196" spans="2:51" s="12" customFormat="1" ht="11.25">
      <c r="B196" s="152"/>
      <c r="D196" s="150" t="s">
        <v>173</v>
      </c>
      <c r="E196" s="153" t="s">
        <v>44</v>
      </c>
      <c r="F196" s="154" t="s">
        <v>590</v>
      </c>
      <c r="H196" s="155">
        <v>3666</v>
      </c>
      <c r="I196" s="156"/>
      <c r="L196" s="152"/>
      <c r="M196" s="157"/>
      <c r="T196" s="158"/>
      <c r="AT196" s="153" t="s">
        <v>173</v>
      </c>
      <c r="AU196" s="153" t="s">
        <v>92</v>
      </c>
      <c r="AV196" s="12" t="s">
        <v>92</v>
      </c>
      <c r="AW196" s="12" t="s">
        <v>42</v>
      </c>
      <c r="AX196" s="12" t="s">
        <v>90</v>
      </c>
      <c r="AY196" s="153" t="s">
        <v>160</v>
      </c>
    </row>
    <row r="197" spans="2:63" s="11" customFormat="1" ht="22.9" customHeight="1">
      <c r="B197" s="121"/>
      <c r="D197" s="122" t="s">
        <v>81</v>
      </c>
      <c r="E197" s="131" t="s">
        <v>230</v>
      </c>
      <c r="F197" s="131" t="s">
        <v>361</v>
      </c>
      <c r="I197" s="124"/>
      <c r="J197" s="132">
        <f>BK197</f>
        <v>0</v>
      </c>
      <c r="L197" s="121"/>
      <c r="M197" s="126"/>
      <c r="P197" s="127">
        <f>SUM(P198:P225)</f>
        <v>0</v>
      </c>
      <c r="R197" s="127">
        <f>SUM(R198:R225)</f>
        <v>8.599109645</v>
      </c>
      <c r="T197" s="128">
        <f>SUM(T198:T225)</f>
        <v>353.25000000000006</v>
      </c>
      <c r="AR197" s="122" t="s">
        <v>90</v>
      </c>
      <c r="AT197" s="129" t="s">
        <v>81</v>
      </c>
      <c r="AU197" s="129" t="s">
        <v>90</v>
      </c>
      <c r="AY197" s="122" t="s">
        <v>160</v>
      </c>
      <c r="BK197" s="130">
        <f>SUM(BK198:BK225)</f>
        <v>0</v>
      </c>
    </row>
    <row r="198" spans="2:65" s="1" customFormat="1" ht="24.2" customHeight="1">
      <c r="B198" s="33"/>
      <c r="C198" s="133" t="s">
        <v>335</v>
      </c>
      <c r="D198" s="133" t="s">
        <v>162</v>
      </c>
      <c r="E198" s="134" t="s">
        <v>603</v>
      </c>
      <c r="F198" s="135" t="s">
        <v>604</v>
      </c>
      <c r="G198" s="136" t="s">
        <v>200</v>
      </c>
      <c r="H198" s="137">
        <v>370</v>
      </c>
      <c r="I198" s="138"/>
      <c r="J198" s="139">
        <f>ROUND(I198*H198,2)</f>
        <v>0</v>
      </c>
      <c r="K198" s="135" t="s">
        <v>166</v>
      </c>
      <c r="L198" s="33"/>
      <c r="M198" s="140" t="s">
        <v>44</v>
      </c>
      <c r="N198" s="141" t="s">
        <v>53</v>
      </c>
      <c r="P198" s="142">
        <f>O198*H198</f>
        <v>0</v>
      </c>
      <c r="Q198" s="142">
        <v>0.0231</v>
      </c>
      <c r="R198" s="142">
        <f>Q198*H198</f>
        <v>8.546999999999999</v>
      </c>
      <c r="S198" s="142">
        <v>0</v>
      </c>
      <c r="T198" s="143">
        <f>S198*H198</f>
        <v>0</v>
      </c>
      <c r="AR198" s="144" t="s">
        <v>167</v>
      </c>
      <c r="AT198" s="144" t="s">
        <v>162</v>
      </c>
      <c r="AU198" s="144" t="s">
        <v>92</v>
      </c>
      <c r="AY198" s="17" t="s">
        <v>160</v>
      </c>
      <c r="BE198" s="145">
        <f>IF(N198="základní",J198,0)</f>
        <v>0</v>
      </c>
      <c r="BF198" s="145">
        <f>IF(N198="snížená",J198,0)</f>
        <v>0</v>
      </c>
      <c r="BG198" s="145">
        <f>IF(N198="zákl. přenesená",J198,0)</f>
        <v>0</v>
      </c>
      <c r="BH198" s="145">
        <f>IF(N198="sníž. přenesená",J198,0)</f>
        <v>0</v>
      </c>
      <c r="BI198" s="145">
        <f>IF(N198="nulová",J198,0)</f>
        <v>0</v>
      </c>
      <c r="BJ198" s="17" t="s">
        <v>90</v>
      </c>
      <c r="BK198" s="145">
        <f>ROUND(I198*H198,2)</f>
        <v>0</v>
      </c>
      <c r="BL198" s="17" t="s">
        <v>167</v>
      </c>
      <c r="BM198" s="144" t="s">
        <v>605</v>
      </c>
    </row>
    <row r="199" spans="2:47" s="1" customFormat="1" ht="11.25">
      <c r="B199" s="33"/>
      <c r="D199" s="146" t="s">
        <v>169</v>
      </c>
      <c r="F199" s="147" t="s">
        <v>606</v>
      </c>
      <c r="I199" s="148"/>
      <c r="L199" s="33"/>
      <c r="M199" s="149"/>
      <c r="T199" s="54"/>
      <c r="AT199" s="17" t="s">
        <v>169</v>
      </c>
      <c r="AU199" s="17" t="s">
        <v>92</v>
      </c>
    </row>
    <row r="200" spans="2:47" s="1" customFormat="1" ht="107.25">
      <c r="B200" s="33"/>
      <c r="D200" s="150" t="s">
        <v>171</v>
      </c>
      <c r="F200" s="151" t="s">
        <v>607</v>
      </c>
      <c r="I200" s="148"/>
      <c r="L200" s="33"/>
      <c r="M200" s="149"/>
      <c r="T200" s="54"/>
      <c r="AT200" s="17" t="s">
        <v>171</v>
      </c>
      <c r="AU200" s="17" t="s">
        <v>92</v>
      </c>
    </row>
    <row r="201" spans="2:51" s="14" customFormat="1" ht="11.25">
      <c r="B201" s="166"/>
      <c r="D201" s="150" t="s">
        <v>173</v>
      </c>
      <c r="E201" s="167" t="s">
        <v>44</v>
      </c>
      <c r="F201" s="168" t="s">
        <v>571</v>
      </c>
      <c r="H201" s="167" t="s">
        <v>44</v>
      </c>
      <c r="I201" s="169"/>
      <c r="L201" s="166"/>
      <c r="M201" s="170"/>
      <c r="T201" s="171"/>
      <c r="AT201" s="167" t="s">
        <v>173</v>
      </c>
      <c r="AU201" s="167" t="s">
        <v>92</v>
      </c>
      <c r="AV201" s="14" t="s">
        <v>90</v>
      </c>
      <c r="AW201" s="14" t="s">
        <v>42</v>
      </c>
      <c r="AX201" s="14" t="s">
        <v>82</v>
      </c>
      <c r="AY201" s="167" t="s">
        <v>160</v>
      </c>
    </row>
    <row r="202" spans="2:51" s="12" customFormat="1" ht="11.25">
      <c r="B202" s="152"/>
      <c r="D202" s="150" t="s">
        <v>173</v>
      </c>
      <c r="E202" s="153" t="s">
        <v>44</v>
      </c>
      <c r="F202" s="154" t="s">
        <v>608</v>
      </c>
      <c r="H202" s="155">
        <v>357</v>
      </c>
      <c r="I202" s="156"/>
      <c r="L202" s="152"/>
      <c r="M202" s="157"/>
      <c r="T202" s="158"/>
      <c r="AT202" s="153" t="s">
        <v>173</v>
      </c>
      <c r="AU202" s="153" t="s">
        <v>92</v>
      </c>
      <c r="AV202" s="12" t="s">
        <v>92</v>
      </c>
      <c r="AW202" s="12" t="s">
        <v>42</v>
      </c>
      <c r="AX202" s="12" t="s">
        <v>82</v>
      </c>
      <c r="AY202" s="153" t="s">
        <v>160</v>
      </c>
    </row>
    <row r="203" spans="2:51" s="12" customFormat="1" ht="11.25">
      <c r="B203" s="152"/>
      <c r="D203" s="150" t="s">
        <v>173</v>
      </c>
      <c r="E203" s="153" t="s">
        <v>44</v>
      </c>
      <c r="F203" s="154" t="s">
        <v>609</v>
      </c>
      <c r="H203" s="155">
        <v>13</v>
      </c>
      <c r="I203" s="156"/>
      <c r="L203" s="152"/>
      <c r="M203" s="157"/>
      <c r="T203" s="158"/>
      <c r="AT203" s="153" t="s">
        <v>173</v>
      </c>
      <c r="AU203" s="153" t="s">
        <v>92</v>
      </c>
      <c r="AV203" s="12" t="s">
        <v>92</v>
      </c>
      <c r="AW203" s="12" t="s">
        <v>42</v>
      </c>
      <c r="AX203" s="12" t="s">
        <v>82</v>
      </c>
      <c r="AY203" s="153" t="s">
        <v>160</v>
      </c>
    </row>
    <row r="204" spans="2:51" s="13" customFormat="1" ht="11.25">
      <c r="B204" s="159"/>
      <c r="D204" s="150" t="s">
        <v>173</v>
      </c>
      <c r="E204" s="160" t="s">
        <v>44</v>
      </c>
      <c r="F204" s="161" t="s">
        <v>176</v>
      </c>
      <c r="H204" s="162">
        <v>370</v>
      </c>
      <c r="I204" s="163"/>
      <c r="L204" s="159"/>
      <c r="M204" s="164"/>
      <c r="T204" s="165"/>
      <c r="AT204" s="160" t="s">
        <v>173</v>
      </c>
      <c r="AU204" s="160" t="s">
        <v>92</v>
      </c>
      <c r="AV204" s="13" t="s">
        <v>167</v>
      </c>
      <c r="AW204" s="13" t="s">
        <v>42</v>
      </c>
      <c r="AX204" s="13" t="s">
        <v>90</v>
      </c>
      <c r="AY204" s="160" t="s">
        <v>160</v>
      </c>
    </row>
    <row r="205" spans="2:65" s="1" customFormat="1" ht="21.75" customHeight="1">
      <c r="B205" s="33"/>
      <c r="C205" s="133" t="s">
        <v>342</v>
      </c>
      <c r="D205" s="133" t="s">
        <v>162</v>
      </c>
      <c r="E205" s="134" t="s">
        <v>376</v>
      </c>
      <c r="F205" s="135" t="s">
        <v>377</v>
      </c>
      <c r="G205" s="136" t="s">
        <v>200</v>
      </c>
      <c r="H205" s="137">
        <v>61</v>
      </c>
      <c r="I205" s="138"/>
      <c r="J205" s="139">
        <f>ROUND(I205*H205,2)</f>
        <v>0</v>
      </c>
      <c r="K205" s="135" t="s">
        <v>166</v>
      </c>
      <c r="L205" s="33"/>
      <c r="M205" s="140" t="s">
        <v>44</v>
      </c>
      <c r="N205" s="141" t="s">
        <v>53</v>
      </c>
      <c r="P205" s="142">
        <f>O205*H205</f>
        <v>0</v>
      </c>
      <c r="Q205" s="142">
        <v>8.05E-06</v>
      </c>
      <c r="R205" s="142">
        <f>Q205*H205</f>
        <v>0.0004910499999999999</v>
      </c>
      <c r="S205" s="142">
        <v>0</v>
      </c>
      <c r="T205" s="143">
        <f>S205*H205</f>
        <v>0</v>
      </c>
      <c r="AR205" s="144" t="s">
        <v>167</v>
      </c>
      <c r="AT205" s="144" t="s">
        <v>162</v>
      </c>
      <c r="AU205" s="144" t="s">
        <v>92</v>
      </c>
      <c r="AY205" s="17" t="s">
        <v>160</v>
      </c>
      <c r="BE205" s="145">
        <f>IF(N205="základní",J205,0)</f>
        <v>0</v>
      </c>
      <c r="BF205" s="145">
        <f>IF(N205="snížená",J205,0)</f>
        <v>0</v>
      </c>
      <c r="BG205" s="145">
        <f>IF(N205="zákl. přenesená",J205,0)</f>
        <v>0</v>
      </c>
      <c r="BH205" s="145">
        <f>IF(N205="sníž. přenesená",J205,0)</f>
        <v>0</v>
      </c>
      <c r="BI205" s="145">
        <f>IF(N205="nulová",J205,0)</f>
        <v>0</v>
      </c>
      <c r="BJ205" s="17" t="s">
        <v>90</v>
      </c>
      <c r="BK205" s="145">
        <f>ROUND(I205*H205,2)</f>
        <v>0</v>
      </c>
      <c r="BL205" s="17" t="s">
        <v>167</v>
      </c>
      <c r="BM205" s="144" t="s">
        <v>378</v>
      </c>
    </row>
    <row r="206" spans="2:47" s="1" customFormat="1" ht="11.25">
      <c r="B206" s="33"/>
      <c r="D206" s="146" t="s">
        <v>169</v>
      </c>
      <c r="F206" s="147" t="s">
        <v>379</v>
      </c>
      <c r="I206" s="148"/>
      <c r="L206" s="33"/>
      <c r="M206" s="149"/>
      <c r="T206" s="54"/>
      <c r="AT206" s="17" t="s">
        <v>169</v>
      </c>
      <c r="AU206" s="17" t="s">
        <v>92</v>
      </c>
    </row>
    <row r="207" spans="2:47" s="1" customFormat="1" ht="29.25">
      <c r="B207" s="33"/>
      <c r="D207" s="150" t="s">
        <v>171</v>
      </c>
      <c r="F207" s="151" t="s">
        <v>380</v>
      </c>
      <c r="I207" s="148"/>
      <c r="L207" s="33"/>
      <c r="M207" s="149"/>
      <c r="T207" s="54"/>
      <c r="AT207" s="17" t="s">
        <v>171</v>
      </c>
      <c r="AU207" s="17" t="s">
        <v>92</v>
      </c>
    </row>
    <row r="208" spans="2:51" s="14" customFormat="1" ht="11.25">
      <c r="B208" s="166"/>
      <c r="D208" s="150" t="s">
        <v>173</v>
      </c>
      <c r="E208" s="167" t="s">
        <v>44</v>
      </c>
      <c r="F208" s="168" t="s">
        <v>381</v>
      </c>
      <c r="H208" s="167" t="s">
        <v>44</v>
      </c>
      <c r="I208" s="169"/>
      <c r="L208" s="166"/>
      <c r="M208" s="170"/>
      <c r="T208" s="171"/>
      <c r="AT208" s="167" t="s">
        <v>173</v>
      </c>
      <c r="AU208" s="167" t="s">
        <v>92</v>
      </c>
      <c r="AV208" s="14" t="s">
        <v>90</v>
      </c>
      <c r="AW208" s="14" t="s">
        <v>42</v>
      </c>
      <c r="AX208" s="14" t="s">
        <v>82</v>
      </c>
      <c r="AY208" s="167" t="s">
        <v>160</v>
      </c>
    </row>
    <row r="209" spans="2:51" s="12" customFormat="1" ht="11.25">
      <c r="B209" s="152"/>
      <c r="D209" s="150" t="s">
        <v>173</v>
      </c>
      <c r="E209" s="153" t="s">
        <v>44</v>
      </c>
      <c r="F209" s="154" t="s">
        <v>610</v>
      </c>
      <c r="H209" s="155">
        <v>61</v>
      </c>
      <c r="I209" s="156"/>
      <c r="L209" s="152"/>
      <c r="M209" s="157"/>
      <c r="T209" s="158"/>
      <c r="AT209" s="153" t="s">
        <v>173</v>
      </c>
      <c r="AU209" s="153" t="s">
        <v>92</v>
      </c>
      <c r="AV209" s="12" t="s">
        <v>92</v>
      </c>
      <c r="AW209" s="12" t="s">
        <v>42</v>
      </c>
      <c r="AX209" s="12" t="s">
        <v>90</v>
      </c>
      <c r="AY209" s="153" t="s">
        <v>160</v>
      </c>
    </row>
    <row r="210" spans="2:65" s="1" customFormat="1" ht="24.2" customHeight="1">
      <c r="B210" s="33"/>
      <c r="C210" s="133" t="s">
        <v>348</v>
      </c>
      <c r="D210" s="133" t="s">
        <v>162</v>
      </c>
      <c r="E210" s="134" t="s">
        <v>385</v>
      </c>
      <c r="F210" s="135" t="s">
        <v>386</v>
      </c>
      <c r="G210" s="136" t="s">
        <v>200</v>
      </c>
      <c r="H210" s="137">
        <v>61</v>
      </c>
      <c r="I210" s="138"/>
      <c r="J210" s="139">
        <f>ROUND(I210*H210,2)</f>
        <v>0</v>
      </c>
      <c r="K210" s="135" t="s">
        <v>166</v>
      </c>
      <c r="L210" s="33"/>
      <c r="M210" s="140" t="s">
        <v>44</v>
      </c>
      <c r="N210" s="141" t="s">
        <v>53</v>
      </c>
      <c r="P210" s="142">
        <f>O210*H210</f>
        <v>0</v>
      </c>
      <c r="Q210" s="142">
        <v>0.0003409</v>
      </c>
      <c r="R210" s="142">
        <f>Q210*H210</f>
        <v>0.020794899999999998</v>
      </c>
      <c r="S210" s="142">
        <v>0</v>
      </c>
      <c r="T210" s="143">
        <f>S210*H210</f>
        <v>0</v>
      </c>
      <c r="AR210" s="144" t="s">
        <v>167</v>
      </c>
      <c r="AT210" s="144" t="s">
        <v>162</v>
      </c>
      <c r="AU210" s="144" t="s">
        <v>92</v>
      </c>
      <c r="AY210" s="17" t="s">
        <v>160</v>
      </c>
      <c r="BE210" s="145">
        <f>IF(N210="základní",J210,0)</f>
        <v>0</v>
      </c>
      <c r="BF210" s="145">
        <f>IF(N210="snížená",J210,0)</f>
        <v>0</v>
      </c>
      <c r="BG210" s="145">
        <f>IF(N210="zákl. přenesená",J210,0)</f>
        <v>0</v>
      </c>
      <c r="BH210" s="145">
        <f>IF(N210="sníž. přenesená",J210,0)</f>
        <v>0</v>
      </c>
      <c r="BI210" s="145">
        <f>IF(N210="nulová",J210,0)</f>
        <v>0</v>
      </c>
      <c r="BJ210" s="17" t="s">
        <v>90</v>
      </c>
      <c r="BK210" s="145">
        <f>ROUND(I210*H210,2)</f>
        <v>0</v>
      </c>
      <c r="BL210" s="17" t="s">
        <v>167</v>
      </c>
      <c r="BM210" s="144" t="s">
        <v>387</v>
      </c>
    </row>
    <row r="211" spans="2:47" s="1" customFormat="1" ht="11.25">
      <c r="B211" s="33"/>
      <c r="D211" s="146" t="s">
        <v>169</v>
      </c>
      <c r="F211" s="147" t="s">
        <v>388</v>
      </c>
      <c r="I211" s="148"/>
      <c r="L211" s="33"/>
      <c r="M211" s="149"/>
      <c r="T211" s="54"/>
      <c r="AT211" s="17" t="s">
        <v>169</v>
      </c>
      <c r="AU211" s="17" t="s">
        <v>92</v>
      </c>
    </row>
    <row r="212" spans="2:47" s="1" customFormat="1" ht="39">
      <c r="B212" s="33"/>
      <c r="D212" s="150" t="s">
        <v>171</v>
      </c>
      <c r="F212" s="151" t="s">
        <v>389</v>
      </c>
      <c r="I212" s="148"/>
      <c r="L212" s="33"/>
      <c r="M212" s="149"/>
      <c r="T212" s="54"/>
      <c r="AT212" s="17" t="s">
        <v>171</v>
      </c>
      <c r="AU212" s="17" t="s">
        <v>92</v>
      </c>
    </row>
    <row r="213" spans="2:65" s="1" customFormat="1" ht="16.5" customHeight="1">
      <c r="B213" s="33"/>
      <c r="C213" s="133" t="s">
        <v>354</v>
      </c>
      <c r="D213" s="133" t="s">
        <v>162</v>
      </c>
      <c r="E213" s="134" t="s">
        <v>391</v>
      </c>
      <c r="F213" s="135" t="s">
        <v>392</v>
      </c>
      <c r="G213" s="136" t="s">
        <v>200</v>
      </c>
      <c r="H213" s="137">
        <v>61</v>
      </c>
      <c r="I213" s="138"/>
      <c r="J213" s="139">
        <f>ROUND(I213*H213,2)</f>
        <v>0</v>
      </c>
      <c r="K213" s="135" t="s">
        <v>166</v>
      </c>
      <c r="L213" s="33"/>
      <c r="M213" s="140" t="s">
        <v>44</v>
      </c>
      <c r="N213" s="141" t="s">
        <v>53</v>
      </c>
      <c r="P213" s="142">
        <f>O213*H213</f>
        <v>0</v>
      </c>
      <c r="Q213" s="142">
        <v>1.995E-06</v>
      </c>
      <c r="R213" s="142">
        <f>Q213*H213</f>
        <v>0.00012169499999999999</v>
      </c>
      <c r="S213" s="142">
        <v>0</v>
      </c>
      <c r="T213" s="143">
        <f>S213*H213</f>
        <v>0</v>
      </c>
      <c r="AR213" s="144" t="s">
        <v>167</v>
      </c>
      <c r="AT213" s="144" t="s">
        <v>162</v>
      </c>
      <c r="AU213" s="144" t="s">
        <v>92</v>
      </c>
      <c r="AY213" s="17" t="s">
        <v>160</v>
      </c>
      <c r="BE213" s="145">
        <f>IF(N213="základní",J213,0)</f>
        <v>0</v>
      </c>
      <c r="BF213" s="145">
        <f>IF(N213="snížená",J213,0)</f>
        <v>0</v>
      </c>
      <c r="BG213" s="145">
        <f>IF(N213="zákl. přenesená",J213,0)</f>
        <v>0</v>
      </c>
      <c r="BH213" s="145">
        <f>IF(N213="sníž. přenesená",J213,0)</f>
        <v>0</v>
      </c>
      <c r="BI213" s="145">
        <f>IF(N213="nulová",J213,0)</f>
        <v>0</v>
      </c>
      <c r="BJ213" s="17" t="s">
        <v>90</v>
      </c>
      <c r="BK213" s="145">
        <f>ROUND(I213*H213,2)</f>
        <v>0</v>
      </c>
      <c r="BL213" s="17" t="s">
        <v>167</v>
      </c>
      <c r="BM213" s="144" t="s">
        <v>393</v>
      </c>
    </row>
    <row r="214" spans="2:47" s="1" customFormat="1" ht="11.25">
      <c r="B214" s="33"/>
      <c r="D214" s="146" t="s">
        <v>169</v>
      </c>
      <c r="F214" s="147" t="s">
        <v>394</v>
      </c>
      <c r="I214" s="148"/>
      <c r="L214" s="33"/>
      <c r="M214" s="149"/>
      <c r="T214" s="54"/>
      <c r="AT214" s="17" t="s">
        <v>169</v>
      </c>
      <c r="AU214" s="17" t="s">
        <v>92</v>
      </c>
    </row>
    <row r="215" spans="2:47" s="1" customFormat="1" ht="29.25">
      <c r="B215" s="33"/>
      <c r="D215" s="150" t="s">
        <v>171</v>
      </c>
      <c r="F215" s="151" t="s">
        <v>395</v>
      </c>
      <c r="I215" s="148"/>
      <c r="L215" s="33"/>
      <c r="M215" s="149"/>
      <c r="T215" s="54"/>
      <c r="AT215" s="17" t="s">
        <v>171</v>
      </c>
      <c r="AU215" s="17" t="s">
        <v>92</v>
      </c>
    </row>
    <row r="216" spans="2:51" s="14" customFormat="1" ht="11.25">
      <c r="B216" s="166"/>
      <c r="D216" s="150" t="s">
        <v>173</v>
      </c>
      <c r="E216" s="167" t="s">
        <v>44</v>
      </c>
      <c r="F216" s="168" t="s">
        <v>381</v>
      </c>
      <c r="H216" s="167" t="s">
        <v>44</v>
      </c>
      <c r="I216" s="169"/>
      <c r="L216" s="166"/>
      <c r="M216" s="170"/>
      <c r="T216" s="171"/>
      <c r="AT216" s="167" t="s">
        <v>173</v>
      </c>
      <c r="AU216" s="167" t="s">
        <v>92</v>
      </c>
      <c r="AV216" s="14" t="s">
        <v>90</v>
      </c>
      <c r="AW216" s="14" t="s">
        <v>42</v>
      </c>
      <c r="AX216" s="14" t="s">
        <v>82</v>
      </c>
      <c r="AY216" s="167" t="s">
        <v>160</v>
      </c>
    </row>
    <row r="217" spans="2:51" s="12" customFormat="1" ht="11.25">
      <c r="B217" s="152"/>
      <c r="D217" s="150" t="s">
        <v>173</v>
      </c>
      <c r="E217" s="153" t="s">
        <v>44</v>
      </c>
      <c r="F217" s="154" t="s">
        <v>610</v>
      </c>
      <c r="H217" s="155">
        <v>61</v>
      </c>
      <c r="I217" s="156"/>
      <c r="L217" s="152"/>
      <c r="M217" s="157"/>
      <c r="T217" s="158"/>
      <c r="AT217" s="153" t="s">
        <v>173</v>
      </c>
      <c r="AU217" s="153" t="s">
        <v>92</v>
      </c>
      <c r="AV217" s="12" t="s">
        <v>92</v>
      </c>
      <c r="AW217" s="12" t="s">
        <v>42</v>
      </c>
      <c r="AX217" s="12" t="s">
        <v>90</v>
      </c>
      <c r="AY217" s="153" t="s">
        <v>160</v>
      </c>
    </row>
    <row r="218" spans="2:65" s="1" customFormat="1" ht="44.25" customHeight="1">
      <c r="B218" s="33"/>
      <c r="C218" s="133" t="s">
        <v>362</v>
      </c>
      <c r="D218" s="133" t="s">
        <v>162</v>
      </c>
      <c r="E218" s="134" t="s">
        <v>397</v>
      </c>
      <c r="F218" s="135" t="s">
        <v>398</v>
      </c>
      <c r="G218" s="136" t="s">
        <v>200</v>
      </c>
      <c r="H218" s="137">
        <v>1044</v>
      </c>
      <c r="I218" s="138"/>
      <c r="J218" s="139">
        <f>ROUND(I218*H218,2)</f>
        <v>0</v>
      </c>
      <c r="K218" s="135" t="s">
        <v>166</v>
      </c>
      <c r="L218" s="33"/>
      <c r="M218" s="140" t="s">
        <v>44</v>
      </c>
      <c r="N218" s="141" t="s">
        <v>53</v>
      </c>
      <c r="P218" s="142">
        <f>O218*H218</f>
        <v>0</v>
      </c>
      <c r="Q218" s="142">
        <v>0</v>
      </c>
      <c r="R218" s="142">
        <f>Q218*H218</f>
        <v>0</v>
      </c>
      <c r="S218" s="142">
        <v>0.324</v>
      </c>
      <c r="T218" s="143">
        <f>S218*H218</f>
        <v>338.25600000000003</v>
      </c>
      <c r="AR218" s="144" t="s">
        <v>167</v>
      </c>
      <c r="AT218" s="144" t="s">
        <v>162</v>
      </c>
      <c r="AU218" s="144" t="s">
        <v>92</v>
      </c>
      <c r="AY218" s="17" t="s">
        <v>160</v>
      </c>
      <c r="BE218" s="145">
        <f>IF(N218="základní",J218,0)</f>
        <v>0</v>
      </c>
      <c r="BF218" s="145">
        <f>IF(N218="snížená",J218,0)</f>
        <v>0</v>
      </c>
      <c r="BG218" s="145">
        <f>IF(N218="zákl. přenesená",J218,0)</f>
        <v>0</v>
      </c>
      <c r="BH218" s="145">
        <f>IF(N218="sníž. přenesená",J218,0)</f>
        <v>0</v>
      </c>
      <c r="BI218" s="145">
        <f>IF(N218="nulová",J218,0)</f>
        <v>0</v>
      </c>
      <c r="BJ218" s="17" t="s">
        <v>90</v>
      </c>
      <c r="BK218" s="145">
        <f>ROUND(I218*H218,2)</f>
        <v>0</v>
      </c>
      <c r="BL218" s="17" t="s">
        <v>167</v>
      </c>
      <c r="BM218" s="144" t="s">
        <v>399</v>
      </c>
    </row>
    <row r="219" spans="2:47" s="1" customFormat="1" ht="11.25">
      <c r="B219" s="33"/>
      <c r="D219" s="146" t="s">
        <v>169</v>
      </c>
      <c r="F219" s="147" t="s">
        <v>400</v>
      </c>
      <c r="I219" s="148"/>
      <c r="L219" s="33"/>
      <c r="M219" s="149"/>
      <c r="T219" s="54"/>
      <c r="AT219" s="17" t="s">
        <v>169</v>
      </c>
      <c r="AU219" s="17" t="s">
        <v>92</v>
      </c>
    </row>
    <row r="220" spans="2:47" s="1" customFormat="1" ht="68.25">
      <c r="B220" s="33"/>
      <c r="D220" s="150" t="s">
        <v>171</v>
      </c>
      <c r="F220" s="151" t="s">
        <v>401</v>
      </c>
      <c r="I220" s="148"/>
      <c r="L220" s="33"/>
      <c r="M220" s="149"/>
      <c r="T220" s="54"/>
      <c r="AT220" s="17" t="s">
        <v>171</v>
      </c>
      <c r="AU220" s="17" t="s">
        <v>92</v>
      </c>
    </row>
    <row r="221" spans="2:51" s="12" customFormat="1" ht="11.25">
      <c r="B221" s="152"/>
      <c r="D221" s="150" t="s">
        <v>173</v>
      </c>
      <c r="E221" s="153" t="s">
        <v>44</v>
      </c>
      <c r="F221" s="154" t="s">
        <v>611</v>
      </c>
      <c r="H221" s="155">
        <v>1044</v>
      </c>
      <c r="I221" s="156"/>
      <c r="L221" s="152"/>
      <c r="M221" s="157"/>
      <c r="T221" s="158"/>
      <c r="AT221" s="153" t="s">
        <v>173</v>
      </c>
      <c r="AU221" s="153" t="s">
        <v>92</v>
      </c>
      <c r="AV221" s="12" t="s">
        <v>92</v>
      </c>
      <c r="AW221" s="12" t="s">
        <v>42</v>
      </c>
      <c r="AX221" s="12" t="s">
        <v>90</v>
      </c>
      <c r="AY221" s="153" t="s">
        <v>160</v>
      </c>
    </row>
    <row r="222" spans="2:65" s="1" customFormat="1" ht="37.9" customHeight="1">
      <c r="B222" s="33"/>
      <c r="C222" s="133" t="s">
        <v>370</v>
      </c>
      <c r="D222" s="133" t="s">
        <v>162</v>
      </c>
      <c r="E222" s="134" t="s">
        <v>612</v>
      </c>
      <c r="F222" s="135" t="s">
        <v>613</v>
      </c>
      <c r="G222" s="136" t="s">
        <v>200</v>
      </c>
      <c r="H222" s="137">
        <v>357</v>
      </c>
      <c r="I222" s="138"/>
      <c r="J222" s="139">
        <f>ROUND(I222*H222,2)</f>
        <v>0</v>
      </c>
      <c r="K222" s="135" t="s">
        <v>166</v>
      </c>
      <c r="L222" s="33"/>
      <c r="M222" s="140" t="s">
        <v>44</v>
      </c>
      <c r="N222" s="141" t="s">
        <v>53</v>
      </c>
      <c r="P222" s="142">
        <f>O222*H222</f>
        <v>0</v>
      </c>
      <c r="Q222" s="142">
        <v>8.6E-05</v>
      </c>
      <c r="R222" s="142">
        <f>Q222*H222</f>
        <v>0.030702</v>
      </c>
      <c r="S222" s="142">
        <v>0.042</v>
      </c>
      <c r="T222" s="143">
        <f>S222*H222</f>
        <v>14.994000000000002</v>
      </c>
      <c r="AR222" s="144" t="s">
        <v>167</v>
      </c>
      <c r="AT222" s="144" t="s">
        <v>162</v>
      </c>
      <c r="AU222" s="144" t="s">
        <v>92</v>
      </c>
      <c r="AY222" s="17" t="s">
        <v>160</v>
      </c>
      <c r="BE222" s="145">
        <f>IF(N222="základní",J222,0)</f>
        <v>0</v>
      </c>
      <c r="BF222" s="145">
        <f>IF(N222="snížená",J222,0)</f>
        <v>0</v>
      </c>
      <c r="BG222" s="145">
        <f>IF(N222="zákl. přenesená",J222,0)</f>
        <v>0</v>
      </c>
      <c r="BH222" s="145">
        <f>IF(N222="sníž. přenesená",J222,0)</f>
        <v>0</v>
      </c>
      <c r="BI222" s="145">
        <f>IF(N222="nulová",J222,0)</f>
        <v>0</v>
      </c>
      <c r="BJ222" s="17" t="s">
        <v>90</v>
      </c>
      <c r="BK222" s="145">
        <f>ROUND(I222*H222,2)</f>
        <v>0</v>
      </c>
      <c r="BL222" s="17" t="s">
        <v>167</v>
      </c>
      <c r="BM222" s="144" t="s">
        <v>614</v>
      </c>
    </row>
    <row r="223" spans="2:47" s="1" customFormat="1" ht="11.25">
      <c r="B223" s="33"/>
      <c r="D223" s="146" t="s">
        <v>169</v>
      </c>
      <c r="F223" s="147" t="s">
        <v>615</v>
      </c>
      <c r="I223" s="148"/>
      <c r="L223" s="33"/>
      <c r="M223" s="149"/>
      <c r="T223" s="54"/>
      <c r="AT223" s="17" t="s">
        <v>169</v>
      </c>
      <c r="AU223" s="17" t="s">
        <v>92</v>
      </c>
    </row>
    <row r="224" spans="2:47" s="1" customFormat="1" ht="87.75">
      <c r="B224" s="33"/>
      <c r="D224" s="150" t="s">
        <v>171</v>
      </c>
      <c r="F224" s="151" t="s">
        <v>616</v>
      </c>
      <c r="I224" s="148"/>
      <c r="L224" s="33"/>
      <c r="M224" s="149"/>
      <c r="T224" s="54"/>
      <c r="AT224" s="17" t="s">
        <v>171</v>
      </c>
      <c r="AU224" s="17" t="s">
        <v>92</v>
      </c>
    </row>
    <row r="225" spans="2:51" s="12" customFormat="1" ht="11.25">
      <c r="B225" s="152"/>
      <c r="D225" s="150" t="s">
        <v>173</v>
      </c>
      <c r="E225" s="153" t="s">
        <v>44</v>
      </c>
      <c r="F225" s="154" t="s">
        <v>617</v>
      </c>
      <c r="H225" s="155">
        <v>357</v>
      </c>
      <c r="I225" s="156"/>
      <c r="L225" s="152"/>
      <c r="M225" s="157"/>
      <c r="T225" s="158"/>
      <c r="AT225" s="153" t="s">
        <v>173</v>
      </c>
      <c r="AU225" s="153" t="s">
        <v>92</v>
      </c>
      <c r="AV225" s="12" t="s">
        <v>92</v>
      </c>
      <c r="AW225" s="12" t="s">
        <v>42</v>
      </c>
      <c r="AX225" s="12" t="s">
        <v>90</v>
      </c>
      <c r="AY225" s="153" t="s">
        <v>160</v>
      </c>
    </row>
    <row r="226" spans="2:63" s="11" customFormat="1" ht="22.9" customHeight="1">
      <c r="B226" s="121"/>
      <c r="D226" s="122" t="s">
        <v>81</v>
      </c>
      <c r="E226" s="131" t="s">
        <v>410</v>
      </c>
      <c r="F226" s="131" t="s">
        <v>411</v>
      </c>
      <c r="I226" s="124"/>
      <c r="J226" s="132">
        <f>BK226</f>
        <v>0</v>
      </c>
      <c r="L226" s="121"/>
      <c r="M226" s="126"/>
      <c r="P226" s="127">
        <f>SUM(P227:P262)</f>
        <v>0</v>
      </c>
      <c r="R226" s="127">
        <f>SUM(R227:R262)</f>
        <v>0</v>
      </c>
      <c r="T226" s="128">
        <f>SUM(T227:T262)</f>
        <v>0</v>
      </c>
      <c r="AR226" s="122" t="s">
        <v>90</v>
      </c>
      <c r="AT226" s="129" t="s">
        <v>81</v>
      </c>
      <c r="AU226" s="129" t="s">
        <v>90</v>
      </c>
      <c r="AY226" s="122" t="s">
        <v>160</v>
      </c>
      <c r="BK226" s="130">
        <f>SUM(BK227:BK262)</f>
        <v>0</v>
      </c>
    </row>
    <row r="227" spans="2:65" s="1" customFormat="1" ht="24.2" customHeight="1">
      <c r="B227" s="33"/>
      <c r="C227" s="133" t="s">
        <v>375</v>
      </c>
      <c r="D227" s="133" t="s">
        <v>162</v>
      </c>
      <c r="E227" s="134" t="s">
        <v>413</v>
      </c>
      <c r="F227" s="135" t="s">
        <v>414</v>
      </c>
      <c r="G227" s="136" t="s">
        <v>126</v>
      </c>
      <c r="H227" s="137">
        <v>2839.152</v>
      </c>
      <c r="I227" s="138"/>
      <c r="J227" s="139">
        <f>ROUND(I227*H227,2)</f>
        <v>0</v>
      </c>
      <c r="K227" s="135" t="s">
        <v>166</v>
      </c>
      <c r="L227" s="33"/>
      <c r="M227" s="140" t="s">
        <v>44</v>
      </c>
      <c r="N227" s="141" t="s">
        <v>53</v>
      </c>
      <c r="P227" s="142">
        <f>O227*H227</f>
        <v>0</v>
      </c>
      <c r="Q227" s="142">
        <v>0</v>
      </c>
      <c r="R227" s="142">
        <f>Q227*H227</f>
        <v>0</v>
      </c>
      <c r="S227" s="142">
        <v>0</v>
      </c>
      <c r="T227" s="143">
        <f>S227*H227</f>
        <v>0</v>
      </c>
      <c r="AR227" s="144" t="s">
        <v>167</v>
      </c>
      <c r="AT227" s="144" t="s">
        <v>162</v>
      </c>
      <c r="AU227" s="144" t="s">
        <v>92</v>
      </c>
      <c r="AY227" s="17" t="s">
        <v>160</v>
      </c>
      <c r="BE227" s="145">
        <f>IF(N227="základní",J227,0)</f>
        <v>0</v>
      </c>
      <c r="BF227" s="145">
        <f>IF(N227="snížená",J227,0)</f>
        <v>0</v>
      </c>
      <c r="BG227" s="145">
        <f>IF(N227="zákl. přenesená",J227,0)</f>
        <v>0</v>
      </c>
      <c r="BH227" s="145">
        <f>IF(N227="sníž. přenesená",J227,0)</f>
        <v>0</v>
      </c>
      <c r="BI227" s="145">
        <f>IF(N227="nulová",J227,0)</f>
        <v>0</v>
      </c>
      <c r="BJ227" s="17" t="s">
        <v>90</v>
      </c>
      <c r="BK227" s="145">
        <f>ROUND(I227*H227,2)</f>
        <v>0</v>
      </c>
      <c r="BL227" s="17" t="s">
        <v>167</v>
      </c>
      <c r="BM227" s="144" t="s">
        <v>415</v>
      </c>
    </row>
    <row r="228" spans="2:47" s="1" customFormat="1" ht="11.25">
      <c r="B228" s="33"/>
      <c r="D228" s="146" t="s">
        <v>169</v>
      </c>
      <c r="F228" s="147" t="s">
        <v>416</v>
      </c>
      <c r="I228" s="148"/>
      <c r="L228" s="33"/>
      <c r="M228" s="149"/>
      <c r="T228" s="54"/>
      <c r="AT228" s="17" t="s">
        <v>169</v>
      </c>
      <c r="AU228" s="17" t="s">
        <v>92</v>
      </c>
    </row>
    <row r="229" spans="2:47" s="1" customFormat="1" ht="78">
      <c r="B229" s="33"/>
      <c r="D229" s="150" t="s">
        <v>171</v>
      </c>
      <c r="F229" s="151" t="s">
        <v>417</v>
      </c>
      <c r="I229" s="148"/>
      <c r="L229" s="33"/>
      <c r="M229" s="149"/>
      <c r="T229" s="54"/>
      <c r="AT229" s="17" t="s">
        <v>171</v>
      </c>
      <c r="AU229" s="17" t="s">
        <v>92</v>
      </c>
    </row>
    <row r="230" spans="2:51" s="12" customFormat="1" ht="11.25">
      <c r="B230" s="152"/>
      <c r="D230" s="150" t="s">
        <v>173</v>
      </c>
      <c r="E230" s="153" t="s">
        <v>44</v>
      </c>
      <c r="F230" s="154" t="s">
        <v>618</v>
      </c>
      <c r="H230" s="155">
        <v>1466.4</v>
      </c>
      <c r="I230" s="156"/>
      <c r="L230" s="152"/>
      <c r="M230" s="157"/>
      <c r="T230" s="158"/>
      <c r="AT230" s="153" t="s">
        <v>173</v>
      </c>
      <c r="AU230" s="153" t="s">
        <v>92</v>
      </c>
      <c r="AV230" s="12" t="s">
        <v>92</v>
      </c>
      <c r="AW230" s="12" t="s">
        <v>42</v>
      </c>
      <c r="AX230" s="12" t="s">
        <v>82</v>
      </c>
      <c r="AY230" s="153" t="s">
        <v>160</v>
      </c>
    </row>
    <row r="231" spans="2:51" s="12" customFormat="1" ht="11.25">
      <c r="B231" s="152"/>
      <c r="D231" s="150" t="s">
        <v>173</v>
      </c>
      <c r="E231" s="153" t="s">
        <v>44</v>
      </c>
      <c r="F231" s="154" t="s">
        <v>619</v>
      </c>
      <c r="H231" s="155">
        <v>468.736</v>
      </c>
      <c r="I231" s="156"/>
      <c r="L231" s="152"/>
      <c r="M231" s="157"/>
      <c r="T231" s="158"/>
      <c r="AT231" s="153" t="s">
        <v>173</v>
      </c>
      <c r="AU231" s="153" t="s">
        <v>92</v>
      </c>
      <c r="AV231" s="12" t="s">
        <v>92</v>
      </c>
      <c r="AW231" s="12" t="s">
        <v>42</v>
      </c>
      <c r="AX231" s="12" t="s">
        <v>82</v>
      </c>
      <c r="AY231" s="153" t="s">
        <v>160</v>
      </c>
    </row>
    <row r="232" spans="2:51" s="12" customFormat="1" ht="11.25">
      <c r="B232" s="152"/>
      <c r="D232" s="150" t="s">
        <v>173</v>
      </c>
      <c r="E232" s="153" t="s">
        <v>44</v>
      </c>
      <c r="F232" s="154" t="s">
        <v>620</v>
      </c>
      <c r="H232" s="155">
        <v>338.256</v>
      </c>
      <c r="I232" s="156"/>
      <c r="L232" s="152"/>
      <c r="M232" s="157"/>
      <c r="T232" s="158"/>
      <c r="AT232" s="153" t="s">
        <v>173</v>
      </c>
      <c r="AU232" s="153" t="s">
        <v>92</v>
      </c>
      <c r="AV232" s="12" t="s">
        <v>92</v>
      </c>
      <c r="AW232" s="12" t="s">
        <v>42</v>
      </c>
      <c r="AX232" s="12" t="s">
        <v>82</v>
      </c>
      <c r="AY232" s="153" t="s">
        <v>160</v>
      </c>
    </row>
    <row r="233" spans="2:51" s="15" customFormat="1" ht="11.25">
      <c r="B233" s="182"/>
      <c r="D233" s="150" t="s">
        <v>173</v>
      </c>
      <c r="E233" s="183" t="s">
        <v>128</v>
      </c>
      <c r="F233" s="184" t="s">
        <v>423</v>
      </c>
      <c r="H233" s="185">
        <v>2273.392</v>
      </c>
      <c r="I233" s="186"/>
      <c r="L233" s="182"/>
      <c r="M233" s="187"/>
      <c r="T233" s="188"/>
      <c r="AT233" s="183" t="s">
        <v>173</v>
      </c>
      <c r="AU233" s="183" t="s">
        <v>92</v>
      </c>
      <c r="AV233" s="15" t="s">
        <v>185</v>
      </c>
      <c r="AW233" s="15" t="s">
        <v>42</v>
      </c>
      <c r="AX233" s="15" t="s">
        <v>82</v>
      </c>
      <c r="AY233" s="183" t="s">
        <v>160</v>
      </c>
    </row>
    <row r="234" spans="2:51" s="12" customFormat="1" ht="11.25">
      <c r="B234" s="152"/>
      <c r="D234" s="150" t="s">
        <v>173</v>
      </c>
      <c r="E234" s="153" t="s">
        <v>124</v>
      </c>
      <c r="F234" s="154" t="s">
        <v>621</v>
      </c>
      <c r="H234" s="155">
        <v>565.76</v>
      </c>
      <c r="I234" s="156"/>
      <c r="L234" s="152"/>
      <c r="M234" s="157"/>
      <c r="T234" s="158"/>
      <c r="AT234" s="153" t="s">
        <v>173</v>
      </c>
      <c r="AU234" s="153" t="s">
        <v>92</v>
      </c>
      <c r="AV234" s="12" t="s">
        <v>92</v>
      </c>
      <c r="AW234" s="12" t="s">
        <v>42</v>
      </c>
      <c r="AX234" s="12" t="s">
        <v>82</v>
      </c>
      <c r="AY234" s="153" t="s">
        <v>160</v>
      </c>
    </row>
    <row r="235" spans="2:51" s="13" customFormat="1" ht="11.25">
      <c r="B235" s="159"/>
      <c r="D235" s="150" t="s">
        <v>173</v>
      </c>
      <c r="E235" s="160" t="s">
        <v>44</v>
      </c>
      <c r="F235" s="161" t="s">
        <v>176</v>
      </c>
      <c r="H235" s="162">
        <v>2839.152</v>
      </c>
      <c r="I235" s="163"/>
      <c r="L235" s="159"/>
      <c r="M235" s="164"/>
      <c r="T235" s="165"/>
      <c r="AT235" s="160" t="s">
        <v>173</v>
      </c>
      <c r="AU235" s="160" t="s">
        <v>92</v>
      </c>
      <c r="AV235" s="13" t="s">
        <v>167</v>
      </c>
      <c r="AW235" s="13" t="s">
        <v>42</v>
      </c>
      <c r="AX235" s="13" t="s">
        <v>90</v>
      </c>
      <c r="AY235" s="160" t="s">
        <v>160</v>
      </c>
    </row>
    <row r="236" spans="2:65" s="1" customFormat="1" ht="24.2" customHeight="1">
      <c r="B236" s="33"/>
      <c r="C236" s="133" t="s">
        <v>384</v>
      </c>
      <c r="D236" s="133" t="s">
        <v>162</v>
      </c>
      <c r="E236" s="134" t="s">
        <v>426</v>
      </c>
      <c r="F236" s="135" t="s">
        <v>427</v>
      </c>
      <c r="G236" s="136" t="s">
        <v>126</v>
      </c>
      <c r="H236" s="137">
        <v>56258.688</v>
      </c>
      <c r="I236" s="138"/>
      <c r="J236" s="139">
        <f>ROUND(I236*H236,2)</f>
        <v>0</v>
      </c>
      <c r="K236" s="135" t="s">
        <v>166</v>
      </c>
      <c r="L236" s="33"/>
      <c r="M236" s="140" t="s">
        <v>44</v>
      </c>
      <c r="N236" s="141" t="s">
        <v>53</v>
      </c>
      <c r="P236" s="142">
        <f>O236*H236</f>
        <v>0</v>
      </c>
      <c r="Q236" s="142">
        <v>0</v>
      </c>
      <c r="R236" s="142">
        <f>Q236*H236</f>
        <v>0</v>
      </c>
      <c r="S236" s="142">
        <v>0</v>
      </c>
      <c r="T236" s="143">
        <f>S236*H236</f>
        <v>0</v>
      </c>
      <c r="AR236" s="144" t="s">
        <v>167</v>
      </c>
      <c r="AT236" s="144" t="s">
        <v>162</v>
      </c>
      <c r="AU236" s="144" t="s">
        <v>92</v>
      </c>
      <c r="AY236" s="17" t="s">
        <v>160</v>
      </c>
      <c r="BE236" s="145">
        <f>IF(N236="základní",J236,0)</f>
        <v>0</v>
      </c>
      <c r="BF236" s="145">
        <f>IF(N236="snížená",J236,0)</f>
        <v>0</v>
      </c>
      <c r="BG236" s="145">
        <f>IF(N236="zákl. přenesená",J236,0)</f>
        <v>0</v>
      </c>
      <c r="BH236" s="145">
        <f>IF(N236="sníž. přenesená",J236,0)</f>
        <v>0</v>
      </c>
      <c r="BI236" s="145">
        <f>IF(N236="nulová",J236,0)</f>
        <v>0</v>
      </c>
      <c r="BJ236" s="17" t="s">
        <v>90</v>
      </c>
      <c r="BK236" s="145">
        <f>ROUND(I236*H236,2)</f>
        <v>0</v>
      </c>
      <c r="BL236" s="17" t="s">
        <v>167</v>
      </c>
      <c r="BM236" s="144" t="s">
        <v>428</v>
      </c>
    </row>
    <row r="237" spans="2:47" s="1" customFormat="1" ht="11.25">
      <c r="B237" s="33"/>
      <c r="D237" s="146" t="s">
        <v>169</v>
      </c>
      <c r="F237" s="147" t="s">
        <v>429</v>
      </c>
      <c r="I237" s="148"/>
      <c r="L237" s="33"/>
      <c r="M237" s="149"/>
      <c r="T237" s="54"/>
      <c r="AT237" s="17" t="s">
        <v>169</v>
      </c>
      <c r="AU237" s="17" t="s">
        <v>92</v>
      </c>
    </row>
    <row r="238" spans="2:47" s="1" customFormat="1" ht="78">
      <c r="B238" s="33"/>
      <c r="D238" s="150" t="s">
        <v>171</v>
      </c>
      <c r="F238" s="151" t="s">
        <v>417</v>
      </c>
      <c r="I238" s="148"/>
      <c r="L238" s="33"/>
      <c r="M238" s="149"/>
      <c r="T238" s="54"/>
      <c r="AT238" s="17" t="s">
        <v>171</v>
      </c>
      <c r="AU238" s="17" t="s">
        <v>92</v>
      </c>
    </row>
    <row r="239" spans="2:51" s="12" customFormat="1" ht="11.25">
      <c r="B239" s="152"/>
      <c r="D239" s="150" t="s">
        <v>173</v>
      </c>
      <c r="E239" s="153" t="s">
        <v>44</v>
      </c>
      <c r="F239" s="154" t="s">
        <v>622</v>
      </c>
      <c r="H239" s="155">
        <v>54561.408</v>
      </c>
      <c r="I239" s="156"/>
      <c r="L239" s="152"/>
      <c r="M239" s="157"/>
      <c r="T239" s="158"/>
      <c r="AT239" s="153" t="s">
        <v>173</v>
      </c>
      <c r="AU239" s="153" t="s">
        <v>92</v>
      </c>
      <c r="AV239" s="12" t="s">
        <v>92</v>
      </c>
      <c r="AW239" s="12" t="s">
        <v>42</v>
      </c>
      <c r="AX239" s="12" t="s">
        <v>82</v>
      </c>
      <c r="AY239" s="153" t="s">
        <v>160</v>
      </c>
    </row>
    <row r="240" spans="2:51" s="12" customFormat="1" ht="11.25">
      <c r="B240" s="152"/>
      <c r="D240" s="150" t="s">
        <v>173</v>
      </c>
      <c r="E240" s="153" t="s">
        <v>44</v>
      </c>
      <c r="F240" s="154" t="s">
        <v>623</v>
      </c>
      <c r="H240" s="155">
        <v>1697.28</v>
      </c>
      <c r="I240" s="156"/>
      <c r="L240" s="152"/>
      <c r="M240" s="157"/>
      <c r="T240" s="158"/>
      <c r="AT240" s="153" t="s">
        <v>173</v>
      </c>
      <c r="AU240" s="153" t="s">
        <v>92</v>
      </c>
      <c r="AV240" s="12" t="s">
        <v>92</v>
      </c>
      <c r="AW240" s="12" t="s">
        <v>42</v>
      </c>
      <c r="AX240" s="12" t="s">
        <v>82</v>
      </c>
      <c r="AY240" s="153" t="s">
        <v>160</v>
      </c>
    </row>
    <row r="241" spans="2:51" s="13" customFormat="1" ht="11.25">
      <c r="B241" s="159"/>
      <c r="D241" s="150" t="s">
        <v>173</v>
      </c>
      <c r="E241" s="160" t="s">
        <v>44</v>
      </c>
      <c r="F241" s="161" t="s">
        <v>176</v>
      </c>
      <c r="H241" s="162">
        <v>56258.688</v>
      </c>
      <c r="I241" s="163"/>
      <c r="L241" s="159"/>
      <c r="M241" s="164"/>
      <c r="T241" s="165"/>
      <c r="AT241" s="160" t="s">
        <v>173</v>
      </c>
      <c r="AU241" s="160" t="s">
        <v>92</v>
      </c>
      <c r="AV241" s="13" t="s">
        <v>167</v>
      </c>
      <c r="AW241" s="13" t="s">
        <v>42</v>
      </c>
      <c r="AX241" s="13" t="s">
        <v>90</v>
      </c>
      <c r="AY241" s="160" t="s">
        <v>160</v>
      </c>
    </row>
    <row r="242" spans="2:65" s="1" customFormat="1" ht="24.2" customHeight="1">
      <c r="B242" s="33"/>
      <c r="C242" s="133" t="s">
        <v>390</v>
      </c>
      <c r="D242" s="133" t="s">
        <v>162</v>
      </c>
      <c r="E242" s="134" t="s">
        <v>624</v>
      </c>
      <c r="F242" s="135" t="s">
        <v>625</v>
      </c>
      <c r="G242" s="136" t="s">
        <v>126</v>
      </c>
      <c r="H242" s="137">
        <v>14.994</v>
      </c>
      <c r="I242" s="138"/>
      <c r="J242" s="139">
        <f>ROUND(I242*H242,2)</f>
        <v>0</v>
      </c>
      <c r="K242" s="135" t="s">
        <v>166</v>
      </c>
      <c r="L242" s="33"/>
      <c r="M242" s="140" t="s">
        <v>44</v>
      </c>
      <c r="N242" s="141" t="s">
        <v>53</v>
      </c>
      <c r="P242" s="142">
        <f>O242*H242</f>
        <v>0</v>
      </c>
      <c r="Q242" s="142">
        <v>0</v>
      </c>
      <c r="R242" s="142">
        <f>Q242*H242</f>
        <v>0</v>
      </c>
      <c r="S242" s="142">
        <v>0</v>
      </c>
      <c r="T242" s="143">
        <f>S242*H242</f>
        <v>0</v>
      </c>
      <c r="AR242" s="144" t="s">
        <v>167</v>
      </c>
      <c r="AT242" s="144" t="s">
        <v>162</v>
      </c>
      <c r="AU242" s="144" t="s">
        <v>92</v>
      </c>
      <c r="AY242" s="17" t="s">
        <v>160</v>
      </c>
      <c r="BE242" s="145">
        <f>IF(N242="základní",J242,0)</f>
        <v>0</v>
      </c>
      <c r="BF242" s="145">
        <f>IF(N242="snížená",J242,0)</f>
        <v>0</v>
      </c>
      <c r="BG242" s="145">
        <f>IF(N242="zákl. přenesená",J242,0)</f>
        <v>0</v>
      </c>
      <c r="BH242" s="145">
        <f>IF(N242="sníž. přenesená",J242,0)</f>
        <v>0</v>
      </c>
      <c r="BI242" s="145">
        <f>IF(N242="nulová",J242,0)</f>
        <v>0</v>
      </c>
      <c r="BJ242" s="17" t="s">
        <v>90</v>
      </c>
      <c r="BK242" s="145">
        <f>ROUND(I242*H242,2)</f>
        <v>0</v>
      </c>
      <c r="BL242" s="17" t="s">
        <v>167</v>
      </c>
      <c r="BM242" s="144" t="s">
        <v>626</v>
      </c>
    </row>
    <row r="243" spans="2:47" s="1" customFormat="1" ht="11.25">
      <c r="B243" s="33"/>
      <c r="D243" s="146" t="s">
        <v>169</v>
      </c>
      <c r="F243" s="147" t="s">
        <v>627</v>
      </c>
      <c r="I243" s="148"/>
      <c r="L243" s="33"/>
      <c r="M243" s="149"/>
      <c r="T243" s="54"/>
      <c r="AT243" s="17" t="s">
        <v>169</v>
      </c>
      <c r="AU243" s="17" t="s">
        <v>92</v>
      </c>
    </row>
    <row r="244" spans="2:47" s="1" customFormat="1" ht="78">
      <c r="B244" s="33"/>
      <c r="D244" s="150" t="s">
        <v>171</v>
      </c>
      <c r="F244" s="151" t="s">
        <v>417</v>
      </c>
      <c r="I244" s="148"/>
      <c r="L244" s="33"/>
      <c r="M244" s="149"/>
      <c r="T244" s="54"/>
      <c r="AT244" s="17" t="s">
        <v>171</v>
      </c>
      <c r="AU244" s="17" t="s">
        <v>92</v>
      </c>
    </row>
    <row r="245" spans="2:51" s="12" customFormat="1" ht="11.25">
      <c r="B245" s="152"/>
      <c r="D245" s="150" t="s">
        <v>173</v>
      </c>
      <c r="E245" s="153" t="s">
        <v>44</v>
      </c>
      <c r="F245" s="154" t="s">
        <v>628</v>
      </c>
      <c r="H245" s="155">
        <v>14.994</v>
      </c>
      <c r="I245" s="156"/>
      <c r="L245" s="152"/>
      <c r="M245" s="157"/>
      <c r="T245" s="158"/>
      <c r="AT245" s="153" t="s">
        <v>173</v>
      </c>
      <c r="AU245" s="153" t="s">
        <v>92</v>
      </c>
      <c r="AV245" s="12" t="s">
        <v>92</v>
      </c>
      <c r="AW245" s="12" t="s">
        <v>42</v>
      </c>
      <c r="AX245" s="12" t="s">
        <v>90</v>
      </c>
      <c r="AY245" s="153" t="s">
        <v>160</v>
      </c>
    </row>
    <row r="246" spans="2:65" s="1" customFormat="1" ht="24.2" customHeight="1">
      <c r="B246" s="33"/>
      <c r="C246" s="133" t="s">
        <v>396</v>
      </c>
      <c r="D246" s="133" t="s">
        <v>162</v>
      </c>
      <c r="E246" s="134" t="s">
        <v>629</v>
      </c>
      <c r="F246" s="135" t="s">
        <v>427</v>
      </c>
      <c r="G246" s="136" t="s">
        <v>126</v>
      </c>
      <c r="H246" s="137">
        <v>359.856</v>
      </c>
      <c r="I246" s="138"/>
      <c r="J246" s="139">
        <f>ROUND(I246*H246,2)</f>
        <v>0</v>
      </c>
      <c r="K246" s="135" t="s">
        <v>166</v>
      </c>
      <c r="L246" s="33"/>
      <c r="M246" s="140" t="s">
        <v>44</v>
      </c>
      <c r="N246" s="141" t="s">
        <v>53</v>
      </c>
      <c r="P246" s="142">
        <f>O246*H246</f>
        <v>0</v>
      </c>
      <c r="Q246" s="142">
        <v>0</v>
      </c>
      <c r="R246" s="142">
        <f>Q246*H246</f>
        <v>0</v>
      </c>
      <c r="S246" s="142">
        <v>0</v>
      </c>
      <c r="T246" s="143">
        <f>S246*H246</f>
        <v>0</v>
      </c>
      <c r="AR246" s="144" t="s">
        <v>167</v>
      </c>
      <c r="AT246" s="144" t="s">
        <v>162</v>
      </c>
      <c r="AU246" s="144" t="s">
        <v>92</v>
      </c>
      <c r="AY246" s="17" t="s">
        <v>160</v>
      </c>
      <c r="BE246" s="145">
        <f>IF(N246="základní",J246,0)</f>
        <v>0</v>
      </c>
      <c r="BF246" s="145">
        <f>IF(N246="snížená",J246,0)</f>
        <v>0</v>
      </c>
      <c r="BG246" s="145">
        <f>IF(N246="zákl. přenesená",J246,0)</f>
        <v>0</v>
      </c>
      <c r="BH246" s="145">
        <f>IF(N246="sníž. přenesená",J246,0)</f>
        <v>0</v>
      </c>
      <c r="BI246" s="145">
        <f>IF(N246="nulová",J246,0)</f>
        <v>0</v>
      </c>
      <c r="BJ246" s="17" t="s">
        <v>90</v>
      </c>
      <c r="BK246" s="145">
        <f>ROUND(I246*H246,2)</f>
        <v>0</v>
      </c>
      <c r="BL246" s="17" t="s">
        <v>167</v>
      </c>
      <c r="BM246" s="144" t="s">
        <v>630</v>
      </c>
    </row>
    <row r="247" spans="2:47" s="1" customFormat="1" ht="11.25">
      <c r="B247" s="33"/>
      <c r="D247" s="146" t="s">
        <v>169</v>
      </c>
      <c r="F247" s="147" t="s">
        <v>631</v>
      </c>
      <c r="I247" s="148"/>
      <c r="L247" s="33"/>
      <c r="M247" s="149"/>
      <c r="T247" s="54"/>
      <c r="AT247" s="17" t="s">
        <v>169</v>
      </c>
      <c r="AU247" s="17" t="s">
        <v>92</v>
      </c>
    </row>
    <row r="248" spans="2:47" s="1" customFormat="1" ht="78">
      <c r="B248" s="33"/>
      <c r="D248" s="150" t="s">
        <v>171</v>
      </c>
      <c r="F248" s="151" t="s">
        <v>417</v>
      </c>
      <c r="I248" s="148"/>
      <c r="L248" s="33"/>
      <c r="M248" s="149"/>
      <c r="T248" s="54"/>
      <c r="AT248" s="17" t="s">
        <v>171</v>
      </c>
      <c r="AU248" s="17" t="s">
        <v>92</v>
      </c>
    </row>
    <row r="249" spans="2:51" s="12" customFormat="1" ht="11.25">
      <c r="B249" s="152"/>
      <c r="D249" s="150" t="s">
        <v>173</v>
      </c>
      <c r="F249" s="154" t="s">
        <v>632</v>
      </c>
      <c r="H249" s="155">
        <v>359.856</v>
      </c>
      <c r="I249" s="156"/>
      <c r="L249" s="152"/>
      <c r="M249" s="157"/>
      <c r="T249" s="158"/>
      <c r="AT249" s="153" t="s">
        <v>173</v>
      </c>
      <c r="AU249" s="153" t="s">
        <v>92</v>
      </c>
      <c r="AV249" s="12" t="s">
        <v>92</v>
      </c>
      <c r="AW249" s="12" t="s">
        <v>4</v>
      </c>
      <c r="AX249" s="12" t="s">
        <v>90</v>
      </c>
      <c r="AY249" s="153" t="s">
        <v>160</v>
      </c>
    </row>
    <row r="250" spans="2:65" s="1" customFormat="1" ht="16.5" customHeight="1">
      <c r="B250" s="33"/>
      <c r="C250" s="133" t="s">
        <v>403</v>
      </c>
      <c r="D250" s="133" t="s">
        <v>162</v>
      </c>
      <c r="E250" s="134" t="s">
        <v>433</v>
      </c>
      <c r="F250" s="135" t="s">
        <v>434</v>
      </c>
      <c r="G250" s="136" t="s">
        <v>126</v>
      </c>
      <c r="H250" s="137">
        <v>937.984</v>
      </c>
      <c r="I250" s="138"/>
      <c r="J250" s="139">
        <f>ROUND(I250*H250,2)</f>
        <v>0</v>
      </c>
      <c r="K250" s="135" t="s">
        <v>166</v>
      </c>
      <c r="L250" s="33"/>
      <c r="M250" s="140" t="s">
        <v>44</v>
      </c>
      <c r="N250" s="141" t="s">
        <v>53</v>
      </c>
      <c r="P250" s="142">
        <f>O250*H250</f>
        <v>0</v>
      </c>
      <c r="Q250" s="142">
        <v>0</v>
      </c>
      <c r="R250" s="142">
        <f>Q250*H250</f>
        <v>0</v>
      </c>
      <c r="S250" s="142">
        <v>0</v>
      </c>
      <c r="T250" s="143">
        <f>S250*H250</f>
        <v>0</v>
      </c>
      <c r="AR250" s="144" t="s">
        <v>167</v>
      </c>
      <c r="AT250" s="144" t="s">
        <v>162</v>
      </c>
      <c r="AU250" s="144" t="s">
        <v>92</v>
      </c>
      <c r="AY250" s="17" t="s">
        <v>160</v>
      </c>
      <c r="BE250" s="145">
        <f>IF(N250="základní",J250,0)</f>
        <v>0</v>
      </c>
      <c r="BF250" s="145">
        <f>IF(N250="snížená",J250,0)</f>
        <v>0</v>
      </c>
      <c r="BG250" s="145">
        <f>IF(N250="zákl. přenesená",J250,0)</f>
        <v>0</v>
      </c>
      <c r="BH250" s="145">
        <f>IF(N250="sníž. přenesená",J250,0)</f>
        <v>0</v>
      </c>
      <c r="BI250" s="145">
        <f>IF(N250="nulová",J250,0)</f>
        <v>0</v>
      </c>
      <c r="BJ250" s="17" t="s">
        <v>90</v>
      </c>
      <c r="BK250" s="145">
        <f>ROUND(I250*H250,2)</f>
        <v>0</v>
      </c>
      <c r="BL250" s="17" t="s">
        <v>167</v>
      </c>
      <c r="BM250" s="144" t="s">
        <v>633</v>
      </c>
    </row>
    <row r="251" spans="2:47" s="1" customFormat="1" ht="11.25">
      <c r="B251" s="33"/>
      <c r="D251" s="146" t="s">
        <v>169</v>
      </c>
      <c r="F251" s="147" t="s">
        <v>436</v>
      </c>
      <c r="I251" s="148"/>
      <c r="L251" s="33"/>
      <c r="M251" s="149"/>
      <c r="T251" s="54"/>
      <c r="AT251" s="17" t="s">
        <v>169</v>
      </c>
      <c r="AU251" s="17" t="s">
        <v>92</v>
      </c>
    </row>
    <row r="252" spans="2:47" s="1" customFormat="1" ht="39">
      <c r="B252" s="33"/>
      <c r="D252" s="150" t="s">
        <v>171</v>
      </c>
      <c r="F252" s="151" t="s">
        <v>437</v>
      </c>
      <c r="I252" s="148"/>
      <c r="L252" s="33"/>
      <c r="M252" s="149"/>
      <c r="T252" s="54"/>
      <c r="AT252" s="17" t="s">
        <v>171</v>
      </c>
      <c r="AU252" s="17" t="s">
        <v>92</v>
      </c>
    </row>
    <row r="253" spans="2:51" s="12" customFormat="1" ht="11.25">
      <c r="B253" s="152"/>
      <c r="D253" s="150" t="s">
        <v>173</v>
      </c>
      <c r="E253" s="153" t="s">
        <v>44</v>
      </c>
      <c r="F253" s="154" t="s">
        <v>634</v>
      </c>
      <c r="H253" s="155">
        <v>937.984</v>
      </c>
      <c r="I253" s="156"/>
      <c r="L253" s="152"/>
      <c r="M253" s="157"/>
      <c r="T253" s="158"/>
      <c r="AT253" s="153" t="s">
        <v>173</v>
      </c>
      <c r="AU253" s="153" t="s">
        <v>92</v>
      </c>
      <c r="AV253" s="12" t="s">
        <v>92</v>
      </c>
      <c r="AW253" s="12" t="s">
        <v>42</v>
      </c>
      <c r="AX253" s="12" t="s">
        <v>90</v>
      </c>
      <c r="AY253" s="153" t="s">
        <v>160</v>
      </c>
    </row>
    <row r="254" spans="2:65" s="1" customFormat="1" ht="24.2" customHeight="1">
      <c r="B254" s="33"/>
      <c r="C254" s="133" t="s">
        <v>412</v>
      </c>
      <c r="D254" s="133" t="s">
        <v>162</v>
      </c>
      <c r="E254" s="134" t="s">
        <v>446</v>
      </c>
      <c r="F254" s="135" t="s">
        <v>232</v>
      </c>
      <c r="G254" s="136" t="s">
        <v>126</v>
      </c>
      <c r="H254" s="137">
        <v>1804.656</v>
      </c>
      <c r="I254" s="138"/>
      <c r="J254" s="139">
        <f>ROUND(I254*H254,2)</f>
        <v>0</v>
      </c>
      <c r="K254" s="135" t="s">
        <v>166</v>
      </c>
      <c r="L254" s="33"/>
      <c r="M254" s="140" t="s">
        <v>44</v>
      </c>
      <c r="N254" s="141" t="s">
        <v>53</v>
      </c>
      <c r="P254" s="142">
        <f>O254*H254</f>
        <v>0</v>
      </c>
      <c r="Q254" s="142">
        <v>0</v>
      </c>
      <c r="R254" s="142">
        <f>Q254*H254</f>
        <v>0</v>
      </c>
      <c r="S254" s="142">
        <v>0</v>
      </c>
      <c r="T254" s="143">
        <f>S254*H254</f>
        <v>0</v>
      </c>
      <c r="AR254" s="144" t="s">
        <v>167</v>
      </c>
      <c r="AT254" s="144" t="s">
        <v>162</v>
      </c>
      <c r="AU254" s="144" t="s">
        <v>92</v>
      </c>
      <c r="AY254" s="17" t="s">
        <v>160</v>
      </c>
      <c r="BE254" s="145">
        <f>IF(N254="základní",J254,0)</f>
        <v>0</v>
      </c>
      <c r="BF254" s="145">
        <f>IF(N254="snížená",J254,0)</f>
        <v>0</v>
      </c>
      <c r="BG254" s="145">
        <f>IF(N254="zákl. přenesená",J254,0)</f>
        <v>0</v>
      </c>
      <c r="BH254" s="145">
        <f>IF(N254="sníž. přenesená",J254,0)</f>
        <v>0</v>
      </c>
      <c r="BI254" s="145">
        <f>IF(N254="nulová",J254,0)</f>
        <v>0</v>
      </c>
      <c r="BJ254" s="17" t="s">
        <v>90</v>
      </c>
      <c r="BK254" s="145">
        <f>ROUND(I254*H254,2)</f>
        <v>0</v>
      </c>
      <c r="BL254" s="17" t="s">
        <v>167</v>
      </c>
      <c r="BM254" s="144" t="s">
        <v>447</v>
      </c>
    </row>
    <row r="255" spans="2:47" s="1" customFormat="1" ht="11.25">
      <c r="B255" s="33"/>
      <c r="D255" s="146" t="s">
        <v>169</v>
      </c>
      <c r="F255" s="147" t="s">
        <v>448</v>
      </c>
      <c r="I255" s="148"/>
      <c r="L255" s="33"/>
      <c r="M255" s="149"/>
      <c r="T255" s="54"/>
      <c r="AT255" s="17" t="s">
        <v>169</v>
      </c>
      <c r="AU255" s="17" t="s">
        <v>92</v>
      </c>
    </row>
    <row r="256" spans="2:51" s="12" customFormat="1" ht="11.25">
      <c r="B256" s="152"/>
      <c r="D256" s="150" t="s">
        <v>173</v>
      </c>
      <c r="E256" s="153" t="s">
        <v>44</v>
      </c>
      <c r="F256" s="154" t="s">
        <v>618</v>
      </c>
      <c r="H256" s="155">
        <v>1466.4</v>
      </c>
      <c r="I256" s="156"/>
      <c r="L256" s="152"/>
      <c r="M256" s="157"/>
      <c r="T256" s="158"/>
      <c r="AT256" s="153" t="s">
        <v>173</v>
      </c>
      <c r="AU256" s="153" t="s">
        <v>92</v>
      </c>
      <c r="AV256" s="12" t="s">
        <v>92</v>
      </c>
      <c r="AW256" s="12" t="s">
        <v>42</v>
      </c>
      <c r="AX256" s="12" t="s">
        <v>82</v>
      </c>
      <c r="AY256" s="153" t="s">
        <v>160</v>
      </c>
    </row>
    <row r="257" spans="2:51" s="12" customFormat="1" ht="11.25">
      <c r="B257" s="152"/>
      <c r="D257" s="150" t="s">
        <v>173</v>
      </c>
      <c r="E257" s="153" t="s">
        <v>44</v>
      </c>
      <c r="F257" s="154" t="s">
        <v>620</v>
      </c>
      <c r="H257" s="155">
        <v>338.256</v>
      </c>
      <c r="I257" s="156"/>
      <c r="L257" s="152"/>
      <c r="M257" s="157"/>
      <c r="T257" s="158"/>
      <c r="AT257" s="153" t="s">
        <v>173</v>
      </c>
      <c r="AU257" s="153" t="s">
        <v>92</v>
      </c>
      <c r="AV257" s="12" t="s">
        <v>92</v>
      </c>
      <c r="AW257" s="12" t="s">
        <v>42</v>
      </c>
      <c r="AX257" s="12" t="s">
        <v>82</v>
      </c>
      <c r="AY257" s="153" t="s">
        <v>160</v>
      </c>
    </row>
    <row r="258" spans="2:51" s="13" customFormat="1" ht="11.25">
      <c r="B258" s="159"/>
      <c r="D258" s="150" t="s">
        <v>173</v>
      </c>
      <c r="E258" s="160" t="s">
        <v>44</v>
      </c>
      <c r="F258" s="161" t="s">
        <v>176</v>
      </c>
      <c r="H258" s="162">
        <v>1804.656</v>
      </c>
      <c r="I258" s="163"/>
      <c r="L258" s="159"/>
      <c r="M258" s="164"/>
      <c r="T258" s="165"/>
      <c r="AT258" s="160" t="s">
        <v>173</v>
      </c>
      <c r="AU258" s="160" t="s">
        <v>92</v>
      </c>
      <c r="AV258" s="13" t="s">
        <v>167</v>
      </c>
      <c r="AW258" s="13" t="s">
        <v>42</v>
      </c>
      <c r="AX258" s="13" t="s">
        <v>90</v>
      </c>
      <c r="AY258" s="160" t="s">
        <v>160</v>
      </c>
    </row>
    <row r="259" spans="2:65" s="1" customFormat="1" ht="24.2" customHeight="1">
      <c r="B259" s="33"/>
      <c r="C259" s="133" t="s">
        <v>425</v>
      </c>
      <c r="D259" s="133" t="s">
        <v>162</v>
      </c>
      <c r="E259" s="134" t="s">
        <v>452</v>
      </c>
      <c r="F259" s="135" t="s">
        <v>453</v>
      </c>
      <c r="G259" s="136" t="s">
        <v>126</v>
      </c>
      <c r="H259" s="137">
        <v>469.248</v>
      </c>
      <c r="I259" s="138"/>
      <c r="J259" s="139">
        <f>ROUND(I259*H259,2)</f>
        <v>0</v>
      </c>
      <c r="K259" s="135" t="s">
        <v>166</v>
      </c>
      <c r="L259" s="33"/>
      <c r="M259" s="140" t="s">
        <v>44</v>
      </c>
      <c r="N259" s="141" t="s">
        <v>53</v>
      </c>
      <c r="P259" s="142">
        <f>O259*H259</f>
        <v>0</v>
      </c>
      <c r="Q259" s="142">
        <v>0</v>
      </c>
      <c r="R259" s="142">
        <f>Q259*H259</f>
        <v>0</v>
      </c>
      <c r="S259" s="142">
        <v>0</v>
      </c>
      <c r="T259" s="143">
        <f>S259*H259</f>
        <v>0</v>
      </c>
      <c r="AR259" s="144" t="s">
        <v>167</v>
      </c>
      <c r="AT259" s="144" t="s">
        <v>162</v>
      </c>
      <c r="AU259" s="144" t="s">
        <v>92</v>
      </c>
      <c r="AY259" s="17" t="s">
        <v>160</v>
      </c>
      <c r="BE259" s="145">
        <f>IF(N259="základní",J259,0)</f>
        <v>0</v>
      </c>
      <c r="BF259" s="145">
        <f>IF(N259="snížená",J259,0)</f>
        <v>0</v>
      </c>
      <c r="BG259" s="145">
        <f>IF(N259="zákl. přenesená",J259,0)</f>
        <v>0</v>
      </c>
      <c r="BH259" s="145">
        <f>IF(N259="sníž. přenesená",J259,0)</f>
        <v>0</v>
      </c>
      <c r="BI259" s="145">
        <f>IF(N259="nulová",J259,0)</f>
        <v>0</v>
      </c>
      <c r="BJ259" s="17" t="s">
        <v>90</v>
      </c>
      <c r="BK259" s="145">
        <f>ROUND(I259*H259,2)</f>
        <v>0</v>
      </c>
      <c r="BL259" s="17" t="s">
        <v>167</v>
      </c>
      <c r="BM259" s="144" t="s">
        <v>454</v>
      </c>
    </row>
    <row r="260" spans="2:47" s="1" customFormat="1" ht="11.25">
      <c r="B260" s="33"/>
      <c r="D260" s="146" t="s">
        <v>169</v>
      </c>
      <c r="F260" s="147" t="s">
        <v>455</v>
      </c>
      <c r="I260" s="148"/>
      <c r="L260" s="33"/>
      <c r="M260" s="149"/>
      <c r="T260" s="54"/>
      <c r="AT260" s="17" t="s">
        <v>169</v>
      </c>
      <c r="AU260" s="17" t="s">
        <v>92</v>
      </c>
    </row>
    <row r="261" spans="2:51" s="12" customFormat="1" ht="11.25">
      <c r="B261" s="152"/>
      <c r="D261" s="150" t="s">
        <v>173</v>
      </c>
      <c r="E261" s="153" t="s">
        <v>44</v>
      </c>
      <c r="F261" s="154" t="s">
        <v>635</v>
      </c>
      <c r="H261" s="155">
        <v>469.248</v>
      </c>
      <c r="I261" s="156"/>
      <c r="L261" s="152"/>
      <c r="M261" s="157"/>
      <c r="T261" s="158"/>
      <c r="AT261" s="153" t="s">
        <v>173</v>
      </c>
      <c r="AU261" s="153" t="s">
        <v>92</v>
      </c>
      <c r="AV261" s="12" t="s">
        <v>92</v>
      </c>
      <c r="AW261" s="12" t="s">
        <v>42</v>
      </c>
      <c r="AX261" s="12" t="s">
        <v>90</v>
      </c>
      <c r="AY261" s="153" t="s">
        <v>160</v>
      </c>
    </row>
    <row r="262" spans="2:51" s="14" customFormat="1" ht="11.25">
      <c r="B262" s="166"/>
      <c r="D262" s="150" t="s">
        <v>173</v>
      </c>
      <c r="E262" s="167" t="s">
        <v>44</v>
      </c>
      <c r="F262" s="168" t="s">
        <v>636</v>
      </c>
      <c r="H262" s="167" t="s">
        <v>44</v>
      </c>
      <c r="I262" s="169"/>
      <c r="L262" s="166"/>
      <c r="M262" s="170"/>
      <c r="T262" s="171"/>
      <c r="AT262" s="167" t="s">
        <v>173</v>
      </c>
      <c r="AU262" s="167" t="s">
        <v>92</v>
      </c>
      <c r="AV262" s="14" t="s">
        <v>90</v>
      </c>
      <c r="AW262" s="14" t="s">
        <v>42</v>
      </c>
      <c r="AX262" s="14" t="s">
        <v>82</v>
      </c>
      <c r="AY262" s="167" t="s">
        <v>160</v>
      </c>
    </row>
    <row r="263" spans="2:63" s="11" customFormat="1" ht="22.9" customHeight="1">
      <c r="B263" s="121"/>
      <c r="D263" s="122" t="s">
        <v>81</v>
      </c>
      <c r="E263" s="131" t="s">
        <v>457</v>
      </c>
      <c r="F263" s="131" t="s">
        <v>458</v>
      </c>
      <c r="I263" s="124"/>
      <c r="J263" s="132">
        <f>BK263</f>
        <v>0</v>
      </c>
      <c r="L263" s="121"/>
      <c r="M263" s="126"/>
      <c r="P263" s="127">
        <f>SUM(P264:P269)</f>
        <v>0</v>
      </c>
      <c r="R263" s="127">
        <f>SUM(R264:R269)</f>
        <v>0</v>
      </c>
      <c r="T263" s="128">
        <f>SUM(T264:T269)</f>
        <v>0</v>
      </c>
      <c r="AR263" s="122" t="s">
        <v>90</v>
      </c>
      <c r="AT263" s="129" t="s">
        <v>81</v>
      </c>
      <c r="AU263" s="129" t="s">
        <v>90</v>
      </c>
      <c r="AY263" s="122" t="s">
        <v>160</v>
      </c>
      <c r="BK263" s="130">
        <f>SUM(BK264:BK269)</f>
        <v>0</v>
      </c>
    </row>
    <row r="264" spans="2:65" s="1" customFormat="1" ht="24.2" customHeight="1">
      <c r="B264" s="33"/>
      <c r="C264" s="133" t="s">
        <v>432</v>
      </c>
      <c r="D264" s="133" t="s">
        <v>162</v>
      </c>
      <c r="E264" s="134" t="s">
        <v>460</v>
      </c>
      <c r="F264" s="135" t="s">
        <v>461</v>
      </c>
      <c r="G264" s="136" t="s">
        <v>126</v>
      </c>
      <c r="H264" s="137">
        <v>758.888</v>
      </c>
      <c r="I264" s="138"/>
      <c r="J264" s="139">
        <f>ROUND(I264*H264,2)</f>
        <v>0</v>
      </c>
      <c r="K264" s="135" t="s">
        <v>166</v>
      </c>
      <c r="L264" s="33"/>
      <c r="M264" s="140" t="s">
        <v>44</v>
      </c>
      <c r="N264" s="141" t="s">
        <v>53</v>
      </c>
      <c r="P264" s="142">
        <f>O264*H264</f>
        <v>0</v>
      </c>
      <c r="Q264" s="142">
        <v>0</v>
      </c>
      <c r="R264" s="142">
        <f>Q264*H264</f>
        <v>0</v>
      </c>
      <c r="S264" s="142">
        <v>0</v>
      </c>
      <c r="T264" s="143">
        <f>S264*H264</f>
        <v>0</v>
      </c>
      <c r="AR264" s="144" t="s">
        <v>167</v>
      </c>
      <c r="AT264" s="144" t="s">
        <v>162</v>
      </c>
      <c r="AU264" s="144" t="s">
        <v>92</v>
      </c>
      <c r="AY264" s="17" t="s">
        <v>160</v>
      </c>
      <c r="BE264" s="145">
        <f>IF(N264="základní",J264,0)</f>
        <v>0</v>
      </c>
      <c r="BF264" s="145">
        <f>IF(N264="snížená",J264,0)</f>
        <v>0</v>
      </c>
      <c r="BG264" s="145">
        <f>IF(N264="zákl. přenesená",J264,0)</f>
        <v>0</v>
      </c>
      <c r="BH264" s="145">
        <f>IF(N264="sníž. přenesená",J264,0)</f>
        <v>0</v>
      </c>
      <c r="BI264" s="145">
        <f>IF(N264="nulová",J264,0)</f>
        <v>0</v>
      </c>
      <c r="BJ264" s="17" t="s">
        <v>90</v>
      </c>
      <c r="BK264" s="145">
        <f>ROUND(I264*H264,2)</f>
        <v>0</v>
      </c>
      <c r="BL264" s="17" t="s">
        <v>167</v>
      </c>
      <c r="BM264" s="144" t="s">
        <v>462</v>
      </c>
    </row>
    <row r="265" spans="2:47" s="1" customFormat="1" ht="11.25">
      <c r="B265" s="33"/>
      <c r="D265" s="146" t="s">
        <v>169</v>
      </c>
      <c r="F265" s="147" t="s">
        <v>463</v>
      </c>
      <c r="I265" s="148"/>
      <c r="L265" s="33"/>
      <c r="M265" s="149"/>
      <c r="T265" s="54"/>
      <c r="AT265" s="17" t="s">
        <v>169</v>
      </c>
      <c r="AU265" s="17" t="s">
        <v>92</v>
      </c>
    </row>
    <row r="266" spans="2:47" s="1" customFormat="1" ht="29.25">
      <c r="B266" s="33"/>
      <c r="D266" s="150" t="s">
        <v>171</v>
      </c>
      <c r="F266" s="151" t="s">
        <v>464</v>
      </c>
      <c r="I266" s="148"/>
      <c r="L266" s="33"/>
      <c r="M266" s="149"/>
      <c r="T266" s="54"/>
      <c r="AT266" s="17" t="s">
        <v>171</v>
      </c>
      <c r="AU266" s="17" t="s">
        <v>92</v>
      </c>
    </row>
    <row r="267" spans="2:65" s="1" customFormat="1" ht="24.2" customHeight="1">
      <c r="B267" s="33"/>
      <c r="C267" s="133" t="s">
        <v>439</v>
      </c>
      <c r="D267" s="133" t="s">
        <v>162</v>
      </c>
      <c r="E267" s="134" t="s">
        <v>466</v>
      </c>
      <c r="F267" s="135" t="s">
        <v>467</v>
      </c>
      <c r="G267" s="136" t="s">
        <v>126</v>
      </c>
      <c r="H267" s="137">
        <v>758.888</v>
      </c>
      <c r="I267" s="138"/>
      <c r="J267" s="139">
        <f>ROUND(I267*H267,2)</f>
        <v>0</v>
      </c>
      <c r="K267" s="135" t="s">
        <v>166</v>
      </c>
      <c r="L267" s="33"/>
      <c r="M267" s="140" t="s">
        <v>44</v>
      </c>
      <c r="N267" s="141" t="s">
        <v>53</v>
      </c>
      <c r="P267" s="142">
        <f>O267*H267</f>
        <v>0</v>
      </c>
      <c r="Q267" s="142">
        <v>0</v>
      </c>
      <c r="R267" s="142">
        <f>Q267*H267</f>
        <v>0</v>
      </c>
      <c r="S267" s="142">
        <v>0</v>
      </c>
      <c r="T267" s="143">
        <f>S267*H267</f>
        <v>0</v>
      </c>
      <c r="AR267" s="144" t="s">
        <v>167</v>
      </c>
      <c r="AT267" s="144" t="s">
        <v>162</v>
      </c>
      <c r="AU267" s="144" t="s">
        <v>92</v>
      </c>
      <c r="AY267" s="17" t="s">
        <v>160</v>
      </c>
      <c r="BE267" s="145">
        <f>IF(N267="základní",J267,0)</f>
        <v>0</v>
      </c>
      <c r="BF267" s="145">
        <f>IF(N267="snížená",J267,0)</f>
        <v>0</v>
      </c>
      <c r="BG267" s="145">
        <f>IF(N267="zákl. přenesená",J267,0)</f>
        <v>0</v>
      </c>
      <c r="BH267" s="145">
        <f>IF(N267="sníž. přenesená",J267,0)</f>
        <v>0</v>
      </c>
      <c r="BI267" s="145">
        <f>IF(N267="nulová",J267,0)</f>
        <v>0</v>
      </c>
      <c r="BJ267" s="17" t="s">
        <v>90</v>
      </c>
      <c r="BK267" s="145">
        <f>ROUND(I267*H267,2)</f>
        <v>0</v>
      </c>
      <c r="BL267" s="17" t="s">
        <v>167</v>
      </c>
      <c r="BM267" s="144" t="s">
        <v>468</v>
      </c>
    </row>
    <row r="268" spans="2:47" s="1" customFormat="1" ht="11.25">
      <c r="B268" s="33"/>
      <c r="D268" s="146" t="s">
        <v>169</v>
      </c>
      <c r="F268" s="147" t="s">
        <v>469</v>
      </c>
      <c r="I268" s="148"/>
      <c r="L268" s="33"/>
      <c r="M268" s="149"/>
      <c r="T268" s="54"/>
      <c r="AT268" s="17" t="s">
        <v>169</v>
      </c>
      <c r="AU268" s="17" t="s">
        <v>92</v>
      </c>
    </row>
    <row r="269" spans="2:47" s="1" customFormat="1" ht="29.25">
      <c r="B269" s="33"/>
      <c r="D269" s="150" t="s">
        <v>171</v>
      </c>
      <c r="F269" s="151" t="s">
        <v>464</v>
      </c>
      <c r="I269" s="148"/>
      <c r="L269" s="33"/>
      <c r="M269" s="189"/>
      <c r="N269" s="190"/>
      <c r="O269" s="190"/>
      <c r="P269" s="190"/>
      <c r="Q269" s="190"/>
      <c r="R269" s="190"/>
      <c r="S269" s="190"/>
      <c r="T269" s="191"/>
      <c r="AT269" s="17" t="s">
        <v>171</v>
      </c>
      <c r="AU269" s="17" t="s">
        <v>92</v>
      </c>
    </row>
    <row r="270" spans="2:12" s="1" customFormat="1" ht="6.95" customHeight="1">
      <c r="B270" s="42"/>
      <c r="C270" s="43"/>
      <c r="D270" s="43"/>
      <c r="E270" s="43"/>
      <c r="F270" s="43"/>
      <c r="G270" s="43"/>
      <c r="H270" s="43"/>
      <c r="I270" s="43"/>
      <c r="J270" s="43"/>
      <c r="K270" s="43"/>
      <c r="L270" s="33"/>
    </row>
  </sheetData>
  <sheetProtection algorithmName="SHA-512" hashValue="xx3WHb7FjKuq8LxChSpBVxFqvJZnMD3+/OJ5pS/hQpksYqVVHvn+9zRaUiRIdTxXCZwMsBSN6q79Hx1Gmb7CBA==" saltValue="Mkp6yPnGOyGjkdcrDO1tUN3ynvQ6DFZRm+gLnTPbnXG2B1IoCN/LTIfreT+Dpf/5zG15JXCKBnluV4yzcDBuXg==" spinCount="100000" sheet="1" objects="1" scenarios="1" formatColumns="0" formatRows="0" autoFilter="0"/>
  <autoFilter ref="C90:K269"/>
  <mergeCells count="12">
    <mergeCell ref="E83:H83"/>
    <mergeCell ref="L2:V2"/>
    <mergeCell ref="E50:H50"/>
    <mergeCell ref="E52:H52"/>
    <mergeCell ref="E54:H54"/>
    <mergeCell ref="E79:H79"/>
    <mergeCell ref="E81:H81"/>
    <mergeCell ref="E7:H7"/>
    <mergeCell ref="E9:H9"/>
    <mergeCell ref="E11:H11"/>
    <mergeCell ref="E20:H20"/>
    <mergeCell ref="E29:H29"/>
  </mergeCells>
  <hyperlinks>
    <hyperlink ref="F95" r:id="rId1" display="https://podminky.urs.cz/item/CS_URS_2022_02/113107222"/>
    <hyperlink ref="F100" r:id="rId2" display="https://podminky.urs.cz/item/CS_URS_2022_02/113154463"/>
    <hyperlink ref="F109" r:id="rId3" display="https://podminky.urs.cz/item/CS_URS_2022_02/113154334"/>
    <hyperlink ref="F115" r:id="rId4" display="https://podminky.urs.cz/item/CS_URS_2022_02/122252205"/>
    <hyperlink ref="F120" r:id="rId5" display="https://podminky.urs.cz/item/CS_URS_2022_02/162751117"/>
    <hyperlink ref="F124" r:id="rId6" display="https://podminky.urs.cz/item/CS_URS_2022_02/162751119"/>
    <hyperlink ref="F129" r:id="rId7" display="https://podminky.urs.cz/item/CS_URS_2022_02/171201231"/>
    <hyperlink ref="F133" r:id="rId8" display="https://podminky.urs.cz/item/CS_URS_2022_02/181451121"/>
    <hyperlink ref="F139" r:id="rId9" display="https://podminky.urs.cz/item/CS_URS_2022_02/181951111"/>
    <hyperlink ref="F143" r:id="rId10" display="https://podminky.urs.cz/item/CS_URS_2022_02/181951112"/>
    <hyperlink ref="F149" r:id="rId11" display="https://podminky.urs.cz/item/CS_URS_2022_02/182351133"/>
    <hyperlink ref="F155" r:id="rId12" display="https://podminky.urs.cz/item/CS_URS_2022_02/183403161"/>
    <hyperlink ref="F159" r:id="rId13" display="https://podminky.urs.cz/item/CS_URS_2022_02/184853511"/>
    <hyperlink ref="F163" r:id="rId14" display="https://podminky.urs.cz/item/CS_URS_2022_02/564851111"/>
    <hyperlink ref="F166" r:id="rId15" display="https://podminky.urs.cz/item/CS_URS_2022_02/565135121"/>
    <hyperlink ref="F170" r:id="rId16" display="https://podminky.urs.cz/item/CS_URS_2022_02/567521131"/>
    <hyperlink ref="F175" r:id="rId17" display="https://podminky.urs.cz/item/CS_URS_2022_02/569241112"/>
    <hyperlink ref="F179" r:id="rId18" display="https://podminky.urs.cz/item/CS_URS_2022_02/569811112"/>
    <hyperlink ref="F183" r:id="rId19" display="https://podminky.urs.cz/item/CS_URS_2022_02/573191111"/>
    <hyperlink ref="F187" r:id="rId20" display="https://podminky.urs.cz/item/CS_URS_2022_02/573231108"/>
    <hyperlink ref="F190" r:id="rId21" display="https://podminky.urs.cz/item/CS_URS_2022_02/577134121"/>
    <hyperlink ref="F194" r:id="rId22" display="https://podminky.urs.cz/item/CS_URS_2022_02/577165122"/>
    <hyperlink ref="F199" r:id="rId23" display="https://podminky.urs.cz/item/CS_URS_2022_02/911331165"/>
    <hyperlink ref="F206" r:id="rId24" display="https://podminky.urs.cz/item/CS_URS_2022_02/919112233"/>
    <hyperlink ref="F211" r:id="rId25" display="https://podminky.urs.cz/item/CS_URS_2022_02/919121132"/>
    <hyperlink ref="F214" r:id="rId26" display="https://podminky.urs.cz/item/CS_URS_2022_02/919735113"/>
    <hyperlink ref="F219" r:id="rId27" display="https://podminky.urs.cz/item/CS_URS_2022_02/938902113"/>
    <hyperlink ref="F223" r:id="rId28" display="https://podminky.urs.cz/item/CS_URS_2022_02/966005311"/>
    <hyperlink ref="F228" r:id="rId29" display="https://podminky.urs.cz/item/CS_URS_2022_02/997221551"/>
    <hyperlink ref="F237" r:id="rId30" display="https://podminky.urs.cz/item/CS_URS_2022_02/997221559"/>
    <hyperlink ref="F243" r:id="rId31" display="https://podminky.urs.cz/item/CS_URS_2022_02/997221561"/>
    <hyperlink ref="F247" r:id="rId32" display="https://podminky.urs.cz/item/CS_URS_2022_02/997221569"/>
    <hyperlink ref="F251" r:id="rId33" display="https://podminky.urs.cz/item/CS_URS_2022_02/997221611"/>
    <hyperlink ref="F255" r:id="rId34" display="https://podminky.urs.cz/item/CS_URS_2022_02/997221873"/>
    <hyperlink ref="F260" r:id="rId35" display="https://podminky.urs.cz/item/CS_URS_2022_02/997221875"/>
    <hyperlink ref="F265" r:id="rId36" display="https://podminky.urs.cz/item/CS_URS_2022_02/998225111"/>
    <hyperlink ref="F268" r:id="rId37" display="https://podminky.urs.cz/item/CS_URS_2022_02/99822519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21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5"/>
      <c r="M2" s="215"/>
      <c r="N2" s="215"/>
      <c r="O2" s="215"/>
      <c r="P2" s="215"/>
      <c r="Q2" s="215"/>
      <c r="R2" s="215"/>
      <c r="S2" s="215"/>
      <c r="T2" s="215"/>
      <c r="U2" s="215"/>
      <c r="V2" s="215"/>
      <c r="AT2" s="17" t="s">
        <v>104</v>
      </c>
    </row>
    <row r="3" spans="2:46" ht="6.95" customHeight="1">
      <c r="B3" s="18"/>
      <c r="C3" s="19"/>
      <c r="D3" s="19"/>
      <c r="E3" s="19"/>
      <c r="F3" s="19"/>
      <c r="G3" s="19"/>
      <c r="H3" s="19"/>
      <c r="I3" s="19"/>
      <c r="J3" s="19"/>
      <c r="K3" s="19"/>
      <c r="L3" s="20"/>
      <c r="AT3" s="17" t="s">
        <v>92</v>
      </c>
    </row>
    <row r="4" spans="2:46" ht="24.95" customHeight="1">
      <c r="B4" s="20"/>
      <c r="D4" s="21" t="s">
        <v>131</v>
      </c>
      <c r="L4" s="20"/>
      <c r="M4" s="92" t="s">
        <v>10</v>
      </c>
      <c r="AT4" s="17" t="s">
        <v>4</v>
      </c>
    </row>
    <row r="5" spans="2:12" ht="6.95" customHeight="1">
      <c r="B5" s="20"/>
      <c r="L5" s="20"/>
    </row>
    <row r="6" spans="2:12" ht="12" customHeight="1">
      <c r="B6" s="20"/>
      <c r="D6" s="27" t="s">
        <v>16</v>
      </c>
      <c r="L6" s="20"/>
    </row>
    <row r="7" spans="2:12" ht="16.5" customHeight="1">
      <c r="B7" s="20"/>
      <c r="E7" s="244" t="str">
        <f>'Rekapitulace stavby'!K6</f>
        <v>II/116 Nová Ves pod Pleší, PD</v>
      </c>
      <c r="F7" s="245"/>
      <c r="G7" s="245"/>
      <c r="H7" s="245"/>
      <c r="L7" s="20"/>
    </row>
    <row r="8" spans="2:12" ht="12" customHeight="1">
      <c r="B8" s="20"/>
      <c r="D8" s="27" t="s">
        <v>132</v>
      </c>
      <c r="L8" s="20"/>
    </row>
    <row r="9" spans="2:12" s="1" customFormat="1" ht="16.5" customHeight="1">
      <c r="B9" s="33"/>
      <c r="E9" s="244" t="s">
        <v>556</v>
      </c>
      <c r="F9" s="246"/>
      <c r="G9" s="246"/>
      <c r="H9" s="246"/>
      <c r="L9" s="33"/>
    </row>
    <row r="10" spans="2:12" s="1" customFormat="1" ht="12" customHeight="1">
      <c r="B10" s="33"/>
      <c r="D10" s="27" t="s">
        <v>557</v>
      </c>
      <c r="L10" s="33"/>
    </row>
    <row r="11" spans="2:12" s="1" customFormat="1" ht="16.5" customHeight="1">
      <c r="B11" s="33"/>
      <c r="E11" s="208" t="s">
        <v>637</v>
      </c>
      <c r="F11" s="246"/>
      <c r="G11" s="246"/>
      <c r="H11" s="246"/>
      <c r="L11" s="33"/>
    </row>
    <row r="12" spans="2:12" s="1" customFormat="1" ht="11.25">
      <c r="B12" s="33"/>
      <c r="L12" s="33"/>
    </row>
    <row r="13" spans="2:12" s="1" customFormat="1" ht="12" customHeight="1">
      <c r="B13" s="33"/>
      <c r="D13" s="27" t="s">
        <v>18</v>
      </c>
      <c r="F13" s="25" t="s">
        <v>19</v>
      </c>
      <c r="I13" s="27" t="s">
        <v>20</v>
      </c>
      <c r="J13" s="25" t="s">
        <v>44</v>
      </c>
      <c r="L13" s="33"/>
    </row>
    <row r="14" spans="2:12" s="1" customFormat="1" ht="12" customHeight="1">
      <c r="B14" s="33"/>
      <c r="D14" s="27" t="s">
        <v>22</v>
      </c>
      <c r="F14" s="25" t="s">
        <v>23</v>
      </c>
      <c r="I14" s="27" t="s">
        <v>24</v>
      </c>
      <c r="J14" s="50" t="str">
        <f>'Rekapitulace stavby'!AN8</f>
        <v>3. 10. 2022</v>
      </c>
      <c r="L14" s="33"/>
    </row>
    <row r="15" spans="2:12" s="1" customFormat="1" ht="10.9" customHeight="1">
      <c r="B15" s="33"/>
      <c r="L15" s="33"/>
    </row>
    <row r="16" spans="2:12" s="1" customFormat="1" ht="12" customHeight="1">
      <c r="B16" s="33"/>
      <c r="D16" s="27" t="s">
        <v>30</v>
      </c>
      <c r="I16" s="27" t="s">
        <v>31</v>
      </c>
      <c r="J16" s="25" t="s">
        <v>32</v>
      </c>
      <c r="L16" s="33"/>
    </row>
    <row r="17" spans="2:12" s="1" customFormat="1" ht="18" customHeight="1">
      <c r="B17" s="33"/>
      <c r="E17" s="25" t="s">
        <v>33</v>
      </c>
      <c r="I17" s="27" t="s">
        <v>34</v>
      </c>
      <c r="J17" s="25" t="s">
        <v>35</v>
      </c>
      <c r="L17" s="33"/>
    </row>
    <row r="18" spans="2:12" s="1" customFormat="1" ht="6.95" customHeight="1">
      <c r="B18" s="33"/>
      <c r="L18" s="33"/>
    </row>
    <row r="19" spans="2:12" s="1" customFormat="1" ht="12" customHeight="1">
      <c r="B19" s="33"/>
      <c r="D19" s="27" t="s">
        <v>36</v>
      </c>
      <c r="I19" s="27" t="s">
        <v>31</v>
      </c>
      <c r="J19" s="28" t="str">
        <f>'Rekapitulace stavby'!AN13</f>
        <v>Vyplň údaj</v>
      </c>
      <c r="L19" s="33"/>
    </row>
    <row r="20" spans="2:12" s="1" customFormat="1" ht="18" customHeight="1">
      <c r="B20" s="33"/>
      <c r="E20" s="247" t="str">
        <f>'Rekapitulace stavby'!E14</f>
        <v>Vyplň údaj</v>
      </c>
      <c r="F20" s="214"/>
      <c r="G20" s="214"/>
      <c r="H20" s="214"/>
      <c r="I20" s="27" t="s">
        <v>34</v>
      </c>
      <c r="J20" s="28" t="str">
        <f>'Rekapitulace stavby'!AN14</f>
        <v>Vyplň údaj</v>
      </c>
      <c r="L20" s="33"/>
    </row>
    <row r="21" spans="2:12" s="1" customFormat="1" ht="6.95" customHeight="1">
      <c r="B21" s="33"/>
      <c r="L21" s="33"/>
    </row>
    <row r="22" spans="2:12" s="1" customFormat="1" ht="12" customHeight="1">
      <c r="B22" s="33"/>
      <c r="D22" s="27" t="s">
        <v>38</v>
      </c>
      <c r="I22" s="27" t="s">
        <v>31</v>
      </c>
      <c r="J22" s="25" t="s">
        <v>39</v>
      </c>
      <c r="L22" s="33"/>
    </row>
    <row r="23" spans="2:12" s="1" customFormat="1" ht="18" customHeight="1">
      <c r="B23" s="33"/>
      <c r="E23" s="25" t="s">
        <v>40</v>
      </c>
      <c r="I23" s="27" t="s">
        <v>34</v>
      </c>
      <c r="J23" s="25" t="s">
        <v>41</v>
      </c>
      <c r="L23" s="33"/>
    </row>
    <row r="24" spans="2:12" s="1" customFormat="1" ht="6.95" customHeight="1">
      <c r="B24" s="33"/>
      <c r="L24" s="33"/>
    </row>
    <row r="25" spans="2:12" s="1" customFormat="1" ht="12" customHeight="1">
      <c r="B25" s="33"/>
      <c r="D25" s="27" t="s">
        <v>43</v>
      </c>
      <c r="I25" s="27" t="s">
        <v>31</v>
      </c>
      <c r="J25" s="25" t="str">
        <f>IF('Rekapitulace stavby'!AN19="","",'Rekapitulace stavby'!AN19)</f>
        <v/>
      </c>
      <c r="L25" s="33"/>
    </row>
    <row r="26" spans="2:12" s="1" customFormat="1" ht="18" customHeight="1">
      <c r="B26" s="33"/>
      <c r="E26" s="25" t="str">
        <f>IF('Rekapitulace stavby'!E20="","",'Rekapitulace stavby'!E20)</f>
        <v xml:space="preserve"> </v>
      </c>
      <c r="I26" s="27" t="s">
        <v>34</v>
      </c>
      <c r="J26" s="25" t="str">
        <f>IF('Rekapitulace stavby'!AN20="","",'Rekapitulace stavby'!AN20)</f>
        <v/>
      </c>
      <c r="L26" s="33"/>
    </row>
    <row r="27" spans="2:12" s="1" customFormat="1" ht="6.95" customHeight="1">
      <c r="B27" s="33"/>
      <c r="L27" s="33"/>
    </row>
    <row r="28" spans="2:12" s="1" customFormat="1" ht="12" customHeight="1">
      <c r="B28" s="33"/>
      <c r="D28" s="27" t="s">
        <v>46</v>
      </c>
      <c r="L28" s="33"/>
    </row>
    <row r="29" spans="2:12" s="7" customFormat="1" ht="47.25" customHeight="1">
      <c r="B29" s="93"/>
      <c r="E29" s="219" t="s">
        <v>47</v>
      </c>
      <c r="F29" s="219"/>
      <c r="G29" s="219"/>
      <c r="H29" s="219"/>
      <c r="L29" s="93"/>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4" t="s">
        <v>48</v>
      </c>
      <c r="J32" s="64">
        <f>ROUND(J95,2)</f>
        <v>0</v>
      </c>
      <c r="L32" s="33"/>
    </row>
    <row r="33" spans="2:12" s="1" customFormat="1" ht="6.95" customHeight="1">
      <c r="B33" s="33"/>
      <c r="D33" s="51"/>
      <c r="E33" s="51"/>
      <c r="F33" s="51"/>
      <c r="G33" s="51"/>
      <c r="H33" s="51"/>
      <c r="I33" s="51"/>
      <c r="J33" s="51"/>
      <c r="K33" s="51"/>
      <c r="L33" s="33"/>
    </row>
    <row r="34" spans="2:12" s="1" customFormat="1" ht="14.45" customHeight="1">
      <c r="B34" s="33"/>
      <c r="F34" s="36" t="s">
        <v>50</v>
      </c>
      <c r="I34" s="36" t="s">
        <v>49</v>
      </c>
      <c r="J34" s="36" t="s">
        <v>51</v>
      </c>
      <c r="L34" s="33"/>
    </row>
    <row r="35" spans="2:12" s="1" customFormat="1" ht="14.45" customHeight="1">
      <c r="B35" s="33"/>
      <c r="D35" s="53" t="s">
        <v>52</v>
      </c>
      <c r="E35" s="27" t="s">
        <v>53</v>
      </c>
      <c r="F35" s="84">
        <f>ROUND((SUM(BE95:BE213)),2)</f>
        <v>0</v>
      </c>
      <c r="I35" s="95">
        <v>0.21</v>
      </c>
      <c r="J35" s="84">
        <f>ROUND(((SUM(BE95:BE213))*I35),2)</f>
        <v>0</v>
      </c>
      <c r="L35" s="33"/>
    </row>
    <row r="36" spans="2:12" s="1" customFormat="1" ht="14.45" customHeight="1">
      <c r="B36" s="33"/>
      <c r="E36" s="27" t="s">
        <v>54</v>
      </c>
      <c r="F36" s="84">
        <f>ROUND((SUM(BF95:BF213)),2)</f>
        <v>0</v>
      </c>
      <c r="I36" s="95">
        <v>0.15</v>
      </c>
      <c r="J36" s="84">
        <f>ROUND(((SUM(BF95:BF213))*I36),2)</f>
        <v>0</v>
      </c>
      <c r="L36" s="33"/>
    </row>
    <row r="37" spans="2:12" s="1" customFormat="1" ht="14.45" customHeight="1" hidden="1">
      <c r="B37" s="33"/>
      <c r="E37" s="27" t="s">
        <v>55</v>
      </c>
      <c r="F37" s="84">
        <f>ROUND((SUM(BG95:BG213)),2)</f>
        <v>0</v>
      </c>
      <c r="I37" s="95">
        <v>0.21</v>
      </c>
      <c r="J37" s="84">
        <f>0</f>
        <v>0</v>
      </c>
      <c r="L37" s="33"/>
    </row>
    <row r="38" spans="2:12" s="1" customFormat="1" ht="14.45" customHeight="1" hidden="1">
      <c r="B38" s="33"/>
      <c r="E38" s="27" t="s">
        <v>56</v>
      </c>
      <c r="F38" s="84">
        <f>ROUND((SUM(BH95:BH213)),2)</f>
        <v>0</v>
      </c>
      <c r="I38" s="95">
        <v>0.15</v>
      </c>
      <c r="J38" s="84">
        <f>0</f>
        <v>0</v>
      </c>
      <c r="L38" s="33"/>
    </row>
    <row r="39" spans="2:12" s="1" customFormat="1" ht="14.45" customHeight="1" hidden="1">
      <c r="B39" s="33"/>
      <c r="E39" s="27" t="s">
        <v>57</v>
      </c>
      <c r="F39" s="84">
        <f>ROUND((SUM(BI95:BI213)),2)</f>
        <v>0</v>
      </c>
      <c r="I39" s="95">
        <v>0</v>
      </c>
      <c r="J39" s="84">
        <f>0</f>
        <v>0</v>
      </c>
      <c r="L39" s="33"/>
    </row>
    <row r="40" spans="2:12" s="1" customFormat="1" ht="6.95" customHeight="1">
      <c r="B40" s="33"/>
      <c r="L40" s="33"/>
    </row>
    <row r="41" spans="2:12" s="1" customFormat="1" ht="25.35" customHeight="1">
      <c r="B41" s="33"/>
      <c r="C41" s="96"/>
      <c r="D41" s="97" t="s">
        <v>58</v>
      </c>
      <c r="E41" s="55"/>
      <c r="F41" s="55"/>
      <c r="G41" s="98" t="s">
        <v>59</v>
      </c>
      <c r="H41" s="99" t="s">
        <v>60</v>
      </c>
      <c r="I41" s="55"/>
      <c r="J41" s="100">
        <f>SUM(J32:J39)</f>
        <v>0</v>
      </c>
      <c r="K41" s="101"/>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1" t="s">
        <v>134</v>
      </c>
      <c r="L47" s="33"/>
    </row>
    <row r="48" spans="2:12" s="1" customFormat="1" ht="6.95" customHeight="1">
      <c r="B48" s="33"/>
      <c r="L48" s="33"/>
    </row>
    <row r="49" spans="2:12" s="1" customFormat="1" ht="12" customHeight="1">
      <c r="B49" s="33"/>
      <c r="C49" s="27" t="s">
        <v>16</v>
      </c>
      <c r="L49" s="33"/>
    </row>
    <row r="50" spans="2:12" s="1" customFormat="1" ht="16.5" customHeight="1">
      <c r="B50" s="33"/>
      <c r="E50" s="244" t="str">
        <f>E7</f>
        <v>II/116 Nová Ves pod Pleší, PD</v>
      </c>
      <c r="F50" s="245"/>
      <c r="G50" s="245"/>
      <c r="H50" s="245"/>
      <c r="L50" s="33"/>
    </row>
    <row r="51" spans="2:12" ht="12" customHeight="1">
      <c r="B51" s="20"/>
      <c r="C51" s="27" t="s">
        <v>132</v>
      </c>
      <c r="L51" s="20"/>
    </row>
    <row r="52" spans="2:12" s="1" customFormat="1" ht="16.5" customHeight="1">
      <c r="B52" s="33"/>
      <c r="E52" s="244" t="s">
        <v>556</v>
      </c>
      <c r="F52" s="246"/>
      <c r="G52" s="246"/>
      <c r="H52" s="246"/>
      <c r="L52" s="33"/>
    </row>
    <row r="53" spans="2:12" s="1" customFormat="1" ht="12" customHeight="1">
      <c r="B53" s="33"/>
      <c r="C53" s="27" t="s">
        <v>557</v>
      </c>
      <c r="L53" s="33"/>
    </row>
    <row r="54" spans="2:12" s="1" customFormat="1" ht="16.5" customHeight="1">
      <c r="B54" s="33"/>
      <c r="E54" s="208" t="str">
        <f>E11</f>
        <v>SO 101.2 (103) - Propustky na II/116 (úsek 1,375-1,927 km)</v>
      </c>
      <c r="F54" s="246"/>
      <c r="G54" s="246"/>
      <c r="H54" s="246"/>
      <c r="L54" s="33"/>
    </row>
    <row r="55" spans="2:12" s="1" customFormat="1" ht="6.95" customHeight="1">
      <c r="B55" s="33"/>
      <c r="L55" s="33"/>
    </row>
    <row r="56" spans="2:12" s="1" customFormat="1" ht="12" customHeight="1">
      <c r="B56" s="33"/>
      <c r="C56" s="27" t="s">
        <v>22</v>
      </c>
      <c r="F56" s="25" t="str">
        <f>F14</f>
        <v>Nová Ves pod Pleší</v>
      </c>
      <c r="I56" s="27" t="s">
        <v>24</v>
      </c>
      <c r="J56" s="50" t="str">
        <f>IF(J14="","",J14)</f>
        <v>3. 10. 2022</v>
      </c>
      <c r="L56" s="33"/>
    </row>
    <row r="57" spans="2:12" s="1" customFormat="1" ht="6.95" customHeight="1">
      <c r="B57" s="33"/>
      <c r="L57" s="33"/>
    </row>
    <row r="58" spans="2:12" s="1" customFormat="1" ht="25.7" customHeight="1">
      <c r="B58" s="33"/>
      <c r="C58" s="27" t="s">
        <v>30</v>
      </c>
      <c r="F58" s="25" t="str">
        <f>E17</f>
        <v>Krajská správa a údržba silnic Středočeského kraje</v>
      </c>
      <c r="I58" s="27" t="s">
        <v>38</v>
      </c>
      <c r="J58" s="31" t="str">
        <f>E23</f>
        <v>METROPROJEKT Praha a.s.</v>
      </c>
      <c r="L58" s="33"/>
    </row>
    <row r="59" spans="2:12" s="1" customFormat="1" ht="15.2" customHeight="1">
      <c r="B59" s="33"/>
      <c r="C59" s="27" t="s">
        <v>36</v>
      </c>
      <c r="F59" s="25" t="str">
        <f>IF(E20="","",E20)</f>
        <v>Vyplň údaj</v>
      </c>
      <c r="I59" s="27" t="s">
        <v>43</v>
      </c>
      <c r="J59" s="31" t="str">
        <f>E26</f>
        <v xml:space="preserve"> </v>
      </c>
      <c r="L59" s="33"/>
    </row>
    <row r="60" spans="2:12" s="1" customFormat="1" ht="10.35" customHeight="1">
      <c r="B60" s="33"/>
      <c r="L60" s="33"/>
    </row>
    <row r="61" spans="2:12" s="1" customFormat="1" ht="29.25" customHeight="1">
      <c r="B61" s="33"/>
      <c r="C61" s="102" t="s">
        <v>135</v>
      </c>
      <c r="D61" s="96"/>
      <c r="E61" s="96"/>
      <c r="F61" s="96"/>
      <c r="G61" s="96"/>
      <c r="H61" s="96"/>
      <c r="I61" s="96"/>
      <c r="J61" s="103" t="s">
        <v>136</v>
      </c>
      <c r="K61" s="96"/>
      <c r="L61" s="33"/>
    </row>
    <row r="62" spans="2:12" s="1" customFormat="1" ht="10.35" customHeight="1">
      <c r="B62" s="33"/>
      <c r="L62" s="33"/>
    </row>
    <row r="63" spans="2:47" s="1" customFormat="1" ht="22.9" customHeight="1">
      <c r="B63" s="33"/>
      <c r="C63" s="104" t="s">
        <v>80</v>
      </c>
      <c r="J63" s="64">
        <f>J95</f>
        <v>0</v>
      </c>
      <c r="L63" s="33"/>
      <c r="AU63" s="17" t="s">
        <v>137</v>
      </c>
    </row>
    <row r="64" spans="2:12" s="8" customFormat="1" ht="24.95" customHeight="1">
      <c r="B64" s="105"/>
      <c r="D64" s="106" t="s">
        <v>138</v>
      </c>
      <c r="E64" s="107"/>
      <c r="F64" s="107"/>
      <c r="G64" s="107"/>
      <c r="H64" s="107"/>
      <c r="I64" s="107"/>
      <c r="J64" s="108">
        <f>J96</f>
        <v>0</v>
      </c>
      <c r="L64" s="105"/>
    </row>
    <row r="65" spans="2:12" s="9" customFormat="1" ht="19.9" customHeight="1">
      <c r="B65" s="109"/>
      <c r="D65" s="110" t="s">
        <v>139</v>
      </c>
      <c r="E65" s="111"/>
      <c r="F65" s="111"/>
      <c r="G65" s="111"/>
      <c r="H65" s="111"/>
      <c r="I65" s="111"/>
      <c r="J65" s="112">
        <f>J97</f>
        <v>0</v>
      </c>
      <c r="L65" s="109"/>
    </row>
    <row r="66" spans="2:12" s="9" customFormat="1" ht="19.9" customHeight="1">
      <c r="B66" s="109"/>
      <c r="D66" s="110" t="s">
        <v>638</v>
      </c>
      <c r="E66" s="111"/>
      <c r="F66" s="111"/>
      <c r="G66" s="111"/>
      <c r="H66" s="111"/>
      <c r="I66" s="111"/>
      <c r="J66" s="112">
        <f>J127</f>
        <v>0</v>
      </c>
      <c r="L66" s="109"/>
    </row>
    <row r="67" spans="2:12" s="9" customFormat="1" ht="19.9" customHeight="1">
      <c r="B67" s="109"/>
      <c r="D67" s="110" t="s">
        <v>639</v>
      </c>
      <c r="E67" s="111"/>
      <c r="F67" s="111"/>
      <c r="G67" s="111"/>
      <c r="H67" s="111"/>
      <c r="I67" s="111"/>
      <c r="J67" s="112">
        <f>J134</f>
        <v>0</v>
      </c>
      <c r="L67" s="109"/>
    </row>
    <row r="68" spans="2:12" s="9" customFormat="1" ht="19.9" customHeight="1">
      <c r="B68" s="109"/>
      <c r="D68" s="110" t="s">
        <v>640</v>
      </c>
      <c r="E68" s="111"/>
      <c r="F68" s="111"/>
      <c r="G68" s="111"/>
      <c r="H68" s="111"/>
      <c r="I68" s="111"/>
      <c r="J68" s="112">
        <f>J159</f>
        <v>0</v>
      </c>
      <c r="L68" s="109"/>
    </row>
    <row r="69" spans="2:12" s="9" customFormat="1" ht="19.9" customHeight="1">
      <c r="B69" s="109"/>
      <c r="D69" s="110" t="s">
        <v>142</v>
      </c>
      <c r="E69" s="111"/>
      <c r="F69" s="111"/>
      <c r="G69" s="111"/>
      <c r="H69" s="111"/>
      <c r="I69" s="111"/>
      <c r="J69" s="112">
        <f>J163</f>
        <v>0</v>
      </c>
      <c r="L69" s="109"/>
    </row>
    <row r="70" spans="2:12" s="9" customFormat="1" ht="19.9" customHeight="1">
      <c r="B70" s="109"/>
      <c r="D70" s="110" t="s">
        <v>143</v>
      </c>
      <c r="E70" s="111"/>
      <c r="F70" s="111"/>
      <c r="G70" s="111"/>
      <c r="H70" s="111"/>
      <c r="I70" s="111"/>
      <c r="J70" s="112">
        <f>J179</f>
        <v>0</v>
      </c>
      <c r="L70" s="109"/>
    </row>
    <row r="71" spans="2:12" s="9" customFormat="1" ht="19.9" customHeight="1">
      <c r="B71" s="109"/>
      <c r="D71" s="110" t="s">
        <v>144</v>
      </c>
      <c r="E71" s="111"/>
      <c r="F71" s="111"/>
      <c r="G71" s="111"/>
      <c r="H71" s="111"/>
      <c r="I71" s="111"/>
      <c r="J71" s="112">
        <f>J189</f>
        <v>0</v>
      </c>
      <c r="L71" s="109"/>
    </row>
    <row r="72" spans="2:12" s="8" customFormat="1" ht="24.95" customHeight="1">
      <c r="B72" s="105"/>
      <c r="D72" s="106" t="s">
        <v>641</v>
      </c>
      <c r="E72" s="107"/>
      <c r="F72" s="107"/>
      <c r="G72" s="107"/>
      <c r="H72" s="107"/>
      <c r="I72" s="107"/>
      <c r="J72" s="108">
        <f>J193</f>
        <v>0</v>
      </c>
      <c r="L72" s="105"/>
    </row>
    <row r="73" spans="2:12" s="9" customFormat="1" ht="19.9" customHeight="1">
      <c r="B73" s="109"/>
      <c r="D73" s="110" t="s">
        <v>642</v>
      </c>
      <c r="E73" s="111"/>
      <c r="F73" s="111"/>
      <c r="G73" s="111"/>
      <c r="H73" s="111"/>
      <c r="I73" s="111"/>
      <c r="J73" s="112">
        <f>J194</f>
        <v>0</v>
      </c>
      <c r="L73" s="109"/>
    </row>
    <row r="74" spans="2:12" s="1" customFormat="1" ht="21.75" customHeight="1">
      <c r="B74" s="33"/>
      <c r="L74" s="33"/>
    </row>
    <row r="75" spans="2:12" s="1" customFormat="1" ht="6.95" customHeight="1">
      <c r="B75" s="42"/>
      <c r="C75" s="43"/>
      <c r="D75" s="43"/>
      <c r="E75" s="43"/>
      <c r="F75" s="43"/>
      <c r="G75" s="43"/>
      <c r="H75" s="43"/>
      <c r="I75" s="43"/>
      <c r="J75" s="43"/>
      <c r="K75" s="43"/>
      <c r="L75" s="33"/>
    </row>
    <row r="79" spans="2:12" s="1" customFormat="1" ht="6.95" customHeight="1">
      <c r="B79" s="44"/>
      <c r="C79" s="45"/>
      <c r="D79" s="45"/>
      <c r="E79" s="45"/>
      <c r="F79" s="45"/>
      <c r="G79" s="45"/>
      <c r="H79" s="45"/>
      <c r="I79" s="45"/>
      <c r="J79" s="45"/>
      <c r="K79" s="45"/>
      <c r="L79" s="33"/>
    </row>
    <row r="80" spans="2:12" s="1" customFormat="1" ht="24.95" customHeight="1">
      <c r="B80" s="33"/>
      <c r="C80" s="21" t="s">
        <v>145</v>
      </c>
      <c r="L80" s="33"/>
    </row>
    <row r="81" spans="2:12" s="1" customFormat="1" ht="6.95" customHeight="1">
      <c r="B81" s="33"/>
      <c r="L81" s="33"/>
    </row>
    <row r="82" spans="2:12" s="1" customFormat="1" ht="12" customHeight="1">
      <c r="B82" s="33"/>
      <c r="C82" s="27" t="s">
        <v>16</v>
      </c>
      <c r="L82" s="33"/>
    </row>
    <row r="83" spans="2:12" s="1" customFormat="1" ht="16.5" customHeight="1">
      <c r="B83" s="33"/>
      <c r="E83" s="244" t="str">
        <f>E7</f>
        <v>II/116 Nová Ves pod Pleší, PD</v>
      </c>
      <c r="F83" s="245"/>
      <c r="G83" s="245"/>
      <c r="H83" s="245"/>
      <c r="L83" s="33"/>
    </row>
    <row r="84" spans="2:12" ht="12" customHeight="1">
      <c r="B84" s="20"/>
      <c r="C84" s="27" t="s">
        <v>132</v>
      </c>
      <c r="L84" s="20"/>
    </row>
    <row r="85" spans="2:12" s="1" customFormat="1" ht="16.5" customHeight="1">
      <c r="B85" s="33"/>
      <c r="E85" s="244" t="s">
        <v>556</v>
      </c>
      <c r="F85" s="246"/>
      <c r="G85" s="246"/>
      <c r="H85" s="246"/>
      <c r="L85" s="33"/>
    </row>
    <row r="86" spans="2:12" s="1" customFormat="1" ht="12" customHeight="1">
      <c r="B86" s="33"/>
      <c r="C86" s="27" t="s">
        <v>557</v>
      </c>
      <c r="L86" s="33"/>
    </row>
    <row r="87" spans="2:12" s="1" customFormat="1" ht="16.5" customHeight="1">
      <c r="B87" s="33"/>
      <c r="E87" s="208" t="str">
        <f>E11</f>
        <v>SO 101.2 (103) - Propustky na II/116 (úsek 1,375-1,927 km)</v>
      </c>
      <c r="F87" s="246"/>
      <c r="G87" s="246"/>
      <c r="H87" s="246"/>
      <c r="L87" s="33"/>
    </row>
    <row r="88" spans="2:12" s="1" customFormat="1" ht="6.95" customHeight="1">
      <c r="B88" s="33"/>
      <c r="L88" s="33"/>
    </row>
    <row r="89" spans="2:12" s="1" customFormat="1" ht="12" customHeight="1">
      <c r="B89" s="33"/>
      <c r="C89" s="27" t="s">
        <v>22</v>
      </c>
      <c r="F89" s="25" t="str">
        <f>F14</f>
        <v>Nová Ves pod Pleší</v>
      </c>
      <c r="I89" s="27" t="s">
        <v>24</v>
      </c>
      <c r="J89" s="50" t="str">
        <f>IF(J14="","",J14)</f>
        <v>3. 10. 2022</v>
      </c>
      <c r="L89" s="33"/>
    </row>
    <row r="90" spans="2:12" s="1" customFormat="1" ht="6.95" customHeight="1">
      <c r="B90" s="33"/>
      <c r="L90" s="33"/>
    </row>
    <row r="91" spans="2:12" s="1" customFormat="1" ht="25.7" customHeight="1">
      <c r="B91" s="33"/>
      <c r="C91" s="27" t="s">
        <v>30</v>
      </c>
      <c r="F91" s="25" t="str">
        <f>E17</f>
        <v>Krajská správa a údržba silnic Středočeského kraje</v>
      </c>
      <c r="I91" s="27" t="s">
        <v>38</v>
      </c>
      <c r="J91" s="31" t="str">
        <f>E23</f>
        <v>METROPROJEKT Praha a.s.</v>
      </c>
      <c r="L91" s="33"/>
    </row>
    <row r="92" spans="2:12" s="1" customFormat="1" ht="15.2" customHeight="1">
      <c r="B92" s="33"/>
      <c r="C92" s="27" t="s">
        <v>36</v>
      </c>
      <c r="F92" s="25" t="str">
        <f>IF(E20="","",E20)</f>
        <v>Vyplň údaj</v>
      </c>
      <c r="I92" s="27" t="s">
        <v>43</v>
      </c>
      <c r="J92" s="31" t="str">
        <f>E26</f>
        <v xml:space="preserve"> </v>
      </c>
      <c r="L92" s="33"/>
    </row>
    <row r="93" spans="2:12" s="1" customFormat="1" ht="10.35" customHeight="1">
      <c r="B93" s="33"/>
      <c r="L93" s="33"/>
    </row>
    <row r="94" spans="2:20" s="10" customFormat="1" ht="29.25" customHeight="1">
      <c r="B94" s="113"/>
      <c r="C94" s="114" t="s">
        <v>146</v>
      </c>
      <c r="D94" s="115" t="s">
        <v>67</v>
      </c>
      <c r="E94" s="115" t="s">
        <v>63</v>
      </c>
      <c r="F94" s="115" t="s">
        <v>64</v>
      </c>
      <c r="G94" s="115" t="s">
        <v>147</v>
      </c>
      <c r="H94" s="115" t="s">
        <v>148</v>
      </c>
      <c r="I94" s="115" t="s">
        <v>149</v>
      </c>
      <c r="J94" s="115" t="s">
        <v>136</v>
      </c>
      <c r="K94" s="116" t="s">
        <v>150</v>
      </c>
      <c r="L94" s="113"/>
      <c r="M94" s="57" t="s">
        <v>44</v>
      </c>
      <c r="N94" s="58" t="s">
        <v>52</v>
      </c>
      <c r="O94" s="58" t="s">
        <v>151</v>
      </c>
      <c r="P94" s="58" t="s">
        <v>152</v>
      </c>
      <c r="Q94" s="58" t="s">
        <v>153</v>
      </c>
      <c r="R94" s="58" t="s">
        <v>154</v>
      </c>
      <c r="S94" s="58" t="s">
        <v>155</v>
      </c>
      <c r="T94" s="59" t="s">
        <v>156</v>
      </c>
    </row>
    <row r="95" spans="2:63" s="1" customFormat="1" ht="22.9" customHeight="1">
      <c r="B95" s="33"/>
      <c r="C95" s="62" t="s">
        <v>157</v>
      </c>
      <c r="J95" s="117">
        <f>BK95</f>
        <v>0</v>
      </c>
      <c r="L95" s="33"/>
      <c r="M95" s="60"/>
      <c r="N95" s="51"/>
      <c r="O95" s="51"/>
      <c r="P95" s="118">
        <f>P96+P193</f>
        <v>0</v>
      </c>
      <c r="Q95" s="51"/>
      <c r="R95" s="118">
        <f>R96+R193</f>
        <v>158.24598041</v>
      </c>
      <c r="S95" s="51"/>
      <c r="T95" s="119">
        <f>T96+T193</f>
        <v>15.778</v>
      </c>
      <c r="AT95" s="17" t="s">
        <v>81</v>
      </c>
      <c r="AU95" s="17" t="s">
        <v>137</v>
      </c>
      <c r="BK95" s="120">
        <f>BK96+BK193</f>
        <v>0</v>
      </c>
    </row>
    <row r="96" spans="2:63" s="11" customFormat="1" ht="25.9" customHeight="1">
      <c r="B96" s="121"/>
      <c r="D96" s="122" t="s">
        <v>81</v>
      </c>
      <c r="E96" s="123" t="s">
        <v>158</v>
      </c>
      <c r="F96" s="123" t="s">
        <v>159</v>
      </c>
      <c r="I96" s="124"/>
      <c r="J96" s="125">
        <f>BK96</f>
        <v>0</v>
      </c>
      <c r="L96" s="121"/>
      <c r="M96" s="126"/>
      <c r="P96" s="127">
        <f>P97+P127+P134+P159+P163+P179+P189</f>
        <v>0</v>
      </c>
      <c r="R96" s="127">
        <f>R97+R127+R134+R159+R163+R179+R189</f>
        <v>158.16615896</v>
      </c>
      <c r="T96" s="128">
        <f>T97+T127+T134+T159+T163+T179+T189</f>
        <v>15.778</v>
      </c>
      <c r="AR96" s="122" t="s">
        <v>90</v>
      </c>
      <c r="AT96" s="129" t="s">
        <v>81</v>
      </c>
      <c r="AU96" s="129" t="s">
        <v>82</v>
      </c>
      <c r="AY96" s="122" t="s">
        <v>160</v>
      </c>
      <c r="BK96" s="130">
        <f>BK97+BK127+BK134+BK159+BK163+BK179+BK189</f>
        <v>0</v>
      </c>
    </row>
    <row r="97" spans="2:63" s="11" customFormat="1" ht="22.9" customHeight="1">
      <c r="B97" s="121"/>
      <c r="D97" s="122" t="s">
        <v>81</v>
      </c>
      <c r="E97" s="131" t="s">
        <v>90</v>
      </c>
      <c r="F97" s="131" t="s">
        <v>161</v>
      </c>
      <c r="I97" s="124"/>
      <c r="J97" s="132">
        <f>BK97</f>
        <v>0</v>
      </c>
      <c r="L97" s="121"/>
      <c r="M97" s="126"/>
      <c r="P97" s="127">
        <f>SUM(P98:P126)</f>
        <v>0</v>
      </c>
      <c r="R97" s="127">
        <f>SUM(R98:R126)</f>
        <v>108</v>
      </c>
      <c r="T97" s="128">
        <f>SUM(T98:T126)</f>
        <v>0</v>
      </c>
      <c r="AR97" s="122" t="s">
        <v>90</v>
      </c>
      <c r="AT97" s="129" t="s">
        <v>81</v>
      </c>
      <c r="AU97" s="129" t="s">
        <v>90</v>
      </c>
      <c r="AY97" s="122" t="s">
        <v>160</v>
      </c>
      <c r="BK97" s="130">
        <f>SUM(BK98:BK126)</f>
        <v>0</v>
      </c>
    </row>
    <row r="98" spans="2:65" s="1" customFormat="1" ht="37.9" customHeight="1">
      <c r="B98" s="33"/>
      <c r="C98" s="133" t="s">
        <v>90</v>
      </c>
      <c r="D98" s="133" t="s">
        <v>162</v>
      </c>
      <c r="E98" s="134" t="s">
        <v>643</v>
      </c>
      <c r="F98" s="135" t="s">
        <v>644</v>
      </c>
      <c r="G98" s="136" t="s">
        <v>208</v>
      </c>
      <c r="H98" s="137">
        <v>23</v>
      </c>
      <c r="I98" s="138"/>
      <c r="J98" s="139">
        <f>ROUND(I98*H98,2)</f>
        <v>0</v>
      </c>
      <c r="K98" s="135" t="s">
        <v>166</v>
      </c>
      <c r="L98" s="33"/>
      <c r="M98" s="140" t="s">
        <v>44</v>
      </c>
      <c r="N98" s="141" t="s">
        <v>53</v>
      </c>
      <c r="P98" s="142">
        <f>O98*H98</f>
        <v>0</v>
      </c>
      <c r="Q98" s="142">
        <v>0</v>
      </c>
      <c r="R98" s="142">
        <f>Q98*H98</f>
        <v>0</v>
      </c>
      <c r="S98" s="142">
        <v>0</v>
      </c>
      <c r="T98" s="143">
        <f>S98*H98</f>
        <v>0</v>
      </c>
      <c r="AR98" s="144" t="s">
        <v>167</v>
      </c>
      <c r="AT98" s="144" t="s">
        <v>162</v>
      </c>
      <c r="AU98" s="144" t="s">
        <v>92</v>
      </c>
      <c r="AY98" s="17" t="s">
        <v>160</v>
      </c>
      <c r="BE98" s="145">
        <f>IF(N98="základní",J98,0)</f>
        <v>0</v>
      </c>
      <c r="BF98" s="145">
        <f>IF(N98="snížená",J98,0)</f>
        <v>0</v>
      </c>
      <c r="BG98" s="145">
        <f>IF(N98="zákl. přenesená",J98,0)</f>
        <v>0</v>
      </c>
      <c r="BH98" s="145">
        <f>IF(N98="sníž. přenesená",J98,0)</f>
        <v>0</v>
      </c>
      <c r="BI98" s="145">
        <f>IF(N98="nulová",J98,0)</f>
        <v>0</v>
      </c>
      <c r="BJ98" s="17" t="s">
        <v>90</v>
      </c>
      <c r="BK98" s="145">
        <f>ROUND(I98*H98,2)</f>
        <v>0</v>
      </c>
      <c r="BL98" s="17" t="s">
        <v>167</v>
      </c>
      <c r="BM98" s="144" t="s">
        <v>645</v>
      </c>
    </row>
    <row r="99" spans="2:47" s="1" customFormat="1" ht="11.25">
      <c r="B99" s="33"/>
      <c r="D99" s="146" t="s">
        <v>169</v>
      </c>
      <c r="F99" s="147" t="s">
        <v>646</v>
      </c>
      <c r="I99" s="148"/>
      <c r="L99" s="33"/>
      <c r="M99" s="149"/>
      <c r="T99" s="54"/>
      <c r="AT99" s="17" t="s">
        <v>169</v>
      </c>
      <c r="AU99" s="17" t="s">
        <v>92</v>
      </c>
    </row>
    <row r="100" spans="2:47" s="1" customFormat="1" ht="195">
      <c r="B100" s="33"/>
      <c r="D100" s="150" t="s">
        <v>171</v>
      </c>
      <c r="F100" s="151" t="s">
        <v>647</v>
      </c>
      <c r="I100" s="148"/>
      <c r="L100" s="33"/>
      <c r="M100" s="149"/>
      <c r="T100" s="54"/>
      <c r="AT100" s="17" t="s">
        <v>171</v>
      </c>
      <c r="AU100" s="17" t="s">
        <v>92</v>
      </c>
    </row>
    <row r="101" spans="2:51" s="12" customFormat="1" ht="11.25">
      <c r="B101" s="152"/>
      <c r="D101" s="150" t="s">
        <v>173</v>
      </c>
      <c r="E101" s="153" t="s">
        <v>44</v>
      </c>
      <c r="F101" s="154" t="s">
        <v>648</v>
      </c>
      <c r="H101" s="155">
        <v>23</v>
      </c>
      <c r="I101" s="156"/>
      <c r="L101" s="152"/>
      <c r="M101" s="157"/>
      <c r="T101" s="158"/>
      <c r="AT101" s="153" t="s">
        <v>173</v>
      </c>
      <c r="AU101" s="153" t="s">
        <v>92</v>
      </c>
      <c r="AV101" s="12" t="s">
        <v>92</v>
      </c>
      <c r="AW101" s="12" t="s">
        <v>42</v>
      </c>
      <c r="AX101" s="12" t="s">
        <v>90</v>
      </c>
      <c r="AY101" s="153" t="s">
        <v>160</v>
      </c>
    </row>
    <row r="102" spans="2:65" s="1" customFormat="1" ht="24.2" customHeight="1">
      <c r="B102" s="33"/>
      <c r="C102" s="133" t="s">
        <v>92</v>
      </c>
      <c r="D102" s="133" t="s">
        <v>162</v>
      </c>
      <c r="E102" s="134" t="s">
        <v>649</v>
      </c>
      <c r="F102" s="135" t="s">
        <v>650</v>
      </c>
      <c r="G102" s="136" t="s">
        <v>208</v>
      </c>
      <c r="H102" s="137">
        <v>137.2</v>
      </c>
      <c r="I102" s="138"/>
      <c r="J102" s="139">
        <f>ROUND(I102*H102,2)</f>
        <v>0</v>
      </c>
      <c r="K102" s="135" t="s">
        <v>166</v>
      </c>
      <c r="L102" s="33"/>
      <c r="M102" s="140" t="s">
        <v>44</v>
      </c>
      <c r="N102" s="141" t="s">
        <v>53</v>
      </c>
      <c r="P102" s="142">
        <f>O102*H102</f>
        <v>0</v>
      </c>
      <c r="Q102" s="142">
        <v>0</v>
      </c>
      <c r="R102" s="142">
        <f>Q102*H102</f>
        <v>0</v>
      </c>
      <c r="S102" s="142">
        <v>0</v>
      </c>
      <c r="T102" s="143">
        <f>S102*H102</f>
        <v>0</v>
      </c>
      <c r="AR102" s="144" t="s">
        <v>167</v>
      </c>
      <c r="AT102" s="144" t="s">
        <v>162</v>
      </c>
      <c r="AU102" s="144" t="s">
        <v>92</v>
      </c>
      <c r="AY102" s="17" t="s">
        <v>160</v>
      </c>
      <c r="BE102" s="145">
        <f>IF(N102="základní",J102,0)</f>
        <v>0</v>
      </c>
      <c r="BF102" s="145">
        <f>IF(N102="snížená",J102,0)</f>
        <v>0</v>
      </c>
      <c r="BG102" s="145">
        <f>IF(N102="zákl. přenesená",J102,0)</f>
        <v>0</v>
      </c>
      <c r="BH102" s="145">
        <f>IF(N102="sníž. přenesená",J102,0)</f>
        <v>0</v>
      </c>
      <c r="BI102" s="145">
        <f>IF(N102="nulová",J102,0)</f>
        <v>0</v>
      </c>
      <c r="BJ102" s="17" t="s">
        <v>90</v>
      </c>
      <c r="BK102" s="145">
        <f>ROUND(I102*H102,2)</f>
        <v>0</v>
      </c>
      <c r="BL102" s="17" t="s">
        <v>167</v>
      </c>
      <c r="BM102" s="144" t="s">
        <v>651</v>
      </c>
    </row>
    <row r="103" spans="2:47" s="1" customFormat="1" ht="11.25">
      <c r="B103" s="33"/>
      <c r="D103" s="146" t="s">
        <v>169</v>
      </c>
      <c r="F103" s="147" t="s">
        <v>652</v>
      </c>
      <c r="I103" s="148"/>
      <c r="L103" s="33"/>
      <c r="M103" s="149"/>
      <c r="T103" s="54"/>
      <c r="AT103" s="17" t="s">
        <v>169</v>
      </c>
      <c r="AU103" s="17" t="s">
        <v>92</v>
      </c>
    </row>
    <row r="104" spans="2:65" s="1" customFormat="1" ht="37.9" customHeight="1">
      <c r="B104" s="33"/>
      <c r="C104" s="133" t="s">
        <v>185</v>
      </c>
      <c r="D104" s="133" t="s">
        <v>162</v>
      </c>
      <c r="E104" s="134" t="s">
        <v>653</v>
      </c>
      <c r="F104" s="135" t="s">
        <v>654</v>
      </c>
      <c r="G104" s="136" t="s">
        <v>208</v>
      </c>
      <c r="H104" s="137">
        <v>137.2</v>
      </c>
      <c r="I104" s="138"/>
      <c r="J104" s="139">
        <f>ROUND(I104*H104,2)</f>
        <v>0</v>
      </c>
      <c r="K104" s="135" t="s">
        <v>166</v>
      </c>
      <c r="L104" s="33"/>
      <c r="M104" s="140" t="s">
        <v>44</v>
      </c>
      <c r="N104" s="141" t="s">
        <v>53</v>
      </c>
      <c r="P104" s="142">
        <f>O104*H104</f>
        <v>0</v>
      </c>
      <c r="Q104" s="142">
        <v>0</v>
      </c>
      <c r="R104" s="142">
        <f>Q104*H104</f>
        <v>0</v>
      </c>
      <c r="S104" s="142">
        <v>0</v>
      </c>
      <c r="T104" s="143">
        <f>S104*H104</f>
        <v>0</v>
      </c>
      <c r="AR104" s="144" t="s">
        <v>167</v>
      </c>
      <c r="AT104" s="144" t="s">
        <v>162</v>
      </c>
      <c r="AU104" s="144" t="s">
        <v>92</v>
      </c>
      <c r="AY104" s="17" t="s">
        <v>160</v>
      </c>
      <c r="BE104" s="145">
        <f>IF(N104="základní",J104,0)</f>
        <v>0</v>
      </c>
      <c r="BF104" s="145">
        <f>IF(N104="snížená",J104,0)</f>
        <v>0</v>
      </c>
      <c r="BG104" s="145">
        <f>IF(N104="zákl. přenesená",J104,0)</f>
        <v>0</v>
      </c>
      <c r="BH104" s="145">
        <f>IF(N104="sníž. přenesená",J104,0)</f>
        <v>0</v>
      </c>
      <c r="BI104" s="145">
        <f>IF(N104="nulová",J104,0)</f>
        <v>0</v>
      </c>
      <c r="BJ104" s="17" t="s">
        <v>90</v>
      </c>
      <c r="BK104" s="145">
        <f>ROUND(I104*H104,2)</f>
        <v>0</v>
      </c>
      <c r="BL104" s="17" t="s">
        <v>167</v>
      </c>
      <c r="BM104" s="144" t="s">
        <v>655</v>
      </c>
    </row>
    <row r="105" spans="2:47" s="1" customFormat="1" ht="11.25">
      <c r="B105" s="33"/>
      <c r="D105" s="146" t="s">
        <v>169</v>
      </c>
      <c r="F105" s="147" t="s">
        <v>656</v>
      </c>
      <c r="I105" s="148"/>
      <c r="L105" s="33"/>
      <c r="M105" s="149"/>
      <c r="T105" s="54"/>
      <c r="AT105" s="17" t="s">
        <v>169</v>
      </c>
      <c r="AU105" s="17" t="s">
        <v>92</v>
      </c>
    </row>
    <row r="106" spans="2:47" s="1" customFormat="1" ht="58.5">
      <c r="B106" s="33"/>
      <c r="D106" s="150" t="s">
        <v>171</v>
      </c>
      <c r="F106" s="151" t="s">
        <v>220</v>
      </c>
      <c r="I106" s="148"/>
      <c r="L106" s="33"/>
      <c r="M106" s="149"/>
      <c r="T106" s="54"/>
      <c r="AT106" s="17" t="s">
        <v>171</v>
      </c>
      <c r="AU106" s="17" t="s">
        <v>92</v>
      </c>
    </row>
    <row r="107" spans="2:51" s="12" customFormat="1" ht="11.25">
      <c r="B107" s="152"/>
      <c r="D107" s="150" t="s">
        <v>173</v>
      </c>
      <c r="E107" s="153" t="s">
        <v>44</v>
      </c>
      <c r="F107" s="154" t="s">
        <v>657</v>
      </c>
      <c r="H107" s="155">
        <v>137.2</v>
      </c>
      <c r="I107" s="156"/>
      <c r="L107" s="152"/>
      <c r="M107" s="157"/>
      <c r="T107" s="158"/>
      <c r="AT107" s="153" t="s">
        <v>173</v>
      </c>
      <c r="AU107" s="153" t="s">
        <v>92</v>
      </c>
      <c r="AV107" s="12" t="s">
        <v>92</v>
      </c>
      <c r="AW107" s="12" t="s">
        <v>42</v>
      </c>
      <c r="AX107" s="12" t="s">
        <v>90</v>
      </c>
      <c r="AY107" s="153" t="s">
        <v>160</v>
      </c>
    </row>
    <row r="108" spans="2:65" s="1" customFormat="1" ht="37.9" customHeight="1">
      <c r="B108" s="33"/>
      <c r="C108" s="133" t="s">
        <v>167</v>
      </c>
      <c r="D108" s="133" t="s">
        <v>162</v>
      </c>
      <c r="E108" s="134" t="s">
        <v>216</v>
      </c>
      <c r="F108" s="135" t="s">
        <v>217</v>
      </c>
      <c r="G108" s="136" t="s">
        <v>208</v>
      </c>
      <c r="H108" s="137">
        <v>91.6</v>
      </c>
      <c r="I108" s="138"/>
      <c r="J108" s="139">
        <f>ROUND(I108*H108,2)</f>
        <v>0</v>
      </c>
      <c r="K108" s="135" t="s">
        <v>166</v>
      </c>
      <c r="L108" s="33"/>
      <c r="M108" s="140" t="s">
        <v>44</v>
      </c>
      <c r="N108" s="141" t="s">
        <v>53</v>
      </c>
      <c r="P108" s="142">
        <f>O108*H108</f>
        <v>0</v>
      </c>
      <c r="Q108" s="142">
        <v>0</v>
      </c>
      <c r="R108" s="142">
        <f>Q108*H108</f>
        <v>0</v>
      </c>
      <c r="S108" s="142">
        <v>0</v>
      </c>
      <c r="T108" s="143">
        <f>S108*H108</f>
        <v>0</v>
      </c>
      <c r="AR108" s="144" t="s">
        <v>167</v>
      </c>
      <c r="AT108" s="144" t="s">
        <v>162</v>
      </c>
      <c r="AU108" s="144" t="s">
        <v>92</v>
      </c>
      <c r="AY108" s="17" t="s">
        <v>160</v>
      </c>
      <c r="BE108" s="145">
        <f>IF(N108="základní",J108,0)</f>
        <v>0</v>
      </c>
      <c r="BF108" s="145">
        <f>IF(N108="snížená",J108,0)</f>
        <v>0</v>
      </c>
      <c r="BG108" s="145">
        <f>IF(N108="zákl. přenesená",J108,0)</f>
        <v>0</v>
      </c>
      <c r="BH108" s="145">
        <f>IF(N108="sníž. přenesená",J108,0)</f>
        <v>0</v>
      </c>
      <c r="BI108" s="145">
        <f>IF(N108="nulová",J108,0)</f>
        <v>0</v>
      </c>
      <c r="BJ108" s="17" t="s">
        <v>90</v>
      </c>
      <c r="BK108" s="145">
        <f>ROUND(I108*H108,2)</f>
        <v>0</v>
      </c>
      <c r="BL108" s="17" t="s">
        <v>167</v>
      </c>
      <c r="BM108" s="144" t="s">
        <v>658</v>
      </c>
    </row>
    <row r="109" spans="2:47" s="1" customFormat="1" ht="11.25">
      <c r="B109" s="33"/>
      <c r="D109" s="146" t="s">
        <v>169</v>
      </c>
      <c r="F109" s="147" t="s">
        <v>219</v>
      </c>
      <c r="I109" s="148"/>
      <c r="L109" s="33"/>
      <c r="M109" s="149"/>
      <c r="T109" s="54"/>
      <c r="AT109" s="17" t="s">
        <v>169</v>
      </c>
      <c r="AU109" s="17" t="s">
        <v>92</v>
      </c>
    </row>
    <row r="110" spans="2:47" s="1" customFormat="1" ht="58.5">
      <c r="B110" s="33"/>
      <c r="D110" s="150" t="s">
        <v>171</v>
      </c>
      <c r="F110" s="151" t="s">
        <v>220</v>
      </c>
      <c r="I110" s="148"/>
      <c r="L110" s="33"/>
      <c r="M110" s="149"/>
      <c r="T110" s="54"/>
      <c r="AT110" s="17" t="s">
        <v>171</v>
      </c>
      <c r="AU110" s="17" t="s">
        <v>92</v>
      </c>
    </row>
    <row r="111" spans="2:51" s="12" customFormat="1" ht="11.25">
      <c r="B111" s="152"/>
      <c r="D111" s="150" t="s">
        <v>173</v>
      </c>
      <c r="E111" s="153" t="s">
        <v>44</v>
      </c>
      <c r="F111" s="154" t="s">
        <v>659</v>
      </c>
      <c r="H111" s="155">
        <v>91.6</v>
      </c>
      <c r="I111" s="156"/>
      <c r="L111" s="152"/>
      <c r="M111" s="157"/>
      <c r="T111" s="158"/>
      <c r="AT111" s="153" t="s">
        <v>173</v>
      </c>
      <c r="AU111" s="153" t="s">
        <v>92</v>
      </c>
      <c r="AV111" s="12" t="s">
        <v>92</v>
      </c>
      <c r="AW111" s="12" t="s">
        <v>42</v>
      </c>
      <c r="AX111" s="12" t="s">
        <v>90</v>
      </c>
      <c r="AY111" s="153" t="s">
        <v>160</v>
      </c>
    </row>
    <row r="112" spans="2:65" s="1" customFormat="1" ht="37.9" customHeight="1">
      <c r="B112" s="33"/>
      <c r="C112" s="133" t="s">
        <v>197</v>
      </c>
      <c r="D112" s="133" t="s">
        <v>162</v>
      </c>
      <c r="E112" s="134" t="s">
        <v>223</v>
      </c>
      <c r="F112" s="135" t="s">
        <v>224</v>
      </c>
      <c r="G112" s="136" t="s">
        <v>208</v>
      </c>
      <c r="H112" s="137">
        <v>1374</v>
      </c>
      <c r="I112" s="138"/>
      <c r="J112" s="139">
        <f>ROUND(I112*H112,2)</f>
        <v>0</v>
      </c>
      <c r="K112" s="135" t="s">
        <v>166</v>
      </c>
      <c r="L112" s="33"/>
      <c r="M112" s="140" t="s">
        <v>44</v>
      </c>
      <c r="N112" s="141" t="s">
        <v>53</v>
      </c>
      <c r="P112" s="142">
        <f>O112*H112</f>
        <v>0</v>
      </c>
      <c r="Q112" s="142">
        <v>0</v>
      </c>
      <c r="R112" s="142">
        <f>Q112*H112</f>
        <v>0</v>
      </c>
      <c r="S112" s="142">
        <v>0</v>
      </c>
      <c r="T112" s="143">
        <f>S112*H112</f>
        <v>0</v>
      </c>
      <c r="AR112" s="144" t="s">
        <v>167</v>
      </c>
      <c r="AT112" s="144" t="s">
        <v>162</v>
      </c>
      <c r="AU112" s="144" t="s">
        <v>92</v>
      </c>
      <c r="AY112" s="17" t="s">
        <v>160</v>
      </c>
      <c r="BE112" s="145">
        <f>IF(N112="základní",J112,0)</f>
        <v>0</v>
      </c>
      <c r="BF112" s="145">
        <f>IF(N112="snížená",J112,0)</f>
        <v>0</v>
      </c>
      <c r="BG112" s="145">
        <f>IF(N112="zákl. přenesená",J112,0)</f>
        <v>0</v>
      </c>
      <c r="BH112" s="145">
        <f>IF(N112="sníž. přenesená",J112,0)</f>
        <v>0</v>
      </c>
      <c r="BI112" s="145">
        <f>IF(N112="nulová",J112,0)</f>
        <v>0</v>
      </c>
      <c r="BJ112" s="17" t="s">
        <v>90</v>
      </c>
      <c r="BK112" s="145">
        <f>ROUND(I112*H112,2)</f>
        <v>0</v>
      </c>
      <c r="BL112" s="17" t="s">
        <v>167</v>
      </c>
      <c r="BM112" s="144" t="s">
        <v>660</v>
      </c>
    </row>
    <row r="113" spans="2:47" s="1" customFormat="1" ht="11.25">
      <c r="B113" s="33"/>
      <c r="D113" s="146" t="s">
        <v>169</v>
      </c>
      <c r="F113" s="147" t="s">
        <v>226</v>
      </c>
      <c r="I113" s="148"/>
      <c r="L113" s="33"/>
      <c r="M113" s="149"/>
      <c r="T113" s="54"/>
      <c r="AT113" s="17" t="s">
        <v>169</v>
      </c>
      <c r="AU113" s="17" t="s">
        <v>92</v>
      </c>
    </row>
    <row r="114" spans="2:47" s="1" customFormat="1" ht="58.5">
      <c r="B114" s="33"/>
      <c r="D114" s="150" t="s">
        <v>171</v>
      </c>
      <c r="F114" s="151" t="s">
        <v>220</v>
      </c>
      <c r="I114" s="148"/>
      <c r="L114" s="33"/>
      <c r="M114" s="149"/>
      <c r="T114" s="54"/>
      <c r="AT114" s="17" t="s">
        <v>171</v>
      </c>
      <c r="AU114" s="17" t="s">
        <v>92</v>
      </c>
    </row>
    <row r="115" spans="2:51" s="12" customFormat="1" ht="11.25">
      <c r="B115" s="152"/>
      <c r="D115" s="150" t="s">
        <v>173</v>
      </c>
      <c r="F115" s="154" t="s">
        <v>661</v>
      </c>
      <c r="H115" s="155">
        <v>1374</v>
      </c>
      <c r="I115" s="156"/>
      <c r="L115" s="152"/>
      <c r="M115" s="157"/>
      <c r="T115" s="158"/>
      <c r="AT115" s="153" t="s">
        <v>173</v>
      </c>
      <c r="AU115" s="153" t="s">
        <v>92</v>
      </c>
      <c r="AV115" s="12" t="s">
        <v>92</v>
      </c>
      <c r="AW115" s="12" t="s">
        <v>4</v>
      </c>
      <c r="AX115" s="12" t="s">
        <v>90</v>
      </c>
      <c r="AY115" s="153" t="s">
        <v>160</v>
      </c>
    </row>
    <row r="116" spans="2:65" s="1" customFormat="1" ht="24.2" customHeight="1">
      <c r="B116" s="33"/>
      <c r="C116" s="133" t="s">
        <v>205</v>
      </c>
      <c r="D116" s="133" t="s">
        <v>162</v>
      </c>
      <c r="E116" s="134" t="s">
        <v>662</v>
      </c>
      <c r="F116" s="135" t="s">
        <v>663</v>
      </c>
      <c r="G116" s="136" t="s">
        <v>208</v>
      </c>
      <c r="H116" s="137">
        <v>68.6</v>
      </c>
      <c r="I116" s="138"/>
      <c r="J116" s="139">
        <f>ROUND(I116*H116,2)</f>
        <v>0</v>
      </c>
      <c r="K116" s="135" t="s">
        <v>166</v>
      </c>
      <c r="L116" s="33"/>
      <c r="M116" s="140" t="s">
        <v>44</v>
      </c>
      <c r="N116" s="141" t="s">
        <v>53</v>
      </c>
      <c r="P116" s="142">
        <f>O116*H116</f>
        <v>0</v>
      </c>
      <c r="Q116" s="142">
        <v>0</v>
      </c>
      <c r="R116" s="142">
        <f>Q116*H116</f>
        <v>0</v>
      </c>
      <c r="S116" s="142">
        <v>0</v>
      </c>
      <c r="T116" s="143">
        <f>S116*H116</f>
        <v>0</v>
      </c>
      <c r="AR116" s="144" t="s">
        <v>167</v>
      </c>
      <c r="AT116" s="144" t="s">
        <v>162</v>
      </c>
      <c r="AU116" s="144" t="s">
        <v>92</v>
      </c>
      <c r="AY116" s="17" t="s">
        <v>160</v>
      </c>
      <c r="BE116" s="145">
        <f>IF(N116="základní",J116,0)</f>
        <v>0</v>
      </c>
      <c r="BF116" s="145">
        <f>IF(N116="snížená",J116,0)</f>
        <v>0</v>
      </c>
      <c r="BG116" s="145">
        <f>IF(N116="zákl. přenesená",J116,0)</f>
        <v>0</v>
      </c>
      <c r="BH116" s="145">
        <f>IF(N116="sníž. přenesená",J116,0)</f>
        <v>0</v>
      </c>
      <c r="BI116" s="145">
        <f>IF(N116="nulová",J116,0)</f>
        <v>0</v>
      </c>
      <c r="BJ116" s="17" t="s">
        <v>90</v>
      </c>
      <c r="BK116" s="145">
        <f>ROUND(I116*H116,2)</f>
        <v>0</v>
      </c>
      <c r="BL116" s="17" t="s">
        <v>167</v>
      </c>
      <c r="BM116" s="144" t="s">
        <v>664</v>
      </c>
    </row>
    <row r="117" spans="2:47" s="1" customFormat="1" ht="11.25">
      <c r="B117" s="33"/>
      <c r="D117" s="146" t="s">
        <v>169</v>
      </c>
      <c r="F117" s="147" t="s">
        <v>665</v>
      </c>
      <c r="I117" s="148"/>
      <c r="L117" s="33"/>
      <c r="M117" s="149"/>
      <c r="T117" s="54"/>
      <c r="AT117" s="17" t="s">
        <v>169</v>
      </c>
      <c r="AU117" s="17" t="s">
        <v>92</v>
      </c>
    </row>
    <row r="118" spans="2:47" s="1" customFormat="1" ht="87.75">
      <c r="B118" s="33"/>
      <c r="D118" s="150" t="s">
        <v>171</v>
      </c>
      <c r="F118" s="151" t="s">
        <v>666</v>
      </c>
      <c r="I118" s="148"/>
      <c r="L118" s="33"/>
      <c r="M118" s="149"/>
      <c r="T118" s="54"/>
      <c r="AT118" s="17" t="s">
        <v>171</v>
      </c>
      <c r="AU118" s="17" t="s">
        <v>92</v>
      </c>
    </row>
    <row r="119" spans="2:65" s="1" customFormat="1" ht="24.2" customHeight="1">
      <c r="B119" s="33"/>
      <c r="C119" s="133" t="s">
        <v>215</v>
      </c>
      <c r="D119" s="133" t="s">
        <v>162</v>
      </c>
      <c r="E119" s="134" t="s">
        <v>231</v>
      </c>
      <c r="F119" s="135" t="s">
        <v>232</v>
      </c>
      <c r="G119" s="136" t="s">
        <v>126</v>
      </c>
      <c r="H119" s="137">
        <v>164.88</v>
      </c>
      <c r="I119" s="138"/>
      <c r="J119" s="139">
        <f>ROUND(I119*H119,2)</f>
        <v>0</v>
      </c>
      <c r="K119" s="135" t="s">
        <v>166</v>
      </c>
      <c r="L119" s="33"/>
      <c r="M119" s="140" t="s">
        <v>44</v>
      </c>
      <c r="N119" s="141" t="s">
        <v>53</v>
      </c>
      <c r="P119" s="142">
        <f>O119*H119</f>
        <v>0</v>
      </c>
      <c r="Q119" s="142">
        <v>0</v>
      </c>
      <c r="R119" s="142">
        <f>Q119*H119</f>
        <v>0</v>
      </c>
      <c r="S119" s="142">
        <v>0</v>
      </c>
      <c r="T119" s="143">
        <f>S119*H119</f>
        <v>0</v>
      </c>
      <c r="AR119" s="144" t="s">
        <v>167</v>
      </c>
      <c r="AT119" s="144" t="s">
        <v>162</v>
      </c>
      <c r="AU119" s="144" t="s">
        <v>92</v>
      </c>
      <c r="AY119" s="17" t="s">
        <v>160</v>
      </c>
      <c r="BE119" s="145">
        <f>IF(N119="základní",J119,0)</f>
        <v>0</v>
      </c>
      <c r="BF119" s="145">
        <f>IF(N119="snížená",J119,0)</f>
        <v>0</v>
      </c>
      <c r="BG119" s="145">
        <f>IF(N119="zákl. přenesená",J119,0)</f>
        <v>0</v>
      </c>
      <c r="BH119" s="145">
        <f>IF(N119="sníž. přenesená",J119,0)</f>
        <v>0</v>
      </c>
      <c r="BI119" s="145">
        <f>IF(N119="nulová",J119,0)</f>
        <v>0</v>
      </c>
      <c r="BJ119" s="17" t="s">
        <v>90</v>
      </c>
      <c r="BK119" s="145">
        <f>ROUND(I119*H119,2)</f>
        <v>0</v>
      </c>
      <c r="BL119" s="17" t="s">
        <v>167</v>
      </c>
      <c r="BM119" s="144" t="s">
        <v>667</v>
      </c>
    </row>
    <row r="120" spans="2:47" s="1" customFormat="1" ht="11.25">
      <c r="B120" s="33"/>
      <c r="D120" s="146" t="s">
        <v>169</v>
      </c>
      <c r="F120" s="147" t="s">
        <v>234</v>
      </c>
      <c r="I120" s="148"/>
      <c r="L120" s="33"/>
      <c r="M120" s="149"/>
      <c r="T120" s="54"/>
      <c r="AT120" s="17" t="s">
        <v>169</v>
      </c>
      <c r="AU120" s="17" t="s">
        <v>92</v>
      </c>
    </row>
    <row r="121" spans="2:51" s="12" customFormat="1" ht="11.25">
      <c r="B121" s="152"/>
      <c r="D121" s="150" t="s">
        <v>173</v>
      </c>
      <c r="E121" s="153" t="s">
        <v>44</v>
      </c>
      <c r="F121" s="154" t="s">
        <v>668</v>
      </c>
      <c r="H121" s="155">
        <v>164.88</v>
      </c>
      <c r="I121" s="156"/>
      <c r="L121" s="152"/>
      <c r="M121" s="157"/>
      <c r="T121" s="158"/>
      <c r="AT121" s="153" t="s">
        <v>173</v>
      </c>
      <c r="AU121" s="153" t="s">
        <v>92</v>
      </c>
      <c r="AV121" s="12" t="s">
        <v>92</v>
      </c>
      <c r="AW121" s="12" t="s">
        <v>42</v>
      </c>
      <c r="AX121" s="12" t="s">
        <v>90</v>
      </c>
      <c r="AY121" s="153" t="s">
        <v>160</v>
      </c>
    </row>
    <row r="122" spans="2:65" s="1" customFormat="1" ht="37.9" customHeight="1">
      <c r="B122" s="33"/>
      <c r="C122" s="133" t="s">
        <v>222</v>
      </c>
      <c r="D122" s="133" t="s">
        <v>162</v>
      </c>
      <c r="E122" s="134" t="s">
        <v>669</v>
      </c>
      <c r="F122" s="135" t="s">
        <v>670</v>
      </c>
      <c r="G122" s="136" t="s">
        <v>208</v>
      </c>
      <c r="H122" s="137">
        <v>128.6</v>
      </c>
      <c r="I122" s="138"/>
      <c r="J122" s="139">
        <f>ROUND(I122*H122,2)</f>
        <v>0</v>
      </c>
      <c r="K122" s="135" t="s">
        <v>166</v>
      </c>
      <c r="L122" s="33"/>
      <c r="M122" s="140" t="s">
        <v>44</v>
      </c>
      <c r="N122" s="141" t="s">
        <v>53</v>
      </c>
      <c r="P122" s="142">
        <f>O122*H122</f>
        <v>0</v>
      </c>
      <c r="Q122" s="142">
        <v>0</v>
      </c>
      <c r="R122" s="142">
        <f>Q122*H122</f>
        <v>0</v>
      </c>
      <c r="S122" s="142">
        <v>0</v>
      </c>
      <c r="T122" s="143">
        <f>S122*H122</f>
        <v>0</v>
      </c>
      <c r="AR122" s="144" t="s">
        <v>167</v>
      </c>
      <c r="AT122" s="144" t="s">
        <v>162</v>
      </c>
      <c r="AU122" s="144" t="s">
        <v>92</v>
      </c>
      <c r="AY122" s="17" t="s">
        <v>160</v>
      </c>
      <c r="BE122" s="145">
        <f>IF(N122="základní",J122,0)</f>
        <v>0</v>
      </c>
      <c r="BF122" s="145">
        <f>IF(N122="snížená",J122,0)</f>
        <v>0</v>
      </c>
      <c r="BG122" s="145">
        <f>IF(N122="zákl. přenesená",J122,0)</f>
        <v>0</v>
      </c>
      <c r="BH122" s="145">
        <f>IF(N122="sníž. přenesená",J122,0)</f>
        <v>0</v>
      </c>
      <c r="BI122" s="145">
        <f>IF(N122="nulová",J122,0)</f>
        <v>0</v>
      </c>
      <c r="BJ122" s="17" t="s">
        <v>90</v>
      </c>
      <c r="BK122" s="145">
        <f>ROUND(I122*H122,2)</f>
        <v>0</v>
      </c>
      <c r="BL122" s="17" t="s">
        <v>167</v>
      </c>
      <c r="BM122" s="144" t="s">
        <v>671</v>
      </c>
    </row>
    <row r="123" spans="2:47" s="1" customFormat="1" ht="11.25">
      <c r="B123" s="33"/>
      <c r="D123" s="146" t="s">
        <v>169</v>
      </c>
      <c r="F123" s="147" t="s">
        <v>672</v>
      </c>
      <c r="I123" s="148"/>
      <c r="L123" s="33"/>
      <c r="M123" s="149"/>
      <c r="T123" s="54"/>
      <c r="AT123" s="17" t="s">
        <v>169</v>
      </c>
      <c r="AU123" s="17" t="s">
        <v>92</v>
      </c>
    </row>
    <row r="124" spans="2:47" s="1" customFormat="1" ht="58.5">
      <c r="B124" s="33"/>
      <c r="D124" s="150" t="s">
        <v>171</v>
      </c>
      <c r="F124" s="151" t="s">
        <v>673</v>
      </c>
      <c r="I124" s="148"/>
      <c r="L124" s="33"/>
      <c r="M124" s="149"/>
      <c r="T124" s="54"/>
      <c r="AT124" s="17" t="s">
        <v>171</v>
      </c>
      <c r="AU124" s="17" t="s">
        <v>92</v>
      </c>
    </row>
    <row r="125" spans="2:65" s="1" customFormat="1" ht="16.5" customHeight="1">
      <c r="B125" s="33"/>
      <c r="C125" s="172" t="s">
        <v>230</v>
      </c>
      <c r="D125" s="172" t="s">
        <v>246</v>
      </c>
      <c r="E125" s="173" t="s">
        <v>674</v>
      </c>
      <c r="F125" s="174" t="s">
        <v>675</v>
      </c>
      <c r="G125" s="175" t="s">
        <v>126</v>
      </c>
      <c r="H125" s="176">
        <v>108</v>
      </c>
      <c r="I125" s="177"/>
      <c r="J125" s="178">
        <f>ROUND(I125*H125,2)</f>
        <v>0</v>
      </c>
      <c r="K125" s="174" t="s">
        <v>166</v>
      </c>
      <c r="L125" s="179"/>
      <c r="M125" s="180" t="s">
        <v>44</v>
      </c>
      <c r="N125" s="181" t="s">
        <v>53</v>
      </c>
      <c r="P125" s="142">
        <f>O125*H125</f>
        <v>0</v>
      </c>
      <c r="Q125" s="142">
        <v>1</v>
      </c>
      <c r="R125" s="142">
        <f>Q125*H125</f>
        <v>108</v>
      </c>
      <c r="S125" s="142">
        <v>0</v>
      </c>
      <c r="T125" s="143">
        <f>S125*H125</f>
        <v>0</v>
      </c>
      <c r="AR125" s="144" t="s">
        <v>222</v>
      </c>
      <c r="AT125" s="144" t="s">
        <v>246</v>
      </c>
      <c r="AU125" s="144" t="s">
        <v>92</v>
      </c>
      <c r="AY125" s="17" t="s">
        <v>160</v>
      </c>
      <c r="BE125" s="145">
        <f>IF(N125="základní",J125,0)</f>
        <v>0</v>
      </c>
      <c r="BF125" s="145">
        <f>IF(N125="snížená",J125,0)</f>
        <v>0</v>
      </c>
      <c r="BG125" s="145">
        <f>IF(N125="zákl. přenesená",J125,0)</f>
        <v>0</v>
      </c>
      <c r="BH125" s="145">
        <f>IF(N125="sníž. přenesená",J125,0)</f>
        <v>0</v>
      </c>
      <c r="BI125" s="145">
        <f>IF(N125="nulová",J125,0)</f>
        <v>0</v>
      </c>
      <c r="BJ125" s="17" t="s">
        <v>90</v>
      </c>
      <c r="BK125" s="145">
        <f>ROUND(I125*H125,2)</f>
        <v>0</v>
      </c>
      <c r="BL125" s="17" t="s">
        <v>167</v>
      </c>
      <c r="BM125" s="144" t="s">
        <v>676</v>
      </c>
    </row>
    <row r="126" spans="2:51" s="12" customFormat="1" ht="11.25">
      <c r="B126" s="152"/>
      <c r="D126" s="150" t="s">
        <v>173</v>
      </c>
      <c r="E126" s="153" t="s">
        <v>44</v>
      </c>
      <c r="F126" s="154" t="s">
        <v>677</v>
      </c>
      <c r="H126" s="155">
        <v>108</v>
      </c>
      <c r="I126" s="156"/>
      <c r="L126" s="152"/>
      <c r="M126" s="157"/>
      <c r="T126" s="158"/>
      <c r="AT126" s="153" t="s">
        <v>173</v>
      </c>
      <c r="AU126" s="153" t="s">
        <v>92</v>
      </c>
      <c r="AV126" s="12" t="s">
        <v>92</v>
      </c>
      <c r="AW126" s="12" t="s">
        <v>42</v>
      </c>
      <c r="AX126" s="12" t="s">
        <v>90</v>
      </c>
      <c r="AY126" s="153" t="s">
        <v>160</v>
      </c>
    </row>
    <row r="127" spans="2:63" s="11" customFormat="1" ht="22.9" customHeight="1">
      <c r="B127" s="121"/>
      <c r="D127" s="122" t="s">
        <v>81</v>
      </c>
      <c r="E127" s="131" t="s">
        <v>92</v>
      </c>
      <c r="F127" s="131" t="s">
        <v>678</v>
      </c>
      <c r="I127" s="124"/>
      <c r="J127" s="132">
        <f>BK127</f>
        <v>0</v>
      </c>
      <c r="L127" s="121"/>
      <c r="M127" s="126"/>
      <c r="P127" s="127">
        <f>SUM(P128:P133)</f>
        <v>0</v>
      </c>
      <c r="R127" s="127">
        <f>SUM(R128:R133)</f>
        <v>13.86</v>
      </c>
      <c r="T127" s="128">
        <f>SUM(T128:T133)</f>
        <v>0</v>
      </c>
      <c r="AR127" s="122" t="s">
        <v>90</v>
      </c>
      <c r="AT127" s="129" t="s">
        <v>81</v>
      </c>
      <c r="AU127" s="129" t="s">
        <v>90</v>
      </c>
      <c r="AY127" s="122" t="s">
        <v>160</v>
      </c>
      <c r="BK127" s="130">
        <f>SUM(BK128:BK133)</f>
        <v>0</v>
      </c>
    </row>
    <row r="128" spans="2:65" s="1" customFormat="1" ht="16.5" customHeight="1">
      <c r="B128" s="33"/>
      <c r="C128" s="133" t="s">
        <v>237</v>
      </c>
      <c r="D128" s="133" t="s">
        <v>162</v>
      </c>
      <c r="E128" s="134" t="s">
        <v>679</v>
      </c>
      <c r="F128" s="135" t="s">
        <v>680</v>
      </c>
      <c r="G128" s="136" t="s">
        <v>208</v>
      </c>
      <c r="H128" s="137">
        <v>7</v>
      </c>
      <c r="I128" s="138"/>
      <c r="J128" s="139">
        <f>ROUND(I128*H128,2)</f>
        <v>0</v>
      </c>
      <c r="K128" s="135" t="s">
        <v>166</v>
      </c>
      <c r="L128" s="33"/>
      <c r="M128" s="140" t="s">
        <v>44</v>
      </c>
      <c r="N128" s="141" t="s">
        <v>53</v>
      </c>
      <c r="P128" s="142">
        <f>O128*H128</f>
        <v>0</v>
      </c>
      <c r="Q128" s="142">
        <v>1.98</v>
      </c>
      <c r="R128" s="142">
        <f>Q128*H128</f>
        <v>13.86</v>
      </c>
      <c r="S128" s="142">
        <v>0</v>
      </c>
      <c r="T128" s="143">
        <f>S128*H128</f>
        <v>0</v>
      </c>
      <c r="AR128" s="144" t="s">
        <v>167</v>
      </c>
      <c r="AT128" s="144" t="s">
        <v>162</v>
      </c>
      <c r="AU128" s="144" t="s">
        <v>92</v>
      </c>
      <c r="AY128" s="17" t="s">
        <v>160</v>
      </c>
      <c r="BE128" s="145">
        <f>IF(N128="základní",J128,0)</f>
        <v>0</v>
      </c>
      <c r="BF128" s="145">
        <f>IF(N128="snížená",J128,0)</f>
        <v>0</v>
      </c>
      <c r="BG128" s="145">
        <f>IF(N128="zákl. přenesená",J128,0)</f>
        <v>0</v>
      </c>
      <c r="BH128" s="145">
        <f>IF(N128="sníž. přenesená",J128,0)</f>
        <v>0</v>
      </c>
      <c r="BI128" s="145">
        <f>IF(N128="nulová",J128,0)</f>
        <v>0</v>
      </c>
      <c r="BJ128" s="17" t="s">
        <v>90</v>
      </c>
      <c r="BK128" s="145">
        <f>ROUND(I128*H128,2)</f>
        <v>0</v>
      </c>
      <c r="BL128" s="17" t="s">
        <v>167</v>
      </c>
      <c r="BM128" s="144" t="s">
        <v>681</v>
      </c>
    </row>
    <row r="129" spans="2:47" s="1" customFormat="1" ht="11.25">
      <c r="B129" s="33"/>
      <c r="D129" s="146" t="s">
        <v>169</v>
      </c>
      <c r="F129" s="147" t="s">
        <v>682</v>
      </c>
      <c r="I129" s="148"/>
      <c r="L129" s="33"/>
      <c r="M129" s="149"/>
      <c r="T129" s="54"/>
      <c r="AT129" s="17" t="s">
        <v>169</v>
      </c>
      <c r="AU129" s="17" t="s">
        <v>92</v>
      </c>
    </row>
    <row r="130" spans="2:47" s="1" customFormat="1" ht="39">
      <c r="B130" s="33"/>
      <c r="D130" s="150" t="s">
        <v>171</v>
      </c>
      <c r="F130" s="151" t="s">
        <v>683</v>
      </c>
      <c r="I130" s="148"/>
      <c r="L130" s="33"/>
      <c r="M130" s="149"/>
      <c r="T130" s="54"/>
      <c r="AT130" s="17" t="s">
        <v>171</v>
      </c>
      <c r="AU130" s="17" t="s">
        <v>92</v>
      </c>
    </row>
    <row r="131" spans="2:65" s="1" customFormat="1" ht="21.75" customHeight="1">
      <c r="B131" s="33"/>
      <c r="C131" s="133" t="s">
        <v>245</v>
      </c>
      <c r="D131" s="133" t="s">
        <v>162</v>
      </c>
      <c r="E131" s="134" t="s">
        <v>684</v>
      </c>
      <c r="F131" s="135" t="s">
        <v>685</v>
      </c>
      <c r="G131" s="136" t="s">
        <v>208</v>
      </c>
      <c r="H131" s="137">
        <v>0.2</v>
      </c>
      <c r="I131" s="138"/>
      <c r="J131" s="139">
        <f>ROUND(I131*H131,2)</f>
        <v>0</v>
      </c>
      <c r="K131" s="135" t="s">
        <v>166</v>
      </c>
      <c r="L131" s="33"/>
      <c r="M131" s="140" t="s">
        <v>44</v>
      </c>
      <c r="N131" s="141" t="s">
        <v>53</v>
      </c>
      <c r="P131" s="142">
        <f>O131*H131</f>
        <v>0</v>
      </c>
      <c r="Q131" s="142">
        <v>0</v>
      </c>
      <c r="R131" s="142">
        <f>Q131*H131</f>
        <v>0</v>
      </c>
      <c r="S131" s="142">
        <v>0</v>
      </c>
      <c r="T131" s="143">
        <f>S131*H131</f>
        <v>0</v>
      </c>
      <c r="AR131" s="144" t="s">
        <v>167</v>
      </c>
      <c r="AT131" s="144" t="s">
        <v>162</v>
      </c>
      <c r="AU131" s="144" t="s">
        <v>92</v>
      </c>
      <c r="AY131" s="17" t="s">
        <v>160</v>
      </c>
      <c r="BE131" s="145">
        <f>IF(N131="základní",J131,0)</f>
        <v>0</v>
      </c>
      <c r="BF131" s="145">
        <f>IF(N131="snížená",J131,0)</f>
        <v>0</v>
      </c>
      <c r="BG131" s="145">
        <f>IF(N131="zákl. přenesená",J131,0)</f>
        <v>0</v>
      </c>
      <c r="BH131" s="145">
        <f>IF(N131="sníž. přenesená",J131,0)</f>
        <v>0</v>
      </c>
      <c r="BI131" s="145">
        <f>IF(N131="nulová",J131,0)</f>
        <v>0</v>
      </c>
      <c r="BJ131" s="17" t="s">
        <v>90</v>
      </c>
      <c r="BK131" s="145">
        <f>ROUND(I131*H131,2)</f>
        <v>0</v>
      </c>
      <c r="BL131" s="17" t="s">
        <v>167</v>
      </c>
      <c r="BM131" s="144" t="s">
        <v>686</v>
      </c>
    </row>
    <row r="132" spans="2:47" s="1" customFormat="1" ht="11.25">
      <c r="B132" s="33"/>
      <c r="D132" s="146" t="s">
        <v>169</v>
      </c>
      <c r="F132" s="147" t="s">
        <v>687</v>
      </c>
      <c r="I132" s="148"/>
      <c r="L132" s="33"/>
      <c r="M132" s="149"/>
      <c r="T132" s="54"/>
      <c r="AT132" s="17" t="s">
        <v>169</v>
      </c>
      <c r="AU132" s="17" t="s">
        <v>92</v>
      </c>
    </row>
    <row r="133" spans="2:47" s="1" customFormat="1" ht="87.75">
      <c r="B133" s="33"/>
      <c r="D133" s="150" t="s">
        <v>171</v>
      </c>
      <c r="F133" s="151" t="s">
        <v>688</v>
      </c>
      <c r="I133" s="148"/>
      <c r="L133" s="33"/>
      <c r="M133" s="149"/>
      <c r="T133" s="54"/>
      <c r="AT133" s="17" t="s">
        <v>171</v>
      </c>
      <c r="AU133" s="17" t="s">
        <v>92</v>
      </c>
    </row>
    <row r="134" spans="2:63" s="11" customFormat="1" ht="22.9" customHeight="1">
      <c r="B134" s="121"/>
      <c r="D134" s="122" t="s">
        <v>81</v>
      </c>
      <c r="E134" s="131" t="s">
        <v>185</v>
      </c>
      <c r="F134" s="131" t="s">
        <v>689</v>
      </c>
      <c r="I134" s="124"/>
      <c r="J134" s="132">
        <f>BK134</f>
        <v>0</v>
      </c>
      <c r="L134" s="121"/>
      <c r="M134" s="126"/>
      <c r="P134" s="127">
        <f>SUM(P135:P158)</f>
        <v>0</v>
      </c>
      <c r="R134" s="127">
        <f>SUM(R135:R158)</f>
        <v>2.84539368</v>
      </c>
      <c r="T134" s="128">
        <f>SUM(T135:T158)</f>
        <v>0</v>
      </c>
      <c r="AR134" s="122" t="s">
        <v>90</v>
      </c>
      <c r="AT134" s="129" t="s">
        <v>81</v>
      </c>
      <c r="AU134" s="129" t="s">
        <v>90</v>
      </c>
      <c r="AY134" s="122" t="s">
        <v>160</v>
      </c>
      <c r="BK134" s="130">
        <f>SUM(BK135:BK158)</f>
        <v>0</v>
      </c>
    </row>
    <row r="135" spans="2:65" s="1" customFormat="1" ht="16.5" customHeight="1">
      <c r="B135" s="33"/>
      <c r="C135" s="133" t="s">
        <v>252</v>
      </c>
      <c r="D135" s="133" t="s">
        <v>162</v>
      </c>
      <c r="E135" s="134" t="s">
        <v>690</v>
      </c>
      <c r="F135" s="135" t="s">
        <v>691</v>
      </c>
      <c r="G135" s="136" t="s">
        <v>208</v>
      </c>
      <c r="H135" s="137">
        <v>2.4</v>
      </c>
      <c r="I135" s="138"/>
      <c r="J135" s="139">
        <f>ROUND(I135*H135,2)</f>
        <v>0</v>
      </c>
      <c r="K135" s="135" t="s">
        <v>166</v>
      </c>
      <c r="L135" s="33"/>
      <c r="M135" s="140" t="s">
        <v>44</v>
      </c>
      <c r="N135" s="141" t="s">
        <v>53</v>
      </c>
      <c r="P135" s="142">
        <f>O135*H135</f>
        <v>0</v>
      </c>
      <c r="Q135" s="142">
        <v>0</v>
      </c>
      <c r="R135" s="142">
        <f>Q135*H135</f>
        <v>0</v>
      </c>
      <c r="S135" s="142">
        <v>0</v>
      </c>
      <c r="T135" s="143">
        <f>S135*H135</f>
        <v>0</v>
      </c>
      <c r="AR135" s="144" t="s">
        <v>167</v>
      </c>
      <c r="AT135" s="144" t="s">
        <v>162</v>
      </c>
      <c r="AU135" s="144" t="s">
        <v>92</v>
      </c>
      <c r="AY135" s="17" t="s">
        <v>160</v>
      </c>
      <c r="BE135" s="145">
        <f>IF(N135="základní",J135,0)</f>
        <v>0</v>
      </c>
      <c r="BF135" s="145">
        <f>IF(N135="snížená",J135,0)</f>
        <v>0</v>
      </c>
      <c r="BG135" s="145">
        <f>IF(N135="zákl. přenesená",J135,0)</f>
        <v>0</v>
      </c>
      <c r="BH135" s="145">
        <f>IF(N135="sníž. přenesená",J135,0)</f>
        <v>0</v>
      </c>
      <c r="BI135" s="145">
        <f>IF(N135="nulová",J135,0)</f>
        <v>0</v>
      </c>
      <c r="BJ135" s="17" t="s">
        <v>90</v>
      </c>
      <c r="BK135" s="145">
        <f>ROUND(I135*H135,2)</f>
        <v>0</v>
      </c>
      <c r="BL135" s="17" t="s">
        <v>167</v>
      </c>
      <c r="BM135" s="144" t="s">
        <v>692</v>
      </c>
    </row>
    <row r="136" spans="2:47" s="1" customFormat="1" ht="11.25">
      <c r="B136" s="33"/>
      <c r="D136" s="146" t="s">
        <v>169</v>
      </c>
      <c r="F136" s="147" t="s">
        <v>693</v>
      </c>
      <c r="I136" s="148"/>
      <c r="L136" s="33"/>
      <c r="M136" s="149"/>
      <c r="T136" s="54"/>
      <c r="AT136" s="17" t="s">
        <v>169</v>
      </c>
      <c r="AU136" s="17" t="s">
        <v>92</v>
      </c>
    </row>
    <row r="137" spans="2:47" s="1" customFormat="1" ht="58.5">
      <c r="B137" s="33"/>
      <c r="D137" s="150" t="s">
        <v>171</v>
      </c>
      <c r="F137" s="151" t="s">
        <v>694</v>
      </c>
      <c r="I137" s="148"/>
      <c r="L137" s="33"/>
      <c r="M137" s="149"/>
      <c r="T137" s="54"/>
      <c r="AT137" s="17" t="s">
        <v>171</v>
      </c>
      <c r="AU137" s="17" t="s">
        <v>92</v>
      </c>
    </row>
    <row r="138" spans="2:65" s="1" customFormat="1" ht="16.5" customHeight="1">
      <c r="B138" s="33"/>
      <c r="C138" s="133" t="s">
        <v>259</v>
      </c>
      <c r="D138" s="133" t="s">
        <v>162</v>
      </c>
      <c r="E138" s="134" t="s">
        <v>695</v>
      </c>
      <c r="F138" s="135" t="s">
        <v>696</v>
      </c>
      <c r="G138" s="136" t="s">
        <v>165</v>
      </c>
      <c r="H138" s="137">
        <v>4.2</v>
      </c>
      <c r="I138" s="138"/>
      <c r="J138" s="139">
        <f>ROUND(I138*H138,2)</f>
        <v>0</v>
      </c>
      <c r="K138" s="135" t="s">
        <v>166</v>
      </c>
      <c r="L138" s="33"/>
      <c r="M138" s="140" t="s">
        <v>44</v>
      </c>
      <c r="N138" s="141" t="s">
        <v>53</v>
      </c>
      <c r="P138" s="142">
        <f>O138*H138</f>
        <v>0</v>
      </c>
      <c r="Q138" s="142">
        <v>0.0417442</v>
      </c>
      <c r="R138" s="142">
        <f>Q138*H138</f>
        <v>0.17532564</v>
      </c>
      <c r="S138" s="142">
        <v>0</v>
      </c>
      <c r="T138" s="143">
        <f>S138*H138</f>
        <v>0</v>
      </c>
      <c r="AR138" s="144" t="s">
        <v>167</v>
      </c>
      <c r="AT138" s="144" t="s">
        <v>162</v>
      </c>
      <c r="AU138" s="144" t="s">
        <v>92</v>
      </c>
      <c r="AY138" s="17" t="s">
        <v>160</v>
      </c>
      <c r="BE138" s="145">
        <f>IF(N138="základní",J138,0)</f>
        <v>0</v>
      </c>
      <c r="BF138" s="145">
        <f>IF(N138="snížená",J138,0)</f>
        <v>0</v>
      </c>
      <c r="BG138" s="145">
        <f>IF(N138="zákl. přenesená",J138,0)</f>
        <v>0</v>
      </c>
      <c r="BH138" s="145">
        <f>IF(N138="sníž. přenesená",J138,0)</f>
        <v>0</v>
      </c>
      <c r="BI138" s="145">
        <f>IF(N138="nulová",J138,0)</f>
        <v>0</v>
      </c>
      <c r="BJ138" s="17" t="s">
        <v>90</v>
      </c>
      <c r="BK138" s="145">
        <f>ROUND(I138*H138,2)</f>
        <v>0</v>
      </c>
      <c r="BL138" s="17" t="s">
        <v>167</v>
      </c>
      <c r="BM138" s="144" t="s">
        <v>697</v>
      </c>
    </row>
    <row r="139" spans="2:47" s="1" customFormat="1" ht="11.25">
      <c r="B139" s="33"/>
      <c r="D139" s="146" t="s">
        <v>169</v>
      </c>
      <c r="F139" s="147" t="s">
        <v>698</v>
      </c>
      <c r="I139" s="148"/>
      <c r="L139" s="33"/>
      <c r="M139" s="149"/>
      <c r="T139" s="54"/>
      <c r="AT139" s="17" t="s">
        <v>169</v>
      </c>
      <c r="AU139" s="17" t="s">
        <v>92</v>
      </c>
    </row>
    <row r="140" spans="2:47" s="1" customFormat="1" ht="224.25">
      <c r="B140" s="33"/>
      <c r="D140" s="150" t="s">
        <v>171</v>
      </c>
      <c r="F140" s="151" t="s">
        <v>699</v>
      </c>
      <c r="I140" s="148"/>
      <c r="L140" s="33"/>
      <c r="M140" s="149"/>
      <c r="T140" s="54"/>
      <c r="AT140" s="17" t="s">
        <v>171</v>
      </c>
      <c r="AU140" s="17" t="s">
        <v>92</v>
      </c>
    </row>
    <row r="141" spans="2:65" s="1" customFormat="1" ht="16.5" customHeight="1">
      <c r="B141" s="33"/>
      <c r="C141" s="133" t="s">
        <v>266</v>
      </c>
      <c r="D141" s="133" t="s">
        <v>162</v>
      </c>
      <c r="E141" s="134" t="s">
        <v>700</v>
      </c>
      <c r="F141" s="135" t="s">
        <v>701</v>
      </c>
      <c r="G141" s="136" t="s">
        <v>165</v>
      </c>
      <c r="H141" s="137">
        <v>4.2</v>
      </c>
      <c r="I141" s="138"/>
      <c r="J141" s="139">
        <f>ROUND(I141*H141,2)</f>
        <v>0</v>
      </c>
      <c r="K141" s="135" t="s">
        <v>166</v>
      </c>
      <c r="L141" s="33"/>
      <c r="M141" s="140" t="s">
        <v>44</v>
      </c>
      <c r="N141" s="141" t="s">
        <v>53</v>
      </c>
      <c r="P141" s="142">
        <f>O141*H141</f>
        <v>0</v>
      </c>
      <c r="Q141" s="142">
        <v>1.5E-05</v>
      </c>
      <c r="R141" s="142">
        <f>Q141*H141</f>
        <v>6.3E-05</v>
      </c>
      <c r="S141" s="142">
        <v>0</v>
      </c>
      <c r="T141" s="143">
        <f>S141*H141</f>
        <v>0</v>
      </c>
      <c r="AR141" s="144" t="s">
        <v>167</v>
      </c>
      <c r="AT141" s="144" t="s">
        <v>162</v>
      </c>
      <c r="AU141" s="144" t="s">
        <v>92</v>
      </c>
      <c r="AY141" s="17" t="s">
        <v>160</v>
      </c>
      <c r="BE141" s="145">
        <f>IF(N141="základní",J141,0)</f>
        <v>0</v>
      </c>
      <c r="BF141" s="145">
        <f>IF(N141="snížená",J141,0)</f>
        <v>0</v>
      </c>
      <c r="BG141" s="145">
        <f>IF(N141="zákl. přenesená",J141,0)</f>
        <v>0</v>
      </c>
      <c r="BH141" s="145">
        <f>IF(N141="sníž. přenesená",J141,0)</f>
        <v>0</v>
      </c>
      <c r="BI141" s="145">
        <f>IF(N141="nulová",J141,0)</f>
        <v>0</v>
      </c>
      <c r="BJ141" s="17" t="s">
        <v>90</v>
      </c>
      <c r="BK141" s="145">
        <f>ROUND(I141*H141,2)</f>
        <v>0</v>
      </c>
      <c r="BL141" s="17" t="s">
        <v>167</v>
      </c>
      <c r="BM141" s="144" t="s">
        <v>702</v>
      </c>
    </row>
    <row r="142" spans="2:47" s="1" customFormat="1" ht="11.25">
      <c r="B142" s="33"/>
      <c r="D142" s="146" t="s">
        <v>169</v>
      </c>
      <c r="F142" s="147" t="s">
        <v>703</v>
      </c>
      <c r="I142" s="148"/>
      <c r="L142" s="33"/>
      <c r="M142" s="149"/>
      <c r="T142" s="54"/>
      <c r="AT142" s="17" t="s">
        <v>169</v>
      </c>
      <c r="AU142" s="17" t="s">
        <v>92</v>
      </c>
    </row>
    <row r="143" spans="2:47" s="1" customFormat="1" ht="224.25">
      <c r="B143" s="33"/>
      <c r="D143" s="150" t="s">
        <v>171</v>
      </c>
      <c r="F143" s="151" t="s">
        <v>699</v>
      </c>
      <c r="I143" s="148"/>
      <c r="L143" s="33"/>
      <c r="M143" s="149"/>
      <c r="T143" s="54"/>
      <c r="AT143" s="17" t="s">
        <v>171</v>
      </c>
      <c r="AU143" s="17" t="s">
        <v>92</v>
      </c>
    </row>
    <row r="144" spans="2:65" s="1" customFormat="1" ht="16.5" customHeight="1">
      <c r="B144" s="33"/>
      <c r="C144" s="133" t="s">
        <v>8</v>
      </c>
      <c r="D144" s="133" t="s">
        <v>162</v>
      </c>
      <c r="E144" s="134" t="s">
        <v>704</v>
      </c>
      <c r="F144" s="135" t="s">
        <v>705</v>
      </c>
      <c r="G144" s="136" t="s">
        <v>126</v>
      </c>
      <c r="H144" s="137">
        <v>0.4</v>
      </c>
      <c r="I144" s="138"/>
      <c r="J144" s="139">
        <f>ROUND(I144*H144,2)</f>
        <v>0</v>
      </c>
      <c r="K144" s="135" t="s">
        <v>166</v>
      </c>
      <c r="L144" s="33"/>
      <c r="M144" s="140" t="s">
        <v>44</v>
      </c>
      <c r="N144" s="141" t="s">
        <v>53</v>
      </c>
      <c r="P144" s="142">
        <f>O144*H144</f>
        <v>0</v>
      </c>
      <c r="Q144" s="142">
        <v>1.0487652</v>
      </c>
      <c r="R144" s="142">
        <f>Q144*H144</f>
        <v>0.41950608000000006</v>
      </c>
      <c r="S144" s="142">
        <v>0</v>
      </c>
      <c r="T144" s="143">
        <f>S144*H144</f>
        <v>0</v>
      </c>
      <c r="AR144" s="144" t="s">
        <v>167</v>
      </c>
      <c r="AT144" s="144" t="s">
        <v>162</v>
      </c>
      <c r="AU144" s="144" t="s">
        <v>92</v>
      </c>
      <c r="AY144" s="17" t="s">
        <v>160</v>
      </c>
      <c r="BE144" s="145">
        <f>IF(N144="základní",J144,0)</f>
        <v>0</v>
      </c>
      <c r="BF144" s="145">
        <f>IF(N144="snížená",J144,0)</f>
        <v>0</v>
      </c>
      <c r="BG144" s="145">
        <f>IF(N144="zákl. přenesená",J144,0)</f>
        <v>0</v>
      </c>
      <c r="BH144" s="145">
        <f>IF(N144="sníž. přenesená",J144,0)</f>
        <v>0</v>
      </c>
      <c r="BI144" s="145">
        <f>IF(N144="nulová",J144,0)</f>
        <v>0</v>
      </c>
      <c r="BJ144" s="17" t="s">
        <v>90</v>
      </c>
      <c r="BK144" s="145">
        <f>ROUND(I144*H144,2)</f>
        <v>0</v>
      </c>
      <c r="BL144" s="17" t="s">
        <v>167</v>
      </c>
      <c r="BM144" s="144" t="s">
        <v>706</v>
      </c>
    </row>
    <row r="145" spans="2:47" s="1" customFormat="1" ht="11.25">
      <c r="B145" s="33"/>
      <c r="D145" s="146" t="s">
        <v>169</v>
      </c>
      <c r="F145" s="147" t="s">
        <v>707</v>
      </c>
      <c r="I145" s="148"/>
      <c r="L145" s="33"/>
      <c r="M145" s="149"/>
      <c r="T145" s="54"/>
      <c r="AT145" s="17" t="s">
        <v>169</v>
      </c>
      <c r="AU145" s="17" t="s">
        <v>92</v>
      </c>
    </row>
    <row r="146" spans="2:47" s="1" customFormat="1" ht="117">
      <c r="B146" s="33"/>
      <c r="D146" s="150" t="s">
        <v>171</v>
      </c>
      <c r="F146" s="151" t="s">
        <v>708</v>
      </c>
      <c r="I146" s="148"/>
      <c r="L146" s="33"/>
      <c r="M146" s="149"/>
      <c r="T146" s="54"/>
      <c r="AT146" s="17" t="s">
        <v>171</v>
      </c>
      <c r="AU146" s="17" t="s">
        <v>92</v>
      </c>
    </row>
    <row r="147" spans="2:65" s="1" customFormat="1" ht="16.5" customHeight="1">
      <c r="B147" s="33"/>
      <c r="C147" s="133" t="s">
        <v>276</v>
      </c>
      <c r="D147" s="133" t="s">
        <v>162</v>
      </c>
      <c r="E147" s="134" t="s">
        <v>709</v>
      </c>
      <c r="F147" s="135" t="s">
        <v>710</v>
      </c>
      <c r="G147" s="136" t="s">
        <v>208</v>
      </c>
      <c r="H147" s="137">
        <v>18.9</v>
      </c>
      <c r="I147" s="138"/>
      <c r="J147" s="139">
        <f>ROUND(I147*H147,2)</f>
        <v>0</v>
      </c>
      <c r="K147" s="135" t="s">
        <v>166</v>
      </c>
      <c r="L147" s="33"/>
      <c r="M147" s="140" t="s">
        <v>44</v>
      </c>
      <c r="N147" s="141" t="s">
        <v>53</v>
      </c>
      <c r="P147" s="142">
        <f>O147*H147</f>
        <v>0</v>
      </c>
      <c r="Q147" s="142">
        <v>0</v>
      </c>
      <c r="R147" s="142">
        <f>Q147*H147</f>
        <v>0</v>
      </c>
      <c r="S147" s="142">
        <v>0</v>
      </c>
      <c r="T147" s="143">
        <f>S147*H147</f>
        <v>0</v>
      </c>
      <c r="AR147" s="144" t="s">
        <v>167</v>
      </c>
      <c r="AT147" s="144" t="s">
        <v>162</v>
      </c>
      <c r="AU147" s="144" t="s">
        <v>92</v>
      </c>
      <c r="AY147" s="17" t="s">
        <v>160</v>
      </c>
      <c r="BE147" s="145">
        <f>IF(N147="základní",J147,0)</f>
        <v>0</v>
      </c>
      <c r="BF147" s="145">
        <f>IF(N147="snížená",J147,0)</f>
        <v>0</v>
      </c>
      <c r="BG147" s="145">
        <f>IF(N147="zákl. přenesená",J147,0)</f>
        <v>0</v>
      </c>
      <c r="BH147" s="145">
        <f>IF(N147="sníž. přenesená",J147,0)</f>
        <v>0</v>
      </c>
      <c r="BI147" s="145">
        <f>IF(N147="nulová",J147,0)</f>
        <v>0</v>
      </c>
      <c r="BJ147" s="17" t="s">
        <v>90</v>
      </c>
      <c r="BK147" s="145">
        <f>ROUND(I147*H147,2)</f>
        <v>0</v>
      </c>
      <c r="BL147" s="17" t="s">
        <v>167</v>
      </c>
      <c r="BM147" s="144" t="s">
        <v>711</v>
      </c>
    </row>
    <row r="148" spans="2:47" s="1" customFormat="1" ht="11.25">
      <c r="B148" s="33"/>
      <c r="D148" s="146" t="s">
        <v>169</v>
      </c>
      <c r="F148" s="147" t="s">
        <v>712</v>
      </c>
      <c r="I148" s="148"/>
      <c r="L148" s="33"/>
      <c r="M148" s="149"/>
      <c r="T148" s="54"/>
      <c r="AT148" s="17" t="s">
        <v>169</v>
      </c>
      <c r="AU148" s="17" t="s">
        <v>92</v>
      </c>
    </row>
    <row r="149" spans="2:47" s="1" customFormat="1" ht="136.5">
      <c r="B149" s="33"/>
      <c r="D149" s="150" t="s">
        <v>171</v>
      </c>
      <c r="F149" s="151" t="s">
        <v>713</v>
      </c>
      <c r="I149" s="148"/>
      <c r="L149" s="33"/>
      <c r="M149" s="149"/>
      <c r="T149" s="54"/>
      <c r="AT149" s="17" t="s">
        <v>171</v>
      </c>
      <c r="AU149" s="17" t="s">
        <v>92</v>
      </c>
    </row>
    <row r="150" spans="2:65" s="1" customFormat="1" ht="21.75" customHeight="1">
      <c r="B150" s="33"/>
      <c r="C150" s="133" t="s">
        <v>282</v>
      </c>
      <c r="D150" s="133" t="s">
        <v>162</v>
      </c>
      <c r="E150" s="134" t="s">
        <v>714</v>
      </c>
      <c r="F150" s="135" t="s">
        <v>715</v>
      </c>
      <c r="G150" s="136" t="s">
        <v>165</v>
      </c>
      <c r="H150" s="137">
        <v>70.8</v>
      </c>
      <c r="I150" s="138"/>
      <c r="J150" s="139">
        <f>ROUND(I150*H150,2)</f>
        <v>0</v>
      </c>
      <c r="K150" s="135" t="s">
        <v>166</v>
      </c>
      <c r="L150" s="33"/>
      <c r="M150" s="140" t="s">
        <v>44</v>
      </c>
      <c r="N150" s="141" t="s">
        <v>53</v>
      </c>
      <c r="P150" s="142">
        <f>O150*H150</f>
        <v>0</v>
      </c>
      <c r="Q150" s="142">
        <v>0.0038827</v>
      </c>
      <c r="R150" s="142">
        <f>Q150*H150</f>
        <v>0.27489516</v>
      </c>
      <c r="S150" s="142">
        <v>0</v>
      </c>
      <c r="T150" s="143">
        <f>S150*H150</f>
        <v>0</v>
      </c>
      <c r="AR150" s="144" t="s">
        <v>167</v>
      </c>
      <c r="AT150" s="144" t="s">
        <v>162</v>
      </c>
      <c r="AU150" s="144" t="s">
        <v>92</v>
      </c>
      <c r="AY150" s="17" t="s">
        <v>160</v>
      </c>
      <c r="BE150" s="145">
        <f>IF(N150="základní",J150,0)</f>
        <v>0</v>
      </c>
      <c r="BF150" s="145">
        <f>IF(N150="snížená",J150,0)</f>
        <v>0</v>
      </c>
      <c r="BG150" s="145">
        <f>IF(N150="zákl. přenesená",J150,0)</f>
        <v>0</v>
      </c>
      <c r="BH150" s="145">
        <f>IF(N150="sníž. přenesená",J150,0)</f>
        <v>0</v>
      </c>
      <c r="BI150" s="145">
        <f>IF(N150="nulová",J150,0)</f>
        <v>0</v>
      </c>
      <c r="BJ150" s="17" t="s">
        <v>90</v>
      </c>
      <c r="BK150" s="145">
        <f>ROUND(I150*H150,2)</f>
        <v>0</v>
      </c>
      <c r="BL150" s="17" t="s">
        <v>167</v>
      </c>
      <c r="BM150" s="144" t="s">
        <v>716</v>
      </c>
    </row>
    <row r="151" spans="2:47" s="1" customFormat="1" ht="11.25">
      <c r="B151" s="33"/>
      <c r="D151" s="146" t="s">
        <v>169</v>
      </c>
      <c r="F151" s="147" t="s">
        <v>717</v>
      </c>
      <c r="I151" s="148"/>
      <c r="L151" s="33"/>
      <c r="M151" s="149"/>
      <c r="T151" s="54"/>
      <c r="AT151" s="17" t="s">
        <v>169</v>
      </c>
      <c r="AU151" s="17" t="s">
        <v>92</v>
      </c>
    </row>
    <row r="152" spans="2:47" s="1" customFormat="1" ht="214.5">
      <c r="B152" s="33"/>
      <c r="D152" s="150" t="s">
        <v>171</v>
      </c>
      <c r="F152" s="151" t="s">
        <v>718</v>
      </c>
      <c r="I152" s="148"/>
      <c r="L152" s="33"/>
      <c r="M152" s="149"/>
      <c r="T152" s="54"/>
      <c r="AT152" s="17" t="s">
        <v>171</v>
      </c>
      <c r="AU152" s="17" t="s">
        <v>92</v>
      </c>
    </row>
    <row r="153" spans="2:65" s="1" customFormat="1" ht="16.5" customHeight="1">
      <c r="B153" s="33"/>
      <c r="C153" s="133" t="s">
        <v>288</v>
      </c>
      <c r="D153" s="133" t="s">
        <v>162</v>
      </c>
      <c r="E153" s="134" t="s">
        <v>719</v>
      </c>
      <c r="F153" s="135" t="s">
        <v>720</v>
      </c>
      <c r="G153" s="136" t="s">
        <v>165</v>
      </c>
      <c r="H153" s="137">
        <v>70.8</v>
      </c>
      <c r="I153" s="138"/>
      <c r="J153" s="139">
        <f>ROUND(I153*H153,2)</f>
        <v>0</v>
      </c>
      <c r="K153" s="135" t="s">
        <v>166</v>
      </c>
      <c r="L153" s="33"/>
      <c r="M153" s="140" t="s">
        <v>44</v>
      </c>
      <c r="N153" s="141" t="s">
        <v>53</v>
      </c>
      <c r="P153" s="142">
        <f>O153*H153</f>
        <v>0</v>
      </c>
      <c r="Q153" s="142">
        <v>3.6E-05</v>
      </c>
      <c r="R153" s="142">
        <f>Q153*H153</f>
        <v>0.0025488</v>
      </c>
      <c r="S153" s="142">
        <v>0</v>
      </c>
      <c r="T153" s="143">
        <f>S153*H153</f>
        <v>0</v>
      </c>
      <c r="AR153" s="144" t="s">
        <v>167</v>
      </c>
      <c r="AT153" s="144" t="s">
        <v>162</v>
      </c>
      <c r="AU153" s="144" t="s">
        <v>92</v>
      </c>
      <c r="AY153" s="17" t="s">
        <v>160</v>
      </c>
      <c r="BE153" s="145">
        <f>IF(N153="základní",J153,0)</f>
        <v>0</v>
      </c>
      <c r="BF153" s="145">
        <f>IF(N153="snížená",J153,0)</f>
        <v>0</v>
      </c>
      <c r="BG153" s="145">
        <f>IF(N153="zákl. přenesená",J153,0)</f>
        <v>0</v>
      </c>
      <c r="BH153" s="145">
        <f>IF(N153="sníž. přenesená",J153,0)</f>
        <v>0</v>
      </c>
      <c r="BI153" s="145">
        <f>IF(N153="nulová",J153,0)</f>
        <v>0</v>
      </c>
      <c r="BJ153" s="17" t="s">
        <v>90</v>
      </c>
      <c r="BK153" s="145">
        <f>ROUND(I153*H153,2)</f>
        <v>0</v>
      </c>
      <c r="BL153" s="17" t="s">
        <v>167</v>
      </c>
      <c r="BM153" s="144" t="s">
        <v>721</v>
      </c>
    </row>
    <row r="154" spans="2:47" s="1" customFormat="1" ht="11.25">
      <c r="B154" s="33"/>
      <c r="D154" s="146" t="s">
        <v>169</v>
      </c>
      <c r="F154" s="147" t="s">
        <v>722</v>
      </c>
      <c r="I154" s="148"/>
      <c r="L154" s="33"/>
      <c r="M154" s="149"/>
      <c r="T154" s="54"/>
      <c r="AT154" s="17" t="s">
        <v>169</v>
      </c>
      <c r="AU154" s="17" t="s">
        <v>92</v>
      </c>
    </row>
    <row r="155" spans="2:47" s="1" customFormat="1" ht="214.5">
      <c r="B155" s="33"/>
      <c r="D155" s="150" t="s">
        <v>171</v>
      </c>
      <c r="F155" s="151" t="s">
        <v>718</v>
      </c>
      <c r="I155" s="148"/>
      <c r="L155" s="33"/>
      <c r="M155" s="149"/>
      <c r="T155" s="54"/>
      <c r="AT155" s="17" t="s">
        <v>171</v>
      </c>
      <c r="AU155" s="17" t="s">
        <v>92</v>
      </c>
    </row>
    <row r="156" spans="2:65" s="1" customFormat="1" ht="24.2" customHeight="1">
      <c r="B156" s="33"/>
      <c r="C156" s="133" t="s">
        <v>295</v>
      </c>
      <c r="D156" s="133" t="s">
        <v>162</v>
      </c>
      <c r="E156" s="134" t="s">
        <v>723</v>
      </c>
      <c r="F156" s="135" t="s">
        <v>724</v>
      </c>
      <c r="G156" s="136" t="s">
        <v>126</v>
      </c>
      <c r="H156" s="137">
        <v>1.9</v>
      </c>
      <c r="I156" s="138"/>
      <c r="J156" s="139">
        <f>ROUND(I156*H156,2)</f>
        <v>0</v>
      </c>
      <c r="K156" s="135" t="s">
        <v>166</v>
      </c>
      <c r="L156" s="33"/>
      <c r="M156" s="140" t="s">
        <v>44</v>
      </c>
      <c r="N156" s="141" t="s">
        <v>53</v>
      </c>
      <c r="P156" s="142">
        <f>O156*H156</f>
        <v>0</v>
      </c>
      <c r="Q156" s="142">
        <v>1.03845</v>
      </c>
      <c r="R156" s="142">
        <f>Q156*H156</f>
        <v>1.973055</v>
      </c>
      <c r="S156" s="142">
        <v>0</v>
      </c>
      <c r="T156" s="143">
        <f>S156*H156</f>
        <v>0</v>
      </c>
      <c r="AR156" s="144" t="s">
        <v>167</v>
      </c>
      <c r="AT156" s="144" t="s">
        <v>162</v>
      </c>
      <c r="AU156" s="144" t="s">
        <v>92</v>
      </c>
      <c r="AY156" s="17" t="s">
        <v>160</v>
      </c>
      <c r="BE156" s="145">
        <f>IF(N156="základní",J156,0)</f>
        <v>0</v>
      </c>
      <c r="BF156" s="145">
        <f>IF(N156="snížená",J156,0)</f>
        <v>0</v>
      </c>
      <c r="BG156" s="145">
        <f>IF(N156="zákl. přenesená",J156,0)</f>
        <v>0</v>
      </c>
      <c r="BH156" s="145">
        <f>IF(N156="sníž. přenesená",J156,0)</f>
        <v>0</v>
      </c>
      <c r="BI156" s="145">
        <f>IF(N156="nulová",J156,0)</f>
        <v>0</v>
      </c>
      <c r="BJ156" s="17" t="s">
        <v>90</v>
      </c>
      <c r="BK156" s="145">
        <f>ROUND(I156*H156,2)</f>
        <v>0</v>
      </c>
      <c r="BL156" s="17" t="s">
        <v>167</v>
      </c>
      <c r="BM156" s="144" t="s">
        <v>725</v>
      </c>
    </row>
    <row r="157" spans="2:47" s="1" customFormat="1" ht="11.25">
      <c r="B157" s="33"/>
      <c r="D157" s="146" t="s">
        <v>169</v>
      </c>
      <c r="F157" s="147" t="s">
        <v>726</v>
      </c>
      <c r="I157" s="148"/>
      <c r="L157" s="33"/>
      <c r="M157" s="149"/>
      <c r="T157" s="54"/>
      <c r="AT157" s="17" t="s">
        <v>169</v>
      </c>
      <c r="AU157" s="17" t="s">
        <v>92</v>
      </c>
    </row>
    <row r="158" spans="2:47" s="1" customFormat="1" ht="87.75">
      <c r="B158" s="33"/>
      <c r="D158" s="150" t="s">
        <v>171</v>
      </c>
      <c r="F158" s="151" t="s">
        <v>727</v>
      </c>
      <c r="I158" s="148"/>
      <c r="L158" s="33"/>
      <c r="M158" s="149"/>
      <c r="T158" s="54"/>
      <c r="AT158" s="17" t="s">
        <v>171</v>
      </c>
      <c r="AU158" s="17" t="s">
        <v>92</v>
      </c>
    </row>
    <row r="159" spans="2:63" s="11" customFormat="1" ht="22.9" customHeight="1">
      <c r="B159" s="121"/>
      <c r="D159" s="122" t="s">
        <v>81</v>
      </c>
      <c r="E159" s="131" t="s">
        <v>167</v>
      </c>
      <c r="F159" s="131" t="s">
        <v>728</v>
      </c>
      <c r="I159" s="124"/>
      <c r="J159" s="132">
        <f>BK159</f>
        <v>0</v>
      </c>
      <c r="L159" s="121"/>
      <c r="M159" s="126"/>
      <c r="P159" s="127">
        <f>SUM(P160:P162)</f>
        <v>0</v>
      </c>
      <c r="R159" s="127">
        <f>SUM(R160:R162)</f>
        <v>10.518229799999999</v>
      </c>
      <c r="T159" s="128">
        <f>SUM(T160:T162)</f>
        <v>0</v>
      </c>
      <c r="AR159" s="122" t="s">
        <v>90</v>
      </c>
      <c r="AT159" s="129" t="s">
        <v>81</v>
      </c>
      <c r="AU159" s="129" t="s">
        <v>90</v>
      </c>
      <c r="AY159" s="122" t="s">
        <v>160</v>
      </c>
      <c r="BK159" s="130">
        <f>SUM(BK160:BK162)</f>
        <v>0</v>
      </c>
    </row>
    <row r="160" spans="2:65" s="1" customFormat="1" ht="24.2" customHeight="1">
      <c r="B160" s="33"/>
      <c r="C160" s="133" t="s">
        <v>302</v>
      </c>
      <c r="D160" s="133" t="s">
        <v>162</v>
      </c>
      <c r="E160" s="134" t="s">
        <v>729</v>
      </c>
      <c r="F160" s="135" t="s">
        <v>730</v>
      </c>
      <c r="G160" s="136" t="s">
        <v>165</v>
      </c>
      <c r="H160" s="137">
        <v>10.2</v>
      </c>
      <c r="I160" s="138"/>
      <c r="J160" s="139">
        <f>ROUND(I160*H160,2)</f>
        <v>0</v>
      </c>
      <c r="K160" s="135" t="s">
        <v>166</v>
      </c>
      <c r="L160" s="33"/>
      <c r="M160" s="140" t="s">
        <v>44</v>
      </c>
      <c r="N160" s="141" t="s">
        <v>53</v>
      </c>
      <c r="P160" s="142">
        <f>O160*H160</f>
        <v>0</v>
      </c>
      <c r="Q160" s="142">
        <v>1.031199</v>
      </c>
      <c r="R160" s="142">
        <f>Q160*H160</f>
        <v>10.518229799999999</v>
      </c>
      <c r="S160" s="142">
        <v>0</v>
      </c>
      <c r="T160" s="143">
        <f>S160*H160</f>
        <v>0</v>
      </c>
      <c r="AR160" s="144" t="s">
        <v>167</v>
      </c>
      <c r="AT160" s="144" t="s">
        <v>162</v>
      </c>
      <c r="AU160" s="144" t="s">
        <v>92</v>
      </c>
      <c r="AY160" s="17" t="s">
        <v>160</v>
      </c>
      <c r="BE160" s="145">
        <f>IF(N160="základní",J160,0)</f>
        <v>0</v>
      </c>
      <c r="BF160" s="145">
        <f>IF(N160="snížená",J160,0)</f>
        <v>0</v>
      </c>
      <c r="BG160" s="145">
        <f>IF(N160="zákl. přenesená",J160,0)</f>
        <v>0</v>
      </c>
      <c r="BH160" s="145">
        <f>IF(N160="sníž. přenesená",J160,0)</f>
        <v>0</v>
      </c>
      <c r="BI160" s="145">
        <f>IF(N160="nulová",J160,0)</f>
        <v>0</v>
      </c>
      <c r="BJ160" s="17" t="s">
        <v>90</v>
      </c>
      <c r="BK160" s="145">
        <f>ROUND(I160*H160,2)</f>
        <v>0</v>
      </c>
      <c r="BL160" s="17" t="s">
        <v>167</v>
      </c>
      <c r="BM160" s="144" t="s">
        <v>731</v>
      </c>
    </row>
    <row r="161" spans="2:47" s="1" customFormat="1" ht="11.25">
      <c r="B161" s="33"/>
      <c r="D161" s="146" t="s">
        <v>169</v>
      </c>
      <c r="F161" s="147" t="s">
        <v>732</v>
      </c>
      <c r="I161" s="148"/>
      <c r="L161" s="33"/>
      <c r="M161" s="149"/>
      <c r="T161" s="54"/>
      <c r="AT161" s="17" t="s">
        <v>169</v>
      </c>
      <c r="AU161" s="17" t="s">
        <v>92</v>
      </c>
    </row>
    <row r="162" spans="2:47" s="1" customFormat="1" ht="68.25">
      <c r="B162" s="33"/>
      <c r="D162" s="150" t="s">
        <v>171</v>
      </c>
      <c r="F162" s="151" t="s">
        <v>733</v>
      </c>
      <c r="I162" s="148"/>
      <c r="L162" s="33"/>
      <c r="M162" s="149"/>
      <c r="T162" s="54"/>
      <c r="AT162" s="17" t="s">
        <v>171</v>
      </c>
      <c r="AU162" s="17" t="s">
        <v>92</v>
      </c>
    </row>
    <row r="163" spans="2:63" s="11" customFormat="1" ht="22.9" customHeight="1">
      <c r="B163" s="121"/>
      <c r="D163" s="122" t="s">
        <v>81</v>
      </c>
      <c r="E163" s="131" t="s">
        <v>230</v>
      </c>
      <c r="F163" s="131" t="s">
        <v>361</v>
      </c>
      <c r="I163" s="124"/>
      <c r="J163" s="132">
        <f>BK163</f>
        <v>0</v>
      </c>
      <c r="L163" s="121"/>
      <c r="M163" s="126"/>
      <c r="P163" s="127">
        <f>SUM(P164:P178)</f>
        <v>0</v>
      </c>
      <c r="R163" s="127">
        <f>SUM(R164:R178)</f>
        <v>22.94253548</v>
      </c>
      <c r="T163" s="128">
        <f>SUM(T164:T178)</f>
        <v>15.778</v>
      </c>
      <c r="AR163" s="122" t="s">
        <v>90</v>
      </c>
      <c r="AT163" s="129" t="s">
        <v>81</v>
      </c>
      <c r="AU163" s="129" t="s">
        <v>90</v>
      </c>
      <c r="AY163" s="122" t="s">
        <v>160</v>
      </c>
      <c r="BK163" s="130">
        <f>SUM(BK164:BK178)</f>
        <v>0</v>
      </c>
    </row>
    <row r="164" spans="2:65" s="1" customFormat="1" ht="24.2" customHeight="1">
      <c r="B164" s="33"/>
      <c r="C164" s="133" t="s">
        <v>7</v>
      </c>
      <c r="D164" s="133" t="s">
        <v>162</v>
      </c>
      <c r="E164" s="134" t="s">
        <v>734</v>
      </c>
      <c r="F164" s="135" t="s">
        <v>735</v>
      </c>
      <c r="G164" s="136" t="s">
        <v>200</v>
      </c>
      <c r="H164" s="137">
        <v>9</v>
      </c>
      <c r="I164" s="138"/>
      <c r="J164" s="139">
        <f>ROUND(I164*H164,2)</f>
        <v>0</v>
      </c>
      <c r="K164" s="135" t="s">
        <v>166</v>
      </c>
      <c r="L164" s="33"/>
      <c r="M164" s="140" t="s">
        <v>44</v>
      </c>
      <c r="N164" s="141" t="s">
        <v>53</v>
      </c>
      <c r="P164" s="142">
        <f>O164*H164</f>
        <v>0</v>
      </c>
      <c r="Q164" s="142">
        <v>0.07107</v>
      </c>
      <c r="R164" s="142">
        <f>Q164*H164</f>
        <v>0.6396299999999999</v>
      </c>
      <c r="S164" s="142">
        <v>0</v>
      </c>
      <c r="T164" s="143">
        <f>S164*H164</f>
        <v>0</v>
      </c>
      <c r="AR164" s="144" t="s">
        <v>167</v>
      </c>
      <c r="AT164" s="144" t="s">
        <v>162</v>
      </c>
      <c r="AU164" s="144" t="s">
        <v>92</v>
      </c>
      <c r="AY164" s="17" t="s">
        <v>160</v>
      </c>
      <c r="BE164" s="145">
        <f>IF(N164="základní",J164,0)</f>
        <v>0</v>
      </c>
      <c r="BF164" s="145">
        <f>IF(N164="snížená",J164,0)</f>
        <v>0</v>
      </c>
      <c r="BG164" s="145">
        <f>IF(N164="zákl. přenesená",J164,0)</f>
        <v>0</v>
      </c>
      <c r="BH164" s="145">
        <f>IF(N164="sníž. přenesená",J164,0)</f>
        <v>0</v>
      </c>
      <c r="BI164" s="145">
        <f>IF(N164="nulová",J164,0)</f>
        <v>0</v>
      </c>
      <c r="BJ164" s="17" t="s">
        <v>90</v>
      </c>
      <c r="BK164" s="145">
        <f>ROUND(I164*H164,2)</f>
        <v>0</v>
      </c>
      <c r="BL164" s="17" t="s">
        <v>167</v>
      </c>
      <c r="BM164" s="144" t="s">
        <v>736</v>
      </c>
    </row>
    <row r="165" spans="2:47" s="1" customFormat="1" ht="11.25">
      <c r="B165" s="33"/>
      <c r="D165" s="146" t="s">
        <v>169</v>
      </c>
      <c r="F165" s="147" t="s">
        <v>737</v>
      </c>
      <c r="I165" s="148"/>
      <c r="L165" s="33"/>
      <c r="M165" s="149"/>
      <c r="T165" s="54"/>
      <c r="AT165" s="17" t="s">
        <v>169</v>
      </c>
      <c r="AU165" s="17" t="s">
        <v>92</v>
      </c>
    </row>
    <row r="166" spans="2:47" s="1" customFormat="1" ht="87.75">
      <c r="B166" s="33"/>
      <c r="D166" s="150" t="s">
        <v>171</v>
      </c>
      <c r="F166" s="151" t="s">
        <v>738</v>
      </c>
      <c r="I166" s="148"/>
      <c r="L166" s="33"/>
      <c r="M166" s="149"/>
      <c r="T166" s="54"/>
      <c r="AT166" s="17" t="s">
        <v>171</v>
      </c>
      <c r="AU166" s="17" t="s">
        <v>92</v>
      </c>
    </row>
    <row r="167" spans="2:65" s="1" customFormat="1" ht="16.5" customHeight="1">
      <c r="B167" s="33"/>
      <c r="C167" s="133" t="s">
        <v>315</v>
      </c>
      <c r="D167" s="133" t="s">
        <v>162</v>
      </c>
      <c r="E167" s="134" t="s">
        <v>739</v>
      </c>
      <c r="F167" s="135" t="s">
        <v>740</v>
      </c>
      <c r="G167" s="136" t="s">
        <v>357</v>
      </c>
      <c r="H167" s="137">
        <v>1</v>
      </c>
      <c r="I167" s="138"/>
      <c r="J167" s="139">
        <f>ROUND(I167*H167,2)</f>
        <v>0</v>
      </c>
      <c r="K167" s="135" t="s">
        <v>166</v>
      </c>
      <c r="L167" s="33"/>
      <c r="M167" s="140" t="s">
        <v>44</v>
      </c>
      <c r="N167" s="141" t="s">
        <v>53</v>
      </c>
      <c r="P167" s="142">
        <f>O167*H167</f>
        <v>0</v>
      </c>
      <c r="Q167" s="142">
        <v>21.51395548</v>
      </c>
      <c r="R167" s="142">
        <f>Q167*H167</f>
        <v>21.51395548</v>
      </c>
      <c r="S167" s="142">
        <v>0</v>
      </c>
      <c r="T167" s="143">
        <f>S167*H167</f>
        <v>0</v>
      </c>
      <c r="AR167" s="144" t="s">
        <v>167</v>
      </c>
      <c r="AT167" s="144" t="s">
        <v>162</v>
      </c>
      <c r="AU167" s="144" t="s">
        <v>92</v>
      </c>
      <c r="AY167" s="17" t="s">
        <v>160</v>
      </c>
      <c r="BE167" s="145">
        <f>IF(N167="základní",J167,0)</f>
        <v>0</v>
      </c>
      <c r="BF167" s="145">
        <f>IF(N167="snížená",J167,0)</f>
        <v>0</v>
      </c>
      <c r="BG167" s="145">
        <f>IF(N167="zákl. přenesená",J167,0)</f>
        <v>0</v>
      </c>
      <c r="BH167" s="145">
        <f>IF(N167="sníž. přenesená",J167,0)</f>
        <v>0</v>
      </c>
      <c r="BI167" s="145">
        <f>IF(N167="nulová",J167,0)</f>
        <v>0</v>
      </c>
      <c r="BJ167" s="17" t="s">
        <v>90</v>
      </c>
      <c r="BK167" s="145">
        <f>ROUND(I167*H167,2)</f>
        <v>0</v>
      </c>
      <c r="BL167" s="17" t="s">
        <v>167</v>
      </c>
      <c r="BM167" s="144" t="s">
        <v>741</v>
      </c>
    </row>
    <row r="168" spans="2:47" s="1" customFormat="1" ht="11.25">
      <c r="B168" s="33"/>
      <c r="D168" s="146" t="s">
        <v>169</v>
      </c>
      <c r="F168" s="147" t="s">
        <v>742</v>
      </c>
      <c r="I168" s="148"/>
      <c r="L168" s="33"/>
      <c r="M168" s="149"/>
      <c r="T168" s="54"/>
      <c r="AT168" s="17" t="s">
        <v>169</v>
      </c>
      <c r="AU168" s="17" t="s">
        <v>92</v>
      </c>
    </row>
    <row r="169" spans="2:47" s="1" customFormat="1" ht="175.5">
      <c r="B169" s="33"/>
      <c r="D169" s="150" t="s">
        <v>171</v>
      </c>
      <c r="F169" s="151" t="s">
        <v>743</v>
      </c>
      <c r="I169" s="148"/>
      <c r="L169" s="33"/>
      <c r="M169" s="149"/>
      <c r="T169" s="54"/>
      <c r="AT169" s="17" t="s">
        <v>171</v>
      </c>
      <c r="AU169" s="17" t="s">
        <v>92</v>
      </c>
    </row>
    <row r="170" spans="2:65" s="1" customFormat="1" ht="24.2" customHeight="1">
      <c r="B170" s="33"/>
      <c r="C170" s="133" t="s">
        <v>321</v>
      </c>
      <c r="D170" s="133" t="s">
        <v>162</v>
      </c>
      <c r="E170" s="134" t="s">
        <v>744</v>
      </c>
      <c r="F170" s="135" t="s">
        <v>745</v>
      </c>
      <c r="G170" s="136" t="s">
        <v>200</v>
      </c>
      <c r="H170" s="137">
        <v>10</v>
      </c>
      <c r="I170" s="138"/>
      <c r="J170" s="139">
        <f>ROUND(I170*H170,2)</f>
        <v>0</v>
      </c>
      <c r="K170" s="135" t="s">
        <v>166</v>
      </c>
      <c r="L170" s="33"/>
      <c r="M170" s="140" t="s">
        <v>44</v>
      </c>
      <c r="N170" s="141" t="s">
        <v>53</v>
      </c>
      <c r="P170" s="142">
        <f>O170*H170</f>
        <v>0</v>
      </c>
      <c r="Q170" s="142">
        <v>0</v>
      </c>
      <c r="R170" s="142">
        <f>Q170*H170</f>
        <v>0</v>
      </c>
      <c r="S170" s="142">
        <v>0</v>
      </c>
      <c r="T170" s="143">
        <f>S170*H170</f>
        <v>0</v>
      </c>
      <c r="AR170" s="144" t="s">
        <v>167</v>
      </c>
      <c r="AT170" s="144" t="s">
        <v>162</v>
      </c>
      <c r="AU170" s="144" t="s">
        <v>92</v>
      </c>
      <c r="AY170" s="17" t="s">
        <v>160</v>
      </c>
      <c r="BE170" s="145">
        <f>IF(N170="základní",J170,0)</f>
        <v>0</v>
      </c>
      <c r="BF170" s="145">
        <f>IF(N170="snížená",J170,0)</f>
        <v>0</v>
      </c>
      <c r="BG170" s="145">
        <f>IF(N170="zákl. přenesená",J170,0)</f>
        <v>0</v>
      </c>
      <c r="BH170" s="145">
        <f>IF(N170="sníž. přenesená",J170,0)</f>
        <v>0</v>
      </c>
      <c r="BI170" s="145">
        <f>IF(N170="nulová",J170,0)</f>
        <v>0</v>
      </c>
      <c r="BJ170" s="17" t="s">
        <v>90</v>
      </c>
      <c r="BK170" s="145">
        <f>ROUND(I170*H170,2)</f>
        <v>0</v>
      </c>
      <c r="BL170" s="17" t="s">
        <v>167</v>
      </c>
      <c r="BM170" s="144" t="s">
        <v>746</v>
      </c>
    </row>
    <row r="171" spans="2:47" s="1" customFormat="1" ht="11.25">
      <c r="B171" s="33"/>
      <c r="D171" s="146" t="s">
        <v>169</v>
      </c>
      <c r="F171" s="147" t="s">
        <v>747</v>
      </c>
      <c r="I171" s="148"/>
      <c r="L171" s="33"/>
      <c r="M171" s="149"/>
      <c r="T171" s="54"/>
      <c r="AT171" s="17" t="s">
        <v>169</v>
      </c>
      <c r="AU171" s="17" t="s">
        <v>92</v>
      </c>
    </row>
    <row r="172" spans="2:47" s="1" customFormat="1" ht="87.75">
      <c r="B172" s="33"/>
      <c r="D172" s="150" t="s">
        <v>171</v>
      </c>
      <c r="F172" s="151" t="s">
        <v>748</v>
      </c>
      <c r="I172" s="148"/>
      <c r="L172" s="33"/>
      <c r="M172" s="149"/>
      <c r="T172" s="54"/>
      <c r="AT172" s="17" t="s">
        <v>171</v>
      </c>
      <c r="AU172" s="17" t="s">
        <v>92</v>
      </c>
    </row>
    <row r="173" spans="2:65" s="1" customFormat="1" ht="24.2" customHeight="1">
      <c r="B173" s="33"/>
      <c r="C173" s="172" t="s">
        <v>327</v>
      </c>
      <c r="D173" s="172" t="s">
        <v>246</v>
      </c>
      <c r="E173" s="173" t="s">
        <v>749</v>
      </c>
      <c r="F173" s="174" t="s">
        <v>750</v>
      </c>
      <c r="G173" s="175" t="s">
        <v>200</v>
      </c>
      <c r="H173" s="176">
        <v>10.15</v>
      </c>
      <c r="I173" s="177"/>
      <c r="J173" s="178">
        <f>ROUND(I173*H173,2)</f>
        <v>0</v>
      </c>
      <c r="K173" s="174" t="s">
        <v>44</v>
      </c>
      <c r="L173" s="179"/>
      <c r="M173" s="180" t="s">
        <v>44</v>
      </c>
      <c r="N173" s="181" t="s">
        <v>53</v>
      </c>
      <c r="P173" s="142">
        <f>O173*H173</f>
        <v>0</v>
      </c>
      <c r="Q173" s="142">
        <v>0.073</v>
      </c>
      <c r="R173" s="142">
        <f>Q173*H173</f>
        <v>0.74095</v>
      </c>
      <c r="S173" s="142">
        <v>0</v>
      </c>
      <c r="T173" s="143">
        <f>S173*H173</f>
        <v>0</v>
      </c>
      <c r="AR173" s="144" t="s">
        <v>222</v>
      </c>
      <c r="AT173" s="144" t="s">
        <v>246</v>
      </c>
      <c r="AU173" s="144" t="s">
        <v>92</v>
      </c>
      <c r="AY173" s="17" t="s">
        <v>160</v>
      </c>
      <c r="BE173" s="145">
        <f>IF(N173="základní",J173,0)</f>
        <v>0</v>
      </c>
      <c r="BF173" s="145">
        <f>IF(N173="snížená",J173,0)</f>
        <v>0</v>
      </c>
      <c r="BG173" s="145">
        <f>IF(N173="zákl. přenesená",J173,0)</f>
        <v>0</v>
      </c>
      <c r="BH173" s="145">
        <f>IF(N173="sníž. přenesená",J173,0)</f>
        <v>0</v>
      </c>
      <c r="BI173" s="145">
        <f>IF(N173="nulová",J173,0)</f>
        <v>0</v>
      </c>
      <c r="BJ173" s="17" t="s">
        <v>90</v>
      </c>
      <c r="BK173" s="145">
        <f>ROUND(I173*H173,2)</f>
        <v>0</v>
      </c>
      <c r="BL173" s="17" t="s">
        <v>167</v>
      </c>
      <c r="BM173" s="144" t="s">
        <v>751</v>
      </c>
    </row>
    <row r="174" spans="2:51" s="12" customFormat="1" ht="11.25">
      <c r="B174" s="152"/>
      <c r="D174" s="150" t="s">
        <v>173</v>
      </c>
      <c r="F174" s="154" t="s">
        <v>752</v>
      </c>
      <c r="H174" s="155">
        <v>10.15</v>
      </c>
      <c r="I174" s="156"/>
      <c r="L174" s="152"/>
      <c r="M174" s="157"/>
      <c r="T174" s="158"/>
      <c r="AT174" s="153" t="s">
        <v>173</v>
      </c>
      <c r="AU174" s="153" t="s">
        <v>92</v>
      </c>
      <c r="AV174" s="12" t="s">
        <v>92</v>
      </c>
      <c r="AW174" s="12" t="s">
        <v>4</v>
      </c>
      <c r="AX174" s="12" t="s">
        <v>90</v>
      </c>
      <c r="AY174" s="153" t="s">
        <v>160</v>
      </c>
    </row>
    <row r="175" spans="2:65" s="1" customFormat="1" ht="16.5" customHeight="1">
      <c r="B175" s="33"/>
      <c r="C175" s="172" t="s">
        <v>335</v>
      </c>
      <c r="D175" s="172" t="s">
        <v>246</v>
      </c>
      <c r="E175" s="173" t="s">
        <v>753</v>
      </c>
      <c r="F175" s="174" t="s">
        <v>754</v>
      </c>
      <c r="G175" s="175" t="s">
        <v>357</v>
      </c>
      <c r="H175" s="176">
        <v>1</v>
      </c>
      <c r="I175" s="177"/>
      <c r="J175" s="178">
        <f>ROUND(I175*H175,2)</f>
        <v>0</v>
      </c>
      <c r="K175" s="174" t="s">
        <v>44</v>
      </c>
      <c r="L175" s="179"/>
      <c r="M175" s="180" t="s">
        <v>44</v>
      </c>
      <c r="N175" s="181" t="s">
        <v>53</v>
      </c>
      <c r="P175" s="142">
        <f>O175*H175</f>
        <v>0</v>
      </c>
      <c r="Q175" s="142">
        <v>0.048</v>
      </c>
      <c r="R175" s="142">
        <f>Q175*H175</f>
        <v>0.048</v>
      </c>
      <c r="S175" s="142">
        <v>0</v>
      </c>
      <c r="T175" s="143">
        <f>S175*H175</f>
        <v>0</v>
      </c>
      <c r="AR175" s="144" t="s">
        <v>222</v>
      </c>
      <c r="AT175" s="144" t="s">
        <v>246</v>
      </c>
      <c r="AU175" s="144" t="s">
        <v>92</v>
      </c>
      <c r="AY175" s="17" t="s">
        <v>160</v>
      </c>
      <c r="BE175" s="145">
        <f>IF(N175="základní",J175,0)</f>
        <v>0</v>
      </c>
      <c r="BF175" s="145">
        <f>IF(N175="snížená",J175,0)</f>
        <v>0</v>
      </c>
      <c r="BG175" s="145">
        <f>IF(N175="zákl. přenesená",J175,0)</f>
        <v>0</v>
      </c>
      <c r="BH175" s="145">
        <f>IF(N175="sníž. přenesená",J175,0)</f>
        <v>0</v>
      </c>
      <c r="BI175" s="145">
        <f>IF(N175="nulová",J175,0)</f>
        <v>0</v>
      </c>
      <c r="BJ175" s="17" t="s">
        <v>90</v>
      </c>
      <c r="BK175" s="145">
        <f>ROUND(I175*H175,2)</f>
        <v>0</v>
      </c>
      <c r="BL175" s="17" t="s">
        <v>167</v>
      </c>
      <c r="BM175" s="144" t="s">
        <v>755</v>
      </c>
    </row>
    <row r="176" spans="2:65" s="1" customFormat="1" ht="24.2" customHeight="1">
      <c r="B176" s="33"/>
      <c r="C176" s="133" t="s">
        <v>342</v>
      </c>
      <c r="D176" s="133" t="s">
        <v>162</v>
      </c>
      <c r="E176" s="134" t="s">
        <v>756</v>
      </c>
      <c r="F176" s="135" t="s">
        <v>757</v>
      </c>
      <c r="G176" s="136" t="s">
        <v>200</v>
      </c>
      <c r="H176" s="137">
        <v>16.1</v>
      </c>
      <c r="I176" s="138"/>
      <c r="J176" s="139">
        <f>ROUND(I176*H176,2)</f>
        <v>0</v>
      </c>
      <c r="K176" s="135" t="s">
        <v>166</v>
      </c>
      <c r="L176" s="33"/>
      <c r="M176" s="140" t="s">
        <v>44</v>
      </c>
      <c r="N176" s="141" t="s">
        <v>53</v>
      </c>
      <c r="P176" s="142">
        <f>O176*H176</f>
        <v>0</v>
      </c>
      <c r="Q176" s="142">
        <v>0</v>
      </c>
      <c r="R176" s="142">
        <f>Q176*H176</f>
        <v>0</v>
      </c>
      <c r="S176" s="142">
        <v>0.98</v>
      </c>
      <c r="T176" s="143">
        <f>S176*H176</f>
        <v>15.778</v>
      </c>
      <c r="AR176" s="144" t="s">
        <v>167</v>
      </c>
      <c r="AT176" s="144" t="s">
        <v>162</v>
      </c>
      <c r="AU176" s="144" t="s">
        <v>92</v>
      </c>
      <c r="AY176" s="17" t="s">
        <v>160</v>
      </c>
      <c r="BE176" s="145">
        <f>IF(N176="základní",J176,0)</f>
        <v>0</v>
      </c>
      <c r="BF176" s="145">
        <f>IF(N176="snížená",J176,0)</f>
        <v>0</v>
      </c>
      <c r="BG176" s="145">
        <f>IF(N176="zákl. přenesená",J176,0)</f>
        <v>0</v>
      </c>
      <c r="BH176" s="145">
        <f>IF(N176="sníž. přenesená",J176,0)</f>
        <v>0</v>
      </c>
      <c r="BI176" s="145">
        <f>IF(N176="nulová",J176,0)</f>
        <v>0</v>
      </c>
      <c r="BJ176" s="17" t="s">
        <v>90</v>
      </c>
      <c r="BK176" s="145">
        <f>ROUND(I176*H176,2)</f>
        <v>0</v>
      </c>
      <c r="BL176" s="17" t="s">
        <v>167</v>
      </c>
      <c r="BM176" s="144" t="s">
        <v>758</v>
      </c>
    </row>
    <row r="177" spans="2:47" s="1" customFormat="1" ht="11.25">
      <c r="B177" s="33"/>
      <c r="D177" s="146" t="s">
        <v>169</v>
      </c>
      <c r="F177" s="147" t="s">
        <v>759</v>
      </c>
      <c r="I177" s="148"/>
      <c r="L177" s="33"/>
      <c r="M177" s="149"/>
      <c r="T177" s="54"/>
      <c r="AT177" s="17" t="s">
        <v>169</v>
      </c>
      <c r="AU177" s="17" t="s">
        <v>92</v>
      </c>
    </row>
    <row r="178" spans="2:47" s="1" customFormat="1" ht="97.5">
      <c r="B178" s="33"/>
      <c r="D178" s="150" t="s">
        <v>171</v>
      </c>
      <c r="F178" s="151" t="s">
        <v>760</v>
      </c>
      <c r="I178" s="148"/>
      <c r="L178" s="33"/>
      <c r="M178" s="149"/>
      <c r="T178" s="54"/>
      <c r="AT178" s="17" t="s">
        <v>171</v>
      </c>
      <c r="AU178" s="17" t="s">
        <v>92</v>
      </c>
    </row>
    <row r="179" spans="2:63" s="11" customFormat="1" ht="22.9" customHeight="1">
      <c r="B179" s="121"/>
      <c r="D179" s="122" t="s">
        <v>81</v>
      </c>
      <c r="E179" s="131" t="s">
        <v>410</v>
      </c>
      <c r="F179" s="131" t="s">
        <v>411</v>
      </c>
      <c r="I179" s="124"/>
      <c r="J179" s="132">
        <f>BK179</f>
        <v>0</v>
      </c>
      <c r="L179" s="121"/>
      <c r="M179" s="126"/>
      <c r="P179" s="127">
        <f>SUM(P180:P188)</f>
        <v>0</v>
      </c>
      <c r="R179" s="127">
        <f>SUM(R180:R188)</f>
        <v>0</v>
      </c>
      <c r="T179" s="128">
        <f>SUM(T180:T188)</f>
        <v>0</v>
      </c>
      <c r="AR179" s="122" t="s">
        <v>90</v>
      </c>
      <c r="AT179" s="129" t="s">
        <v>81</v>
      </c>
      <c r="AU179" s="129" t="s">
        <v>90</v>
      </c>
      <c r="AY179" s="122" t="s">
        <v>160</v>
      </c>
      <c r="BK179" s="130">
        <f>SUM(BK180:BK188)</f>
        <v>0</v>
      </c>
    </row>
    <row r="180" spans="2:65" s="1" customFormat="1" ht="24.2" customHeight="1">
      <c r="B180" s="33"/>
      <c r="C180" s="133" t="s">
        <v>348</v>
      </c>
      <c r="D180" s="133" t="s">
        <v>162</v>
      </c>
      <c r="E180" s="134" t="s">
        <v>624</v>
      </c>
      <c r="F180" s="135" t="s">
        <v>625</v>
      </c>
      <c r="G180" s="136" t="s">
        <v>126</v>
      </c>
      <c r="H180" s="137">
        <v>15.778</v>
      </c>
      <c r="I180" s="138"/>
      <c r="J180" s="139">
        <f>ROUND(I180*H180,2)</f>
        <v>0</v>
      </c>
      <c r="K180" s="135" t="s">
        <v>166</v>
      </c>
      <c r="L180" s="33"/>
      <c r="M180" s="140" t="s">
        <v>44</v>
      </c>
      <c r="N180" s="141" t="s">
        <v>53</v>
      </c>
      <c r="P180" s="142">
        <f>O180*H180</f>
        <v>0</v>
      </c>
      <c r="Q180" s="142">
        <v>0</v>
      </c>
      <c r="R180" s="142">
        <f>Q180*H180</f>
        <v>0</v>
      </c>
      <c r="S180" s="142">
        <v>0</v>
      </c>
      <c r="T180" s="143">
        <f>S180*H180</f>
        <v>0</v>
      </c>
      <c r="AR180" s="144" t="s">
        <v>167</v>
      </c>
      <c r="AT180" s="144" t="s">
        <v>162</v>
      </c>
      <c r="AU180" s="144" t="s">
        <v>92</v>
      </c>
      <c r="AY180" s="17" t="s">
        <v>160</v>
      </c>
      <c r="BE180" s="145">
        <f>IF(N180="základní",J180,0)</f>
        <v>0</v>
      </c>
      <c r="BF180" s="145">
        <f>IF(N180="snížená",J180,0)</f>
        <v>0</v>
      </c>
      <c r="BG180" s="145">
        <f>IF(N180="zákl. přenesená",J180,0)</f>
        <v>0</v>
      </c>
      <c r="BH180" s="145">
        <f>IF(N180="sníž. přenesená",J180,0)</f>
        <v>0</v>
      </c>
      <c r="BI180" s="145">
        <f>IF(N180="nulová",J180,0)</f>
        <v>0</v>
      </c>
      <c r="BJ180" s="17" t="s">
        <v>90</v>
      </c>
      <c r="BK180" s="145">
        <f>ROUND(I180*H180,2)</f>
        <v>0</v>
      </c>
      <c r="BL180" s="17" t="s">
        <v>167</v>
      </c>
      <c r="BM180" s="144" t="s">
        <v>761</v>
      </c>
    </row>
    <row r="181" spans="2:47" s="1" customFormat="1" ht="11.25">
      <c r="B181" s="33"/>
      <c r="D181" s="146" t="s">
        <v>169</v>
      </c>
      <c r="F181" s="147" t="s">
        <v>627</v>
      </c>
      <c r="I181" s="148"/>
      <c r="L181" s="33"/>
      <c r="M181" s="149"/>
      <c r="T181" s="54"/>
      <c r="AT181" s="17" t="s">
        <v>169</v>
      </c>
      <c r="AU181" s="17" t="s">
        <v>92</v>
      </c>
    </row>
    <row r="182" spans="2:47" s="1" customFormat="1" ht="78">
      <c r="B182" s="33"/>
      <c r="D182" s="150" t="s">
        <v>171</v>
      </c>
      <c r="F182" s="151" t="s">
        <v>417</v>
      </c>
      <c r="I182" s="148"/>
      <c r="L182" s="33"/>
      <c r="M182" s="149"/>
      <c r="T182" s="54"/>
      <c r="AT182" s="17" t="s">
        <v>171</v>
      </c>
      <c r="AU182" s="17" t="s">
        <v>92</v>
      </c>
    </row>
    <row r="183" spans="2:65" s="1" customFormat="1" ht="24.2" customHeight="1">
      <c r="B183" s="33"/>
      <c r="C183" s="133" t="s">
        <v>354</v>
      </c>
      <c r="D183" s="133" t="s">
        <v>162</v>
      </c>
      <c r="E183" s="134" t="s">
        <v>629</v>
      </c>
      <c r="F183" s="135" t="s">
        <v>427</v>
      </c>
      <c r="G183" s="136" t="s">
        <v>126</v>
      </c>
      <c r="H183" s="137">
        <v>378.672</v>
      </c>
      <c r="I183" s="138"/>
      <c r="J183" s="139">
        <f>ROUND(I183*H183,2)</f>
        <v>0</v>
      </c>
      <c r="K183" s="135" t="s">
        <v>166</v>
      </c>
      <c r="L183" s="33"/>
      <c r="M183" s="140" t="s">
        <v>44</v>
      </c>
      <c r="N183" s="141" t="s">
        <v>53</v>
      </c>
      <c r="P183" s="142">
        <f>O183*H183</f>
        <v>0</v>
      </c>
      <c r="Q183" s="142">
        <v>0</v>
      </c>
      <c r="R183" s="142">
        <f>Q183*H183</f>
        <v>0</v>
      </c>
      <c r="S183" s="142">
        <v>0</v>
      </c>
      <c r="T183" s="143">
        <f>S183*H183</f>
        <v>0</v>
      </c>
      <c r="AR183" s="144" t="s">
        <v>167</v>
      </c>
      <c r="AT183" s="144" t="s">
        <v>162</v>
      </c>
      <c r="AU183" s="144" t="s">
        <v>92</v>
      </c>
      <c r="AY183" s="17" t="s">
        <v>160</v>
      </c>
      <c r="BE183" s="145">
        <f>IF(N183="základní",J183,0)</f>
        <v>0</v>
      </c>
      <c r="BF183" s="145">
        <f>IF(N183="snížená",J183,0)</f>
        <v>0</v>
      </c>
      <c r="BG183" s="145">
        <f>IF(N183="zákl. přenesená",J183,0)</f>
        <v>0</v>
      </c>
      <c r="BH183" s="145">
        <f>IF(N183="sníž. přenesená",J183,0)</f>
        <v>0</v>
      </c>
      <c r="BI183" s="145">
        <f>IF(N183="nulová",J183,0)</f>
        <v>0</v>
      </c>
      <c r="BJ183" s="17" t="s">
        <v>90</v>
      </c>
      <c r="BK183" s="145">
        <f>ROUND(I183*H183,2)</f>
        <v>0</v>
      </c>
      <c r="BL183" s="17" t="s">
        <v>167</v>
      </c>
      <c r="BM183" s="144" t="s">
        <v>762</v>
      </c>
    </row>
    <row r="184" spans="2:47" s="1" customFormat="1" ht="11.25">
      <c r="B184" s="33"/>
      <c r="D184" s="146" t="s">
        <v>169</v>
      </c>
      <c r="F184" s="147" t="s">
        <v>631</v>
      </c>
      <c r="I184" s="148"/>
      <c r="L184" s="33"/>
      <c r="M184" s="149"/>
      <c r="T184" s="54"/>
      <c r="AT184" s="17" t="s">
        <v>169</v>
      </c>
      <c r="AU184" s="17" t="s">
        <v>92</v>
      </c>
    </row>
    <row r="185" spans="2:47" s="1" customFormat="1" ht="78">
      <c r="B185" s="33"/>
      <c r="D185" s="150" t="s">
        <v>171</v>
      </c>
      <c r="F185" s="151" t="s">
        <v>417</v>
      </c>
      <c r="I185" s="148"/>
      <c r="L185" s="33"/>
      <c r="M185" s="149"/>
      <c r="T185" s="54"/>
      <c r="AT185" s="17" t="s">
        <v>171</v>
      </c>
      <c r="AU185" s="17" t="s">
        <v>92</v>
      </c>
    </row>
    <row r="186" spans="2:51" s="12" customFormat="1" ht="11.25">
      <c r="B186" s="152"/>
      <c r="D186" s="150" t="s">
        <v>173</v>
      </c>
      <c r="F186" s="154" t="s">
        <v>763</v>
      </c>
      <c r="H186" s="155">
        <v>378.672</v>
      </c>
      <c r="I186" s="156"/>
      <c r="L186" s="152"/>
      <c r="M186" s="157"/>
      <c r="T186" s="158"/>
      <c r="AT186" s="153" t="s">
        <v>173</v>
      </c>
      <c r="AU186" s="153" t="s">
        <v>92</v>
      </c>
      <c r="AV186" s="12" t="s">
        <v>92</v>
      </c>
      <c r="AW186" s="12" t="s">
        <v>4</v>
      </c>
      <c r="AX186" s="12" t="s">
        <v>90</v>
      </c>
      <c r="AY186" s="153" t="s">
        <v>160</v>
      </c>
    </row>
    <row r="187" spans="2:65" s="1" customFormat="1" ht="24.2" customHeight="1">
      <c r="B187" s="33"/>
      <c r="C187" s="133" t="s">
        <v>362</v>
      </c>
      <c r="D187" s="133" t="s">
        <v>162</v>
      </c>
      <c r="E187" s="134" t="s">
        <v>440</v>
      </c>
      <c r="F187" s="135" t="s">
        <v>441</v>
      </c>
      <c r="G187" s="136" t="s">
        <v>126</v>
      </c>
      <c r="H187" s="137">
        <v>15.778</v>
      </c>
      <c r="I187" s="138"/>
      <c r="J187" s="139">
        <f>ROUND(I187*H187,2)</f>
        <v>0</v>
      </c>
      <c r="K187" s="135" t="s">
        <v>166</v>
      </c>
      <c r="L187" s="33"/>
      <c r="M187" s="140" t="s">
        <v>44</v>
      </c>
      <c r="N187" s="141" t="s">
        <v>53</v>
      </c>
      <c r="P187" s="142">
        <f>O187*H187</f>
        <v>0</v>
      </c>
      <c r="Q187" s="142">
        <v>0</v>
      </c>
      <c r="R187" s="142">
        <f>Q187*H187</f>
        <v>0</v>
      </c>
      <c r="S187" s="142">
        <v>0</v>
      </c>
      <c r="T187" s="143">
        <f>S187*H187</f>
        <v>0</v>
      </c>
      <c r="AR187" s="144" t="s">
        <v>167</v>
      </c>
      <c r="AT187" s="144" t="s">
        <v>162</v>
      </c>
      <c r="AU187" s="144" t="s">
        <v>92</v>
      </c>
      <c r="AY187" s="17" t="s">
        <v>160</v>
      </c>
      <c r="BE187" s="145">
        <f>IF(N187="základní",J187,0)</f>
        <v>0</v>
      </c>
      <c r="BF187" s="145">
        <f>IF(N187="snížená",J187,0)</f>
        <v>0</v>
      </c>
      <c r="BG187" s="145">
        <f>IF(N187="zákl. přenesená",J187,0)</f>
        <v>0</v>
      </c>
      <c r="BH187" s="145">
        <f>IF(N187="sníž. přenesená",J187,0)</f>
        <v>0</v>
      </c>
      <c r="BI187" s="145">
        <f>IF(N187="nulová",J187,0)</f>
        <v>0</v>
      </c>
      <c r="BJ187" s="17" t="s">
        <v>90</v>
      </c>
      <c r="BK187" s="145">
        <f>ROUND(I187*H187,2)</f>
        <v>0</v>
      </c>
      <c r="BL187" s="17" t="s">
        <v>167</v>
      </c>
      <c r="BM187" s="144" t="s">
        <v>764</v>
      </c>
    </row>
    <row r="188" spans="2:47" s="1" customFormat="1" ht="11.25">
      <c r="B188" s="33"/>
      <c r="D188" s="146" t="s">
        <v>169</v>
      </c>
      <c r="F188" s="147" t="s">
        <v>443</v>
      </c>
      <c r="I188" s="148"/>
      <c r="L188" s="33"/>
      <c r="M188" s="149"/>
      <c r="T188" s="54"/>
      <c r="AT188" s="17" t="s">
        <v>169</v>
      </c>
      <c r="AU188" s="17" t="s">
        <v>92</v>
      </c>
    </row>
    <row r="189" spans="2:63" s="11" customFormat="1" ht="22.9" customHeight="1">
      <c r="B189" s="121"/>
      <c r="D189" s="122" t="s">
        <v>81</v>
      </c>
      <c r="E189" s="131" t="s">
        <v>457</v>
      </c>
      <c r="F189" s="131" t="s">
        <v>458</v>
      </c>
      <c r="I189" s="124"/>
      <c r="J189" s="132">
        <f>BK189</f>
        <v>0</v>
      </c>
      <c r="L189" s="121"/>
      <c r="M189" s="126"/>
      <c r="P189" s="127">
        <f>SUM(P190:P192)</f>
        <v>0</v>
      </c>
      <c r="R189" s="127">
        <f>SUM(R190:R192)</f>
        <v>0</v>
      </c>
      <c r="T189" s="128">
        <f>SUM(T190:T192)</f>
        <v>0</v>
      </c>
      <c r="AR189" s="122" t="s">
        <v>90</v>
      </c>
      <c r="AT189" s="129" t="s">
        <v>81</v>
      </c>
      <c r="AU189" s="129" t="s">
        <v>90</v>
      </c>
      <c r="AY189" s="122" t="s">
        <v>160</v>
      </c>
      <c r="BK189" s="130">
        <f>SUM(BK190:BK192)</f>
        <v>0</v>
      </c>
    </row>
    <row r="190" spans="2:65" s="1" customFormat="1" ht="24.2" customHeight="1">
      <c r="B190" s="33"/>
      <c r="C190" s="133" t="s">
        <v>370</v>
      </c>
      <c r="D190" s="133" t="s">
        <v>162</v>
      </c>
      <c r="E190" s="134" t="s">
        <v>765</v>
      </c>
      <c r="F190" s="135" t="s">
        <v>766</v>
      </c>
      <c r="G190" s="136" t="s">
        <v>126</v>
      </c>
      <c r="H190" s="137">
        <v>158.166</v>
      </c>
      <c r="I190" s="138"/>
      <c r="J190" s="139">
        <f>ROUND(I190*H190,2)</f>
        <v>0</v>
      </c>
      <c r="K190" s="135" t="s">
        <v>166</v>
      </c>
      <c r="L190" s="33"/>
      <c r="M190" s="140" t="s">
        <v>44</v>
      </c>
      <c r="N190" s="141" t="s">
        <v>53</v>
      </c>
      <c r="P190" s="142">
        <f>O190*H190</f>
        <v>0</v>
      </c>
      <c r="Q190" s="142">
        <v>0</v>
      </c>
      <c r="R190" s="142">
        <f>Q190*H190</f>
        <v>0</v>
      </c>
      <c r="S190" s="142">
        <v>0</v>
      </c>
      <c r="T190" s="143">
        <f>S190*H190</f>
        <v>0</v>
      </c>
      <c r="AR190" s="144" t="s">
        <v>167</v>
      </c>
      <c r="AT190" s="144" t="s">
        <v>162</v>
      </c>
      <c r="AU190" s="144" t="s">
        <v>92</v>
      </c>
      <c r="AY190" s="17" t="s">
        <v>160</v>
      </c>
      <c r="BE190" s="145">
        <f>IF(N190="základní",J190,0)</f>
        <v>0</v>
      </c>
      <c r="BF190" s="145">
        <f>IF(N190="snížená",J190,0)</f>
        <v>0</v>
      </c>
      <c r="BG190" s="145">
        <f>IF(N190="zákl. přenesená",J190,0)</f>
        <v>0</v>
      </c>
      <c r="BH190" s="145">
        <f>IF(N190="sníž. přenesená",J190,0)</f>
        <v>0</v>
      </c>
      <c r="BI190" s="145">
        <f>IF(N190="nulová",J190,0)</f>
        <v>0</v>
      </c>
      <c r="BJ190" s="17" t="s">
        <v>90</v>
      </c>
      <c r="BK190" s="145">
        <f>ROUND(I190*H190,2)</f>
        <v>0</v>
      </c>
      <c r="BL190" s="17" t="s">
        <v>167</v>
      </c>
      <c r="BM190" s="144" t="s">
        <v>767</v>
      </c>
    </row>
    <row r="191" spans="2:47" s="1" customFormat="1" ht="11.25">
      <c r="B191" s="33"/>
      <c r="D191" s="146" t="s">
        <v>169</v>
      </c>
      <c r="F191" s="147" t="s">
        <v>768</v>
      </c>
      <c r="I191" s="148"/>
      <c r="L191" s="33"/>
      <c r="M191" s="149"/>
      <c r="T191" s="54"/>
      <c r="AT191" s="17" t="s">
        <v>169</v>
      </c>
      <c r="AU191" s="17" t="s">
        <v>92</v>
      </c>
    </row>
    <row r="192" spans="2:47" s="1" customFormat="1" ht="58.5">
      <c r="B192" s="33"/>
      <c r="D192" s="150" t="s">
        <v>171</v>
      </c>
      <c r="F192" s="151" t="s">
        <v>769</v>
      </c>
      <c r="I192" s="148"/>
      <c r="L192" s="33"/>
      <c r="M192" s="149"/>
      <c r="T192" s="54"/>
      <c r="AT192" s="17" t="s">
        <v>171</v>
      </c>
      <c r="AU192" s="17" t="s">
        <v>92</v>
      </c>
    </row>
    <row r="193" spans="2:63" s="11" customFormat="1" ht="25.9" customHeight="1">
      <c r="B193" s="121"/>
      <c r="D193" s="122" t="s">
        <v>81</v>
      </c>
      <c r="E193" s="123" t="s">
        <v>770</v>
      </c>
      <c r="F193" s="123" t="s">
        <v>771</v>
      </c>
      <c r="I193" s="124"/>
      <c r="J193" s="125">
        <f>BK193</f>
        <v>0</v>
      </c>
      <c r="L193" s="121"/>
      <c r="M193" s="126"/>
      <c r="P193" s="127">
        <f>P194</f>
        <v>0</v>
      </c>
      <c r="R193" s="127">
        <f>R194</f>
        <v>0.07982144999999999</v>
      </c>
      <c r="T193" s="128">
        <f>T194</f>
        <v>0</v>
      </c>
      <c r="AR193" s="122" t="s">
        <v>92</v>
      </c>
      <c r="AT193" s="129" t="s">
        <v>81</v>
      </c>
      <c r="AU193" s="129" t="s">
        <v>82</v>
      </c>
      <c r="AY193" s="122" t="s">
        <v>160</v>
      </c>
      <c r="BK193" s="130">
        <f>BK194</f>
        <v>0</v>
      </c>
    </row>
    <row r="194" spans="2:63" s="11" customFormat="1" ht="22.9" customHeight="1">
      <c r="B194" s="121"/>
      <c r="D194" s="122" t="s">
        <v>81</v>
      </c>
      <c r="E194" s="131" t="s">
        <v>772</v>
      </c>
      <c r="F194" s="131" t="s">
        <v>773</v>
      </c>
      <c r="I194" s="124"/>
      <c r="J194" s="132">
        <f>BK194</f>
        <v>0</v>
      </c>
      <c r="L194" s="121"/>
      <c r="M194" s="126"/>
      <c r="P194" s="127">
        <f>SUM(P195:P213)</f>
        <v>0</v>
      </c>
      <c r="R194" s="127">
        <f>SUM(R195:R213)</f>
        <v>0.07982144999999999</v>
      </c>
      <c r="T194" s="128">
        <f>SUM(T195:T213)</f>
        <v>0</v>
      </c>
      <c r="AR194" s="122" t="s">
        <v>92</v>
      </c>
      <c r="AT194" s="129" t="s">
        <v>81</v>
      </c>
      <c r="AU194" s="129" t="s">
        <v>90</v>
      </c>
      <c r="AY194" s="122" t="s">
        <v>160</v>
      </c>
      <c r="BK194" s="130">
        <f>SUM(BK195:BK213)</f>
        <v>0</v>
      </c>
    </row>
    <row r="195" spans="2:65" s="1" customFormat="1" ht="21.75" customHeight="1">
      <c r="B195" s="33"/>
      <c r="C195" s="133" t="s">
        <v>375</v>
      </c>
      <c r="D195" s="133" t="s">
        <v>162</v>
      </c>
      <c r="E195" s="134" t="s">
        <v>774</v>
      </c>
      <c r="F195" s="135" t="s">
        <v>775</v>
      </c>
      <c r="G195" s="136" t="s">
        <v>165</v>
      </c>
      <c r="H195" s="137">
        <v>57.3</v>
      </c>
      <c r="I195" s="138"/>
      <c r="J195" s="139">
        <f>ROUND(I195*H195,2)</f>
        <v>0</v>
      </c>
      <c r="K195" s="135" t="s">
        <v>166</v>
      </c>
      <c r="L195" s="33"/>
      <c r="M195" s="140" t="s">
        <v>44</v>
      </c>
      <c r="N195" s="141" t="s">
        <v>53</v>
      </c>
      <c r="P195" s="142">
        <f>O195*H195</f>
        <v>0</v>
      </c>
      <c r="Q195" s="142">
        <v>0</v>
      </c>
      <c r="R195" s="142">
        <f>Q195*H195</f>
        <v>0</v>
      </c>
      <c r="S195" s="142">
        <v>0</v>
      </c>
      <c r="T195" s="143">
        <f>S195*H195</f>
        <v>0</v>
      </c>
      <c r="AR195" s="144" t="s">
        <v>276</v>
      </c>
      <c r="AT195" s="144" t="s">
        <v>162</v>
      </c>
      <c r="AU195" s="144" t="s">
        <v>92</v>
      </c>
      <c r="AY195" s="17" t="s">
        <v>160</v>
      </c>
      <c r="BE195" s="145">
        <f>IF(N195="základní",J195,0)</f>
        <v>0</v>
      </c>
      <c r="BF195" s="145">
        <f>IF(N195="snížená",J195,0)</f>
        <v>0</v>
      </c>
      <c r="BG195" s="145">
        <f>IF(N195="zákl. přenesená",J195,0)</f>
        <v>0</v>
      </c>
      <c r="BH195" s="145">
        <f>IF(N195="sníž. přenesená",J195,0)</f>
        <v>0</v>
      </c>
      <c r="BI195" s="145">
        <f>IF(N195="nulová",J195,0)</f>
        <v>0</v>
      </c>
      <c r="BJ195" s="17" t="s">
        <v>90</v>
      </c>
      <c r="BK195" s="145">
        <f>ROUND(I195*H195,2)</f>
        <v>0</v>
      </c>
      <c r="BL195" s="17" t="s">
        <v>276</v>
      </c>
      <c r="BM195" s="144" t="s">
        <v>776</v>
      </c>
    </row>
    <row r="196" spans="2:47" s="1" customFormat="1" ht="11.25">
      <c r="B196" s="33"/>
      <c r="D196" s="146" t="s">
        <v>169</v>
      </c>
      <c r="F196" s="147" t="s">
        <v>777</v>
      </c>
      <c r="I196" s="148"/>
      <c r="L196" s="33"/>
      <c r="M196" s="149"/>
      <c r="T196" s="54"/>
      <c r="AT196" s="17" t="s">
        <v>169</v>
      </c>
      <c r="AU196" s="17" t="s">
        <v>92</v>
      </c>
    </row>
    <row r="197" spans="2:47" s="1" customFormat="1" ht="29.25">
      <c r="B197" s="33"/>
      <c r="D197" s="150" t="s">
        <v>171</v>
      </c>
      <c r="F197" s="151" t="s">
        <v>778</v>
      </c>
      <c r="I197" s="148"/>
      <c r="L197" s="33"/>
      <c r="M197" s="149"/>
      <c r="T197" s="54"/>
      <c r="AT197" s="17" t="s">
        <v>171</v>
      </c>
      <c r="AU197" s="17" t="s">
        <v>92</v>
      </c>
    </row>
    <row r="198" spans="2:51" s="12" customFormat="1" ht="11.25">
      <c r="B198" s="152"/>
      <c r="D198" s="150" t="s">
        <v>173</v>
      </c>
      <c r="E198" s="153" t="s">
        <v>44</v>
      </c>
      <c r="F198" s="154" t="s">
        <v>779</v>
      </c>
      <c r="H198" s="155">
        <v>57.3</v>
      </c>
      <c r="I198" s="156"/>
      <c r="L198" s="152"/>
      <c r="M198" s="157"/>
      <c r="T198" s="158"/>
      <c r="AT198" s="153" t="s">
        <v>173</v>
      </c>
      <c r="AU198" s="153" t="s">
        <v>92</v>
      </c>
      <c r="AV198" s="12" t="s">
        <v>92</v>
      </c>
      <c r="AW198" s="12" t="s">
        <v>42</v>
      </c>
      <c r="AX198" s="12" t="s">
        <v>90</v>
      </c>
      <c r="AY198" s="153" t="s">
        <v>160</v>
      </c>
    </row>
    <row r="199" spans="2:65" s="1" customFormat="1" ht="16.5" customHeight="1">
      <c r="B199" s="33"/>
      <c r="C199" s="172" t="s">
        <v>384</v>
      </c>
      <c r="D199" s="172" t="s">
        <v>246</v>
      </c>
      <c r="E199" s="173" t="s">
        <v>780</v>
      </c>
      <c r="F199" s="174" t="s">
        <v>781</v>
      </c>
      <c r="G199" s="175" t="s">
        <v>126</v>
      </c>
      <c r="H199" s="176">
        <v>0.02</v>
      </c>
      <c r="I199" s="177"/>
      <c r="J199" s="178">
        <f>ROUND(I199*H199,2)</f>
        <v>0</v>
      </c>
      <c r="K199" s="174" t="s">
        <v>166</v>
      </c>
      <c r="L199" s="179"/>
      <c r="M199" s="180" t="s">
        <v>44</v>
      </c>
      <c r="N199" s="181" t="s">
        <v>53</v>
      </c>
      <c r="P199" s="142">
        <f>O199*H199</f>
        <v>0</v>
      </c>
      <c r="Q199" s="142">
        <v>1</v>
      </c>
      <c r="R199" s="142">
        <f>Q199*H199</f>
        <v>0.02</v>
      </c>
      <c r="S199" s="142">
        <v>0</v>
      </c>
      <c r="T199" s="143">
        <f>S199*H199</f>
        <v>0</v>
      </c>
      <c r="AR199" s="144" t="s">
        <v>384</v>
      </c>
      <c r="AT199" s="144" t="s">
        <v>246</v>
      </c>
      <c r="AU199" s="144" t="s">
        <v>92</v>
      </c>
      <c r="AY199" s="17" t="s">
        <v>160</v>
      </c>
      <c r="BE199" s="145">
        <f>IF(N199="základní",J199,0)</f>
        <v>0</v>
      </c>
      <c r="BF199" s="145">
        <f>IF(N199="snížená",J199,0)</f>
        <v>0</v>
      </c>
      <c r="BG199" s="145">
        <f>IF(N199="zákl. přenesená",J199,0)</f>
        <v>0</v>
      </c>
      <c r="BH199" s="145">
        <f>IF(N199="sníž. přenesená",J199,0)</f>
        <v>0</v>
      </c>
      <c r="BI199" s="145">
        <f>IF(N199="nulová",J199,0)</f>
        <v>0</v>
      </c>
      <c r="BJ199" s="17" t="s">
        <v>90</v>
      </c>
      <c r="BK199" s="145">
        <f>ROUND(I199*H199,2)</f>
        <v>0</v>
      </c>
      <c r="BL199" s="17" t="s">
        <v>276</v>
      </c>
      <c r="BM199" s="144" t="s">
        <v>782</v>
      </c>
    </row>
    <row r="200" spans="2:51" s="12" customFormat="1" ht="11.25">
      <c r="B200" s="152"/>
      <c r="D200" s="150" t="s">
        <v>173</v>
      </c>
      <c r="F200" s="154" t="s">
        <v>783</v>
      </c>
      <c r="H200" s="155">
        <v>0.02</v>
      </c>
      <c r="I200" s="156"/>
      <c r="L200" s="152"/>
      <c r="M200" s="157"/>
      <c r="T200" s="158"/>
      <c r="AT200" s="153" t="s">
        <v>173</v>
      </c>
      <c r="AU200" s="153" t="s">
        <v>92</v>
      </c>
      <c r="AV200" s="12" t="s">
        <v>92</v>
      </c>
      <c r="AW200" s="12" t="s">
        <v>4</v>
      </c>
      <c r="AX200" s="12" t="s">
        <v>90</v>
      </c>
      <c r="AY200" s="153" t="s">
        <v>160</v>
      </c>
    </row>
    <row r="201" spans="2:65" s="1" customFormat="1" ht="21.75" customHeight="1">
      <c r="B201" s="33"/>
      <c r="C201" s="133" t="s">
        <v>390</v>
      </c>
      <c r="D201" s="133" t="s">
        <v>162</v>
      </c>
      <c r="E201" s="134" t="s">
        <v>784</v>
      </c>
      <c r="F201" s="135" t="s">
        <v>785</v>
      </c>
      <c r="G201" s="136" t="s">
        <v>165</v>
      </c>
      <c r="H201" s="137">
        <v>114.6</v>
      </c>
      <c r="I201" s="138"/>
      <c r="J201" s="139">
        <f>ROUND(I201*H201,2)</f>
        <v>0</v>
      </c>
      <c r="K201" s="135" t="s">
        <v>166</v>
      </c>
      <c r="L201" s="33"/>
      <c r="M201" s="140" t="s">
        <v>44</v>
      </c>
      <c r="N201" s="141" t="s">
        <v>53</v>
      </c>
      <c r="P201" s="142">
        <f>O201*H201</f>
        <v>0</v>
      </c>
      <c r="Q201" s="142">
        <v>0</v>
      </c>
      <c r="R201" s="142">
        <f>Q201*H201</f>
        <v>0</v>
      </c>
      <c r="S201" s="142">
        <v>0</v>
      </c>
      <c r="T201" s="143">
        <f>S201*H201</f>
        <v>0</v>
      </c>
      <c r="AR201" s="144" t="s">
        <v>276</v>
      </c>
      <c r="AT201" s="144" t="s">
        <v>162</v>
      </c>
      <c r="AU201" s="144" t="s">
        <v>92</v>
      </c>
      <c r="AY201" s="17" t="s">
        <v>160</v>
      </c>
      <c r="BE201" s="145">
        <f>IF(N201="základní",J201,0)</f>
        <v>0</v>
      </c>
      <c r="BF201" s="145">
        <f>IF(N201="snížená",J201,0)</f>
        <v>0</v>
      </c>
      <c r="BG201" s="145">
        <f>IF(N201="zákl. přenesená",J201,0)</f>
        <v>0</v>
      </c>
      <c r="BH201" s="145">
        <f>IF(N201="sníž. přenesená",J201,0)</f>
        <v>0</v>
      </c>
      <c r="BI201" s="145">
        <f>IF(N201="nulová",J201,0)</f>
        <v>0</v>
      </c>
      <c r="BJ201" s="17" t="s">
        <v>90</v>
      </c>
      <c r="BK201" s="145">
        <f>ROUND(I201*H201,2)</f>
        <v>0</v>
      </c>
      <c r="BL201" s="17" t="s">
        <v>276</v>
      </c>
      <c r="BM201" s="144" t="s">
        <v>786</v>
      </c>
    </row>
    <row r="202" spans="2:47" s="1" customFormat="1" ht="11.25">
      <c r="B202" s="33"/>
      <c r="D202" s="146" t="s">
        <v>169</v>
      </c>
      <c r="F202" s="147" t="s">
        <v>787</v>
      </c>
      <c r="I202" s="148"/>
      <c r="L202" s="33"/>
      <c r="M202" s="149"/>
      <c r="T202" s="54"/>
      <c r="AT202" s="17" t="s">
        <v>169</v>
      </c>
      <c r="AU202" s="17" t="s">
        <v>92</v>
      </c>
    </row>
    <row r="203" spans="2:47" s="1" customFormat="1" ht="29.25">
      <c r="B203" s="33"/>
      <c r="D203" s="150" t="s">
        <v>171</v>
      </c>
      <c r="F203" s="151" t="s">
        <v>778</v>
      </c>
      <c r="I203" s="148"/>
      <c r="L203" s="33"/>
      <c r="M203" s="149"/>
      <c r="T203" s="54"/>
      <c r="AT203" s="17" t="s">
        <v>171</v>
      </c>
      <c r="AU203" s="17" t="s">
        <v>92</v>
      </c>
    </row>
    <row r="204" spans="2:51" s="12" customFormat="1" ht="11.25">
      <c r="B204" s="152"/>
      <c r="D204" s="150" t="s">
        <v>173</v>
      </c>
      <c r="E204" s="153" t="s">
        <v>44</v>
      </c>
      <c r="F204" s="154" t="s">
        <v>788</v>
      </c>
      <c r="H204" s="155">
        <v>114.6</v>
      </c>
      <c r="I204" s="156"/>
      <c r="L204" s="152"/>
      <c r="M204" s="157"/>
      <c r="T204" s="158"/>
      <c r="AT204" s="153" t="s">
        <v>173</v>
      </c>
      <c r="AU204" s="153" t="s">
        <v>92</v>
      </c>
      <c r="AV204" s="12" t="s">
        <v>92</v>
      </c>
      <c r="AW204" s="12" t="s">
        <v>42</v>
      </c>
      <c r="AX204" s="12" t="s">
        <v>90</v>
      </c>
      <c r="AY204" s="153" t="s">
        <v>160</v>
      </c>
    </row>
    <row r="205" spans="2:65" s="1" customFormat="1" ht="16.5" customHeight="1">
      <c r="B205" s="33"/>
      <c r="C205" s="172" t="s">
        <v>396</v>
      </c>
      <c r="D205" s="172" t="s">
        <v>246</v>
      </c>
      <c r="E205" s="173" t="s">
        <v>789</v>
      </c>
      <c r="F205" s="174" t="s">
        <v>790</v>
      </c>
      <c r="G205" s="175" t="s">
        <v>126</v>
      </c>
      <c r="H205" s="176">
        <v>0.052</v>
      </c>
      <c r="I205" s="177"/>
      <c r="J205" s="178">
        <f>ROUND(I205*H205,2)</f>
        <v>0</v>
      </c>
      <c r="K205" s="174" t="s">
        <v>166</v>
      </c>
      <c r="L205" s="179"/>
      <c r="M205" s="180" t="s">
        <v>44</v>
      </c>
      <c r="N205" s="181" t="s">
        <v>53</v>
      </c>
      <c r="P205" s="142">
        <f>O205*H205</f>
        <v>0</v>
      </c>
      <c r="Q205" s="142">
        <v>1</v>
      </c>
      <c r="R205" s="142">
        <f>Q205*H205</f>
        <v>0.052</v>
      </c>
      <c r="S205" s="142">
        <v>0</v>
      </c>
      <c r="T205" s="143">
        <f>S205*H205</f>
        <v>0</v>
      </c>
      <c r="AR205" s="144" t="s">
        <v>384</v>
      </c>
      <c r="AT205" s="144" t="s">
        <v>246</v>
      </c>
      <c r="AU205" s="144" t="s">
        <v>92</v>
      </c>
      <c r="AY205" s="17" t="s">
        <v>160</v>
      </c>
      <c r="BE205" s="145">
        <f>IF(N205="základní",J205,0)</f>
        <v>0</v>
      </c>
      <c r="BF205" s="145">
        <f>IF(N205="snížená",J205,0)</f>
        <v>0</v>
      </c>
      <c r="BG205" s="145">
        <f>IF(N205="zákl. přenesená",J205,0)</f>
        <v>0</v>
      </c>
      <c r="BH205" s="145">
        <f>IF(N205="sníž. přenesená",J205,0)</f>
        <v>0</v>
      </c>
      <c r="BI205" s="145">
        <f>IF(N205="nulová",J205,0)</f>
        <v>0</v>
      </c>
      <c r="BJ205" s="17" t="s">
        <v>90</v>
      </c>
      <c r="BK205" s="145">
        <f>ROUND(I205*H205,2)</f>
        <v>0</v>
      </c>
      <c r="BL205" s="17" t="s">
        <v>276</v>
      </c>
      <c r="BM205" s="144" t="s">
        <v>791</v>
      </c>
    </row>
    <row r="206" spans="2:51" s="12" customFormat="1" ht="11.25">
      <c r="B206" s="152"/>
      <c r="D206" s="150" t="s">
        <v>173</v>
      </c>
      <c r="F206" s="154" t="s">
        <v>792</v>
      </c>
      <c r="H206" s="155">
        <v>0.052</v>
      </c>
      <c r="I206" s="156"/>
      <c r="L206" s="152"/>
      <c r="M206" s="157"/>
      <c r="T206" s="158"/>
      <c r="AT206" s="153" t="s">
        <v>173</v>
      </c>
      <c r="AU206" s="153" t="s">
        <v>92</v>
      </c>
      <c r="AV206" s="12" t="s">
        <v>92</v>
      </c>
      <c r="AW206" s="12" t="s">
        <v>4</v>
      </c>
      <c r="AX206" s="12" t="s">
        <v>90</v>
      </c>
      <c r="AY206" s="153" t="s">
        <v>160</v>
      </c>
    </row>
    <row r="207" spans="2:65" s="1" customFormat="1" ht="24.2" customHeight="1">
      <c r="B207" s="33"/>
      <c r="C207" s="133" t="s">
        <v>403</v>
      </c>
      <c r="D207" s="133" t="s">
        <v>162</v>
      </c>
      <c r="E207" s="134" t="s">
        <v>793</v>
      </c>
      <c r="F207" s="135" t="s">
        <v>794</v>
      </c>
      <c r="G207" s="136" t="s">
        <v>165</v>
      </c>
      <c r="H207" s="137">
        <v>57.3</v>
      </c>
      <c r="I207" s="138"/>
      <c r="J207" s="139">
        <f>ROUND(I207*H207,2)</f>
        <v>0</v>
      </c>
      <c r="K207" s="135" t="s">
        <v>166</v>
      </c>
      <c r="L207" s="33"/>
      <c r="M207" s="140" t="s">
        <v>44</v>
      </c>
      <c r="N207" s="141" t="s">
        <v>53</v>
      </c>
      <c r="P207" s="142">
        <f>O207*H207</f>
        <v>0</v>
      </c>
      <c r="Q207" s="142">
        <v>0</v>
      </c>
      <c r="R207" s="142">
        <f>Q207*H207</f>
        <v>0</v>
      </c>
      <c r="S207" s="142">
        <v>0</v>
      </c>
      <c r="T207" s="143">
        <f>S207*H207</f>
        <v>0</v>
      </c>
      <c r="AR207" s="144" t="s">
        <v>276</v>
      </c>
      <c r="AT207" s="144" t="s">
        <v>162</v>
      </c>
      <c r="AU207" s="144" t="s">
        <v>92</v>
      </c>
      <c r="AY207" s="17" t="s">
        <v>160</v>
      </c>
      <c r="BE207" s="145">
        <f>IF(N207="základní",J207,0)</f>
        <v>0</v>
      </c>
      <c r="BF207" s="145">
        <f>IF(N207="snížená",J207,0)</f>
        <v>0</v>
      </c>
      <c r="BG207" s="145">
        <f>IF(N207="zákl. přenesená",J207,0)</f>
        <v>0</v>
      </c>
      <c r="BH207" s="145">
        <f>IF(N207="sníž. přenesená",J207,0)</f>
        <v>0</v>
      </c>
      <c r="BI207" s="145">
        <f>IF(N207="nulová",J207,0)</f>
        <v>0</v>
      </c>
      <c r="BJ207" s="17" t="s">
        <v>90</v>
      </c>
      <c r="BK207" s="145">
        <f>ROUND(I207*H207,2)</f>
        <v>0</v>
      </c>
      <c r="BL207" s="17" t="s">
        <v>276</v>
      </c>
      <c r="BM207" s="144" t="s">
        <v>795</v>
      </c>
    </row>
    <row r="208" spans="2:47" s="1" customFormat="1" ht="11.25">
      <c r="B208" s="33"/>
      <c r="D208" s="146" t="s">
        <v>169</v>
      </c>
      <c r="F208" s="147" t="s">
        <v>796</v>
      </c>
      <c r="I208" s="148"/>
      <c r="L208" s="33"/>
      <c r="M208" s="149"/>
      <c r="T208" s="54"/>
      <c r="AT208" s="17" t="s">
        <v>169</v>
      </c>
      <c r="AU208" s="17" t="s">
        <v>92</v>
      </c>
    </row>
    <row r="209" spans="2:65" s="1" customFormat="1" ht="16.5" customHeight="1">
      <c r="B209" s="33"/>
      <c r="C209" s="172" t="s">
        <v>412</v>
      </c>
      <c r="D209" s="172" t="s">
        <v>246</v>
      </c>
      <c r="E209" s="173" t="s">
        <v>797</v>
      </c>
      <c r="F209" s="174" t="s">
        <v>798</v>
      </c>
      <c r="G209" s="175" t="s">
        <v>165</v>
      </c>
      <c r="H209" s="176">
        <v>60.165</v>
      </c>
      <c r="I209" s="177"/>
      <c r="J209" s="178">
        <f>ROUND(I209*H209,2)</f>
        <v>0</v>
      </c>
      <c r="K209" s="174" t="s">
        <v>166</v>
      </c>
      <c r="L209" s="179"/>
      <c r="M209" s="180" t="s">
        <v>44</v>
      </c>
      <c r="N209" s="181" t="s">
        <v>53</v>
      </c>
      <c r="P209" s="142">
        <f>O209*H209</f>
        <v>0</v>
      </c>
      <c r="Q209" s="142">
        <v>0.00013</v>
      </c>
      <c r="R209" s="142">
        <f>Q209*H209</f>
        <v>0.007821449999999999</v>
      </c>
      <c r="S209" s="142">
        <v>0</v>
      </c>
      <c r="T209" s="143">
        <f>S209*H209</f>
        <v>0</v>
      </c>
      <c r="AR209" s="144" t="s">
        <v>384</v>
      </c>
      <c r="AT209" s="144" t="s">
        <v>246</v>
      </c>
      <c r="AU209" s="144" t="s">
        <v>92</v>
      </c>
      <c r="AY209" s="17" t="s">
        <v>160</v>
      </c>
      <c r="BE209" s="145">
        <f>IF(N209="základní",J209,0)</f>
        <v>0</v>
      </c>
      <c r="BF209" s="145">
        <f>IF(N209="snížená",J209,0)</f>
        <v>0</v>
      </c>
      <c r="BG209" s="145">
        <f>IF(N209="zákl. přenesená",J209,0)</f>
        <v>0</v>
      </c>
      <c r="BH209" s="145">
        <f>IF(N209="sníž. přenesená",J209,0)</f>
        <v>0</v>
      </c>
      <c r="BI209" s="145">
        <f>IF(N209="nulová",J209,0)</f>
        <v>0</v>
      </c>
      <c r="BJ209" s="17" t="s">
        <v>90</v>
      </c>
      <c r="BK209" s="145">
        <f>ROUND(I209*H209,2)</f>
        <v>0</v>
      </c>
      <c r="BL209" s="17" t="s">
        <v>276</v>
      </c>
      <c r="BM209" s="144" t="s">
        <v>799</v>
      </c>
    </row>
    <row r="210" spans="2:51" s="12" customFormat="1" ht="11.25">
      <c r="B210" s="152"/>
      <c r="D210" s="150" t="s">
        <v>173</v>
      </c>
      <c r="F210" s="154" t="s">
        <v>800</v>
      </c>
      <c r="H210" s="155">
        <v>60.165</v>
      </c>
      <c r="I210" s="156"/>
      <c r="L210" s="152"/>
      <c r="M210" s="157"/>
      <c r="T210" s="158"/>
      <c r="AT210" s="153" t="s">
        <v>173</v>
      </c>
      <c r="AU210" s="153" t="s">
        <v>92</v>
      </c>
      <c r="AV210" s="12" t="s">
        <v>92</v>
      </c>
      <c r="AW210" s="12" t="s">
        <v>4</v>
      </c>
      <c r="AX210" s="12" t="s">
        <v>90</v>
      </c>
      <c r="AY210" s="153" t="s">
        <v>160</v>
      </c>
    </row>
    <row r="211" spans="2:65" s="1" customFormat="1" ht="24.2" customHeight="1">
      <c r="B211" s="33"/>
      <c r="C211" s="133" t="s">
        <v>425</v>
      </c>
      <c r="D211" s="133" t="s">
        <v>162</v>
      </c>
      <c r="E211" s="134" t="s">
        <v>801</v>
      </c>
      <c r="F211" s="135" t="s">
        <v>802</v>
      </c>
      <c r="G211" s="136" t="s">
        <v>126</v>
      </c>
      <c r="H211" s="137">
        <v>0.08</v>
      </c>
      <c r="I211" s="138"/>
      <c r="J211" s="139">
        <f>ROUND(I211*H211,2)</f>
        <v>0</v>
      </c>
      <c r="K211" s="135" t="s">
        <v>166</v>
      </c>
      <c r="L211" s="33"/>
      <c r="M211" s="140" t="s">
        <v>44</v>
      </c>
      <c r="N211" s="141" t="s">
        <v>53</v>
      </c>
      <c r="P211" s="142">
        <f>O211*H211</f>
        <v>0</v>
      </c>
      <c r="Q211" s="142">
        <v>0</v>
      </c>
      <c r="R211" s="142">
        <f>Q211*H211</f>
        <v>0</v>
      </c>
      <c r="S211" s="142">
        <v>0</v>
      </c>
      <c r="T211" s="143">
        <f>S211*H211</f>
        <v>0</v>
      </c>
      <c r="AR211" s="144" t="s">
        <v>276</v>
      </c>
      <c r="AT211" s="144" t="s">
        <v>162</v>
      </c>
      <c r="AU211" s="144" t="s">
        <v>92</v>
      </c>
      <c r="AY211" s="17" t="s">
        <v>160</v>
      </c>
      <c r="BE211" s="145">
        <f>IF(N211="základní",J211,0)</f>
        <v>0</v>
      </c>
      <c r="BF211" s="145">
        <f>IF(N211="snížená",J211,0)</f>
        <v>0</v>
      </c>
      <c r="BG211" s="145">
        <f>IF(N211="zákl. přenesená",J211,0)</f>
        <v>0</v>
      </c>
      <c r="BH211" s="145">
        <f>IF(N211="sníž. přenesená",J211,0)</f>
        <v>0</v>
      </c>
      <c r="BI211" s="145">
        <f>IF(N211="nulová",J211,0)</f>
        <v>0</v>
      </c>
      <c r="BJ211" s="17" t="s">
        <v>90</v>
      </c>
      <c r="BK211" s="145">
        <f>ROUND(I211*H211,2)</f>
        <v>0</v>
      </c>
      <c r="BL211" s="17" t="s">
        <v>276</v>
      </c>
      <c r="BM211" s="144" t="s">
        <v>803</v>
      </c>
    </row>
    <row r="212" spans="2:47" s="1" customFormat="1" ht="11.25">
      <c r="B212" s="33"/>
      <c r="D212" s="146" t="s">
        <v>169</v>
      </c>
      <c r="F212" s="147" t="s">
        <v>804</v>
      </c>
      <c r="I212" s="148"/>
      <c r="L212" s="33"/>
      <c r="M212" s="149"/>
      <c r="T212" s="54"/>
      <c r="AT212" s="17" t="s">
        <v>169</v>
      </c>
      <c r="AU212" s="17" t="s">
        <v>92</v>
      </c>
    </row>
    <row r="213" spans="2:47" s="1" customFormat="1" ht="78">
      <c r="B213" s="33"/>
      <c r="D213" s="150" t="s">
        <v>171</v>
      </c>
      <c r="F213" s="151" t="s">
        <v>805</v>
      </c>
      <c r="I213" s="148"/>
      <c r="L213" s="33"/>
      <c r="M213" s="189"/>
      <c r="N213" s="190"/>
      <c r="O213" s="190"/>
      <c r="P213" s="190"/>
      <c r="Q213" s="190"/>
      <c r="R213" s="190"/>
      <c r="S213" s="190"/>
      <c r="T213" s="191"/>
      <c r="AT213" s="17" t="s">
        <v>171</v>
      </c>
      <c r="AU213" s="17" t="s">
        <v>92</v>
      </c>
    </row>
    <row r="214" spans="2:12" s="1" customFormat="1" ht="6.95" customHeight="1">
      <c r="B214" s="42"/>
      <c r="C214" s="43"/>
      <c r="D214" s="43"/>
      <c r="E214" s="43"/>
      <c r="F214" s="43"/>
      <c r="G214" s="43"/>
      <c r="H214" s="43"/>
      <c r="I214" s="43"/>
      <c r="J214" s="43"/>
      <c r="K214" s="43"/>
      <c r="L214" s="33"/>
    </row>
  </sheetData>
  <sheetProtection algorithmName="SHA-512" hashValue="7gsemcUKZkkAYKwxjzde00Xg8/Mi88WczwAYOHfpEaJTwR9U2FJ8mpGJJTRMeO/m4tGU2qKGvuErYLQg1KlK5g==" saltValue="kFrwxuxfvifY6jYJAdUs/Ap+dtiwfhPxbipmaWKEB78o3E+V0E1ZKb+/b6ai9T+krkDjQeSz7jJ49DayJY6RZA==" spinCount="100000" sheet="1" objects="1" scenarios="1" formatColumns="0" formatRows="0" autoFilter="0"/>
  <autoFilter ref="C94:K213"/>
  <mergeCells count="12">
    <mergeCell ref="E87:H87"/>
    <mergeCell ref="L2:V2"/>
    <mergeCell ref="E50:H50"/>
    <mergeCell ref="E52:H52"/>
    <mergeCell ref="E54:H54"/>
    <mergeCell ref="E83:H83"/>
    <mergeCell ref="E85:H85"/>
    <mergeCell ref="E7:H7"/>
    <mergeCell ref="E9:H9"/>
    <mergeCell ref="E11:H11"/>
    <mergeCell ref="E20:H20"/>
    <mergeCell ref="E29:H29"/>
  </mergeCells>
  <hyperlinks>
    <hyperlink ref="F99" r:id="rId1" display="https://podminky.urs.cz/item/CS_URS_2022_02/129253101"/>
    <hyperlink ref="F103" r:id="rId2" display="https://podminky.urs.cz/item/CS_URS_2022_02/131213711"/>
    <hyperlink ref="F105" r:id="rId3" display="https://podminky.urs.cz/item/CS_URS_2022_02/162251122"/>
    <hyperlink ref="F109" r:id="rId4" display="https://podminky.urs.cz/item/CS_URS_2022_02/162751117"/>
    <hyperlink ref="F113" r:id="rId5" display="https://podminky.urs.cz/item/CS_URS_2022_02/162751119"/>
    <hyperlink ref="F117" r:id="rId6" display="https://podminky.urs.cz/item/CS_URS_2022_02/167151101"/>
    <hyperlink ref="F120" r:id="rId7" display="https://podminky.urs.cz/item/CS_URS_2022_02/171201231"/>
    <hyperlink ref="F123" r:id="rId8" display="https://podminky.urs.cz/item/CS_URS_2022_02/175111101"/>
    <hyperlink ref="F129" r:id="rId9" display="https://podminky.urs.cz/item/CS_URS_2022_02/213311131"/>
    <hyperlink ref="F132" r:id="rId10" display="https://podminky.urs.cz/item/CS_URS_2022_02/274311126"/>
    <hyperlink ref="F136" r:id="rId11" display="https://podminky.urs.cz/item/CS_URS_2022_02/317321118"/>
    <hyperlink ref="F139" r:id="rId12" display="https://podminky.urs.cz/item/CS_URS_2022_02/317353121"/>
    <hyperlink ref="F142" r:id="rId13" display="https://podminky.urs.cz/item/CS_URS_2022_02/317353221"/>
    <hyperlink ref="F145" r:id="rId14" display="https://podminky.urs.cz/item/CS_URS_2022_02/317361116"/>
    <hyperlink ref="F148" r:id="rId15" display="https://podminky.urs.cz/item/CS_URS_2022_02/334323118"/>
    <hyperlink ref="F151" r:id="rId16" display="https://podminky.urs.cz/item/CS_URS_2022_02/334351115"/>
    <hyperlink ref="F154" r:id="rId17" display="https://podminky.urs.cz/item/CS_URS_2022_02/334351214"/>
    <hyperlink ref="F157" r:id="rId18" display="https://podminky.urs.cz/item/CS_URS_2022_02/334361216"/>
    <hyperlink ref="F161" r:id="rId19" display="https://podminky.urs.cz/item/CS_URS_2022_02/465513157"/>
    <hyperlink ref="F165" r:id="rId20" display="https://podminky.urs.cz/item/CS_URS_2022_02/911334121"/>
    <hyperlink ref="F168" r:id="rId21" display="https://podminky.urs.cz/item/CS_URS_2022_02/919413211"/>
    <hyperlink ref="F171" r:id="rId22" display="https://podminky.urs.cz/item/CS_URS_2022_02/919542122"/>
    <hyperlink ref="F177" r:id="rId23" display="https://podminky.urs.cz/item/CS_URS_2022_02/966008112"/>
    <hyperlink ref="F181" r:id="rId24" display="https://podminky.urs.cz/item/CS_URS_2022_02/997221561"/>
    <hyperlink ref="F184" r:id="rId25" display="https://podminky.urs.cz/item/CS_URS_2022_02/997221569"/>
    <hyperlink ref="F188" r:id="rId26" display="https://podminky.urs.cz/item/CS_URS_2022_02/997221861"/>
    <hyperlink ref="F191" r:id="rId27" display="https://podminky.urs.cz/item/CS_URS_2022_02/998212111"/>
    <hyperlink ref="F196" r:id="rId28" display="https://podminky.urs.cz/item/CS_URS_2022_02/711112001"/>
    <hyperlink ref="F202" r:id="rId29" display="https://podminky.urs.cz/item/CS_URS_2022_02/711112002"/>
    <hyperlink ref="F208" r:id="rId30" display="https://podminky.urs.cz/item/CS_URS_2022_02/711691172"/>
    <hyperlink ref="F212" r:id="rId31" display="https://podminky.urs.cz/item/CS_URS_2022_02/998711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2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15"/>
      <c r="M2" s="215"/>
      <c r="N2" s="215"/>
      <c r="O2" s="215"/>
      <c r="P2" s="215"/>
      <c r="Q2" s="215"/>
      <c r="R2" s="215"/>
      <c r="S2" s="215"/>
      <c r="T2" s="215"/>
      <c r="U2" s="215"/>
      <c r="V2" s="215"/>
      <c r="AT2" s="17" t="s">
        <v>107</v>
      </c>
      <c r="AZ2" s="91" t="s">
        <v>806</v>
      </c>
      <c r="BA2" s="91" t="s">
        <v>807</v>
      </c>
      <c r="BB2" s="91" t="s">
        <v>200</v>
      </c>
      <c r="BC2" s="91" t="s">
        <v>445</v>
      </c>
      <c r="BD2" s="91" t="s">
        <v>92</v>
      </c>
    </row>
    <row r="3" spans="2:56" ht="6.95" customHeight="1">
      <c r="B3" s="18"/>
      <c r="C3" s="19"/>
      <c r="D3" s="19"/>
      <c r="E3" s="19"/>
      <c r="F3" s="19"/>
      <c r="G3" s="19"/>
      <c r="H3" s="19"/>
      <c r="I3" s="19"/>
      <c r="J3" s="19"/>
      <c r="K3" s="19"/>
      <c r="L3" s="20"/>
      <c r="AT3" s="17" t="s">
        <v>92</v>
      </c>
      <c r="AZ3" s="91" t="s">
        <v>808</v>
      </c>
      <c r="BA3" s="91" t="s">
        <v>809</v>
      </c>
      <c r="BB3" s="91" t="s">
        <v>200</v>
      </c>
      <c r="BC3" s="91" t="s">
        <v>810</v>
      </c>
      <c r="BD3" s="91" t="s">
        <v>92</v>
      </c>
    </row>
    <row r="4" spans="2:46" ht="24.95" customHeight="1">
      <c r="B4" s="20"/>
      <c r="D4" s="21" t="s">
        <v>131</v>
      </c>
      <c r="L4" s="20"/>
      <c r="M4" s="92" t="s">
        <v>10</v>
      </c>
      <c r="AT4" s="17" t="s">
        <v>4</v>
      </c>
    </row>
    <row r="5" spans="2:12" ht="6.95" customHeight="1">
      <c r="B5" s="20"/>
      <c r="L5" s="20"/>
    </row>
    <row r="6" spans="2:12" ht="12" customHeight="1">
      <c r="B6" s="20"/>
      <c r="D6" s="27" t="s">
        <v>16</v>
      </c>
      <c r="L6" s="20"/>
    </row>
    <row r="7" spans="2:12" ht="16.5" customHeight="1">
      <c r="B7" s="20"/>
      <c r="E7" s="244" t="str">
        <f>'Rekapitulace stavby'!K6</f>
        <v>II/116 Nová Ves pod Pleší, PD</v>
      </c>
      <c r="F7" s="245"/>
      <c r="G7" s="245"/>
      <c r="H7" s="245"/>
      <c r="L7" s="20"/>
    </row>
    <row r="8" spans="2:12" ht="12" customHeight="1">
      <c r="B8" s="20"/>
      <c r="D8" s="27" t="s">
        <v>132</v>
      </c>
      <c r="L8" s="20"/>
    </row>
    <row r="9" spans="2:12" s="1" customFormat="1" ht="16.5" customHeight="1">
      <c r="B9" s="33"/>
      <c r="E9" s="244" t="s">
        <v>556</v>
      </c>
      <c r="F9" s="246"/>
      <c r="G9" s="246"/>
      <c r="H9" s="246"/>
      <c r="L9" s="33"/>
    </row>
    <row r="10" spans="2:12" s="1" customFormat="1" ht="12" customHeight="1">
      <c r="B10" s="33"/>
      <c r="D10" s="27" t="s">
        <v>557</v>
      </c>
      <c r="L10" s="33"/>
    </row>
    <row r="11" spans="2:12" s="1" customFormat="1" ht="16.5" customHeight="1">
      <c r="B11" s="33"/>
      <c r="E11" s="208" t="s">
        <v>811</v>
      </c>
      <c r="F11" s="246"/>
      <c r="G11" s="246"/>
      <c r="H11" s="246"/>
      <c r="L11" s="33"/>
    </row>
    <row r="12" spans="2:12" s="1" customFormat="1" ht="11.25">
      <c r="B12" s="33"/>
      <c r="L12" s="33"/>
    </row>
    <row r="13" spans="2:12" s="1" customFormat="1" ht="12" customHeight="1">
      <c r="B13" s="33"/>
      <c r="D13" s="27" t="s">
        <v>18</v>
      </c>
      <c r="F13" s="25" t="s">
        <v>19</v>
      </c>
      <c r="I13" s="27" t="s">
        <v>20</v>
      </c>
      <c r="J13" s="25" t="s">
        <v>44</v>
      </c>
      <c r="L13" s="33"/>
    </row>
    <row r="14" spans="2:12" s="1" customFormat="1" ht="12" customHeight="1">
      <c r="B14" s="33"/>
      <c r="D14" s="27" t="s">
        <v>22</v>
      </c>
      <c r="F14" s="25" t="s">
        <v>23</v>
      </c>
      <c r="I14" s="27" t="s">
        <v>24</v>
      </c>
      <c r="J14" s="50" t="str">
        <f>'Rekapitulace stavby'!AN8</f>
        <v>3. 10. 2022</v>
      </c>
      <c r="L14" s="33"/>
    </row>
    <row r="15" spans="2:12" s="1" customFormat="1" ht="10.9" customHeight="1">
      <c r="B15" s="33"/>
      <c r="L15" s="33"/>
    </row>
    <row r="16" spans="2:12" s="1" customFormat="1" ht="12" customHeight="1">
      <c r="B16" s="33"/>
      <c r="D16" s="27" t="s">
        <v>30</v>
      </c>
      <c r="I16" s="27" t="s">
        <v>31</v>
      </c>
      <c r="J16" s="25" t="s">
        <v>32</v>
      </c>
      <c r="L16" s="33"/>
    </row>
    <row r="17" spans="2:12" s="1" customFormat="1" ht="18" customHeight="1">
      <c r="B17" s="33"/>
      <c r="E17" s="25" t="s">
        <v>33</v>
      </c>
      <c r="I17" s="27" t="s">
        <v>34</v>
      </c>
      <c r="J17" s="25" t="s">
        <v>35</v>
      </c>
      <c r="L17" s="33"/>
    </row>
    <row r="18" spans="2:12" s="1" customFormat="1" ht="6.95" customHeight="1">
      <c r="B18" s="33"/>
      <c r="L18" s="33"/>
    </row>
    <row r="19" spans="2:12" s="1" customFormat="1" ht="12" customHeight="1">
      <c r="B19" s="33"/>
      <c r="D19" s="27" t="s">
        <v>36</v>
      </c>
      <c r="I19" s="27" t="s">
        <v>31</v>
      </c>
      <c r="J19" s="28" t="str">
        <f>'Rekapitulace stavby'!AN13</f>
        <v>Vyplň údaj</v>
      </c>
      <c r="L19" s="33"/>
    </row>
    <row r="20" spans="2:12" s="1" customFormat="1" ht="18" customHeight="1">
      <c r="B20" s="33"/>
      <c r="E20" s="247" t="str">
        <f>'Rekapitulace stavby'!E14</f>
        <v>Vyplň údaj</v>
      </c>
      <c r="F20" s="214"/>
      <c r="G20" s="214"/>
      <c r="H20" s="214"/>
      <c r="I20" s="27" t="s">
        <v>34</v>
      </c>
      <c r="J20" s="28" t="str">
        <f>'Rekapitulace stavby'!AN14</f>
        <v>Vyplň údaj</v>
      </c>
      <c r="L20" s="33"/>
    </row>
    <row r="21" spans="2:12" s="1" customFormat="1" ht="6.95" customHeight="1">
      <c r="B21" s="33"/>
      <c r="L21" s="33"/>
    </row>
    <row r="22" spans="2:12" s="1" customFormat="1" ht="12" customHeight="1">
      <c r="B22" s="33"/>
      <c r="D22" s="27" t="s">
        <v>38</v>
      </c>
      <c r="I22" s="27" t="s">
        <v>31</v>
      </c>
      <c r="J22" s="25" t="s">
        <v>39</v>
      </c>
      <c r="L22" s="33"/>
    </row>
    <row r="23" spans="2:12" s="1" customFormat="1" ht="18" customHeight="1">
      <c r="B23" s="33"/>
      <c r="E23" s="25" t="s">
        <v>40</v>
      </c>
      <c r="I23" s="27" t="s">
        <v>34</v>
      </c>
      <c r="J23" s="25" t="s">
        <v>41</v>
      </c>
      <c r="L23" s="33"/>
    </row>
    <row r="24" spans="2:12" s="1" customFormat="1" ht="6.95" customHeight="1">
      <c r="B24" s="33"/>
      <c r="L24" s="33"/>
    </row>
    <row r="25" spans="2:12" s="1" customFormat="1" ht="12" customHeight="1">
      <c r="B25" s="33"/>
      <c r="D25" s="27" t="s">
        <v>43</v>
      </c>
      <c r="I25" s="27" t="s">
        <v>31</v>
      </c>
      <c r="J25" s="25" t="str">
        <f>IF('Rekapitulace stavby'!AN19="","",'Rekapitulace stavby'!AN19)</f>
        <v/>
      </c>
      <c r="L25" s="33"/>
    </row>
    <row r="26" spans="2:12" s="1" customFormat="1" ht="18" customHeight="1">
      <c r="B26" s="33"/>
      <c r="E26" s="25" t="str">
        <f>IF('Rekapitulace stavby'!E20="","",'Rekapitulace stavby'!E20)</f>
        <v xml:space="preserve"> </v>
      </c>
      <c r="I26" s="27" t="s">
        <v>34</v>
      </c>
      <c r="J26" s="25" t="str">
        <f>IF('Rekapitulace stavby'!AN20="","",'Rekapitulace stavby'!AN20)</f>
        <v/>
      </c>
      <c r="L26" s="33"/>
    </row>
    <row r="27" spans="2:12" s="1" customFormat="1" ht="6.95" customHeight="1">
      <c r="B27" s="33"/>
      <c r="L27" s="33"/>
    </row>
    <row r="28" spans="2:12" s="1" customFormat="1" ht="12" customHeight="1">
      <c r="B28" s="33"/>
      <c r="D28" s="27" t="s">
        <v>46</v>
      </c>
      <c r="L28" s="33"/>
    </row>
    <row r="29" spans="2:12" s="7" customFormat="1" ht="47.25" customHeight="1">
      <c r="B29" s="93"/>
      <c r="E29" s="219" t="s">
        <v>47</v>
      </c>
      <c r="F29" s="219"/>
      <c r="G29" s="219"/>
      <c r="H29" s="219"/>
      <c r="L29" s="93"/>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4" t="s">
        <v>48</v>
      </c>
      <c r="J32" s="64">
        <f>ROUND(J88,2)</f>
        <v>0</v>
      </c>
      <c r="L32" s="33"/>
    </row>
    <row r="33" spans="2:12" s="1" customFormat="1" ht="6.95" customHeight="1">
      <c r="B33" s="33"/>
      <c r="D33" s="51"/>
      <c r="E33" s="51"/>
      <c r="F33" s="51"/>
      <c r="G33" s="51"/>
      <c r="H33" s="51"/>
      <c r="I33" s="51"/>
      <c r="J33" s="51"/>
      <c r="K33" s="51"/>
      <c r="L33" s="33"/>
    </row>
    <row r="34" spans="2:12" s="1" customFormat="1" ht="14.45" customHeight="1">
      <c r="B34" s="33"/>
      <c r="F34" s="36" t="s">
        <v>50</v>
      </c>
      <c r="I34" s="36" t="s">
        <v>49</v>
      </c>
      <c r="J34" s="36" t="s">
        <v>51</v>
      </c>
      <c r="L34" s="33"/>
    </row>
    <row r="35" spans="2:12" s="1" customFormat="1" ht="14.45" customHeight="1">
      <c r="B35" s="33"/>
      <c r="D35" s="53" t="s">
        <v>52</v>
      </c>
      <c r="E35" s="27" t="s">
        <v>53</v>
      </c>
      <c r="F35" s="84">
        <f>ROUND((SUM(BE88:BE124)),2)</f>
        <v>0</v>
      </c>
      <c r="I35" s="95">
        <v>0.21</v>
      </c>
      <c r="J35" s="84">
        <f>ROUND(((SUM(BE88:BE124))*I35),2)</f>
        <v>0</v>
      </c>
      <c r="L35" s="33"/>
    </row>
    <row r="36" spans="2:12" s="1" customFormat="1" ht="14.45" customHeight="1">
      <c r="B36" s="33"/>
      <c r="E36" s="27" t="s">
        <v>54</v>
      </c>
      <c r="F36" s="84">
        <f>ROUND((SUM(BF88:BF124)),2)</f>
        <v>0</v>
      </c>
      <c r="I36" s="95">
        <v>0.15</v>
      </c>
      <c r="J36" s="84">
        <f>ROUND(((SUM(BF88:BF124))*I36),2)</f>
        <v>0</v>
      </c>
      <c r="L36" s="33"/>
    </row>
    <row r="37" spans="2:12" s="1" customFormat="1" ht="14.45" customHeight="1" hidden="1">
      <c r="B37" s="33"/>
      <c r="E37" s="27" t="s">
        <v>55</v>
      </c>
      <c r="F37" s="84">
        <f>ROUND((SUM(BG88:BG124)),2)</f>
        <v>0</v>
      </c>
      <c r="I37" s="95">
        <v>0.21</v>
      </c>
      <c r="J37" s="84">
        <f>0</f>
        <v>0</v>
      </c>
      <c r="L37" s="33"/>
    </row>
    <row r="38" spans="2:12" s="1" customFormat="1" ht="14.45" customHeight="1" hidden="1">
      <c r="B38" s="33"/>
      <c r="E38" s="27" t="s">
        <v>56</v>
      </c>
      <c r="F38" s="84">
        <f>ROUND((SUM(BH88:BH124)),2)</f>
        <v>0</v>
      </c>
      <c r="I38" s="95">
        <v>0.15</v>
      </c>
      <c r="J38" s="84">
        <f>0</f>
        <v>0</v>
      </c>
      <c r="L38" s="33"/>
    </row>
    <row r="39" spans="2:12" s="1" customFormat="1" ht="14.45" customHeight="1" hidden="1">
      <c r="B39" s="33"/>
      <c r="E39" s="27" t="s">
        <v>57</v>
      </c>
      <c r="F39" s="84">
        <f>ROUND((SUM(BI88:BI124)),2)</f>
        <v>0</v>
      </c>
      <c r="I39" s="95">
        <v>0</v>
      </c>
      <c r="J39" s="84">
        <f>0</f>
        <v>0</v>
      </c>
      <c r="L39" s="33"/>
    </row>
    <row r="40" spans="2:12" s="1" customFormat="1" ht="6.95" customHeight="1">
      <c r="B40" s="33"/>
      <c r="L40" s="33"/>
    </row>
    <row r="41" spans="2:12" s="1" customFormat="1" ht="25.35" customHeight="1">
      <c r="B41" s="33"/>
      <c r="C41" s="96"/>
      <c r="D41" s="97" t="s">
        <v>58</v>
      </c>
      <c r="E41" s="55"/>
      <c r="F41" s="55"/>
      <c r="G41" s="98" t="s">
        <v>59</v>
      </c>
      <c r="H41" s="99" t="s">
        <v>60</v>
      </c>
      <c r="I41" s="55"/>
      <c r="J41" s="100">
        <f>SUM(J32:J39)</f>
        <v>0</v>
      </c>
      <c r="K41" s="101"/>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1" t="s">
        <v>134</v>
      </c>
      <c r="L47" s="33"/>
    </row>
    <row r="48" spans="2:12" s="1" customFormat="1" ht="6.95" customHeight="1">
      <c r="B48" s="33"/>
      <c r="L48" s="33"/>
    </row>
    <row r="49" spans="2:12" s="1" customFormat="1" ht="12" customHeight="1">
      <c r="B49" s="33"/>
      <c r="C49" s="27" t="s">
        <v>16</v>
      </c>
      <c r="L49" s="33"/>
    </row>
    <row r="50" spans="2:12" s="1" customFormat="1" ht="16.5" customHeight="1">
      <c r="B50" s="33"/>
      <c r="E50" s="244" t="str">
        <f>E7</f>
        <v>II/116 Nová Ves pod Pleší, PD</v>
      </c>
      <c r="F50" s="245"/>
      <c r="G50" s="245"/>
      <c r="H50" s="245"/>
      <c r="L50" s="33"/>
    </row>
    <row r="51" spans="2:12" ht="12" customHeight="1">
      <c r="B51" s="20"/>
      <c r="C51" s="27" t="s">
        <v>132</v>
      </c>
      <c r="L51" s="20"/>
    </row>
    <row r="52" spans="2:12" s="1" customFormat="1" ht="16.5" customHeight="1">
      <c r="B52" s="33"/>
      <c r="E52" s="244" t="s">
        <v>556</v>
      </c>
      <c r="F52" s="246"/>
      <c r="G52" s="246"/>
      <c r="H52" s="246"/>
      <c r="L52" s="33"/>
    </row>
    <row r="53" spans="2:12" s="1" customFormat="1" ht="12" customHeight="1">
      <c r="B53" s="33"/>
      <c r="C53" s="27" t="s">
        <v>557</v>
      </c>
      <c r="L53" s="33"/>
    </row>
    <row r="54" spans="2:12" s="1" customFormat="1" ht="16.5" customHeight="1">
      <c r="B54" s="33"/>
      <c r="E54" s="208" t="str">
        <f>E11</f>
        <v>SO 101.2 (105) - Dopravní značení na II/116 (úsek 1,375-1,927 km)</v>
      </c>
      <c r="F54" s="246"/>
      <c r="G54" s="246"/>
      <c r="H54" s="246"/>
      <c r="L54" s="33"/>
    </row>
    <row r="55" spans="2:12" s="1" customFormat="1" ht="6.95" customHeight="1">
      <c r="B55" s="33"/>
      <c r="L55" s="33"/>
    </row>
    <row r="56" spans="2:12" s="1" customFormat="1" ht="12" customHeight="1">
      <c r="B56" s="33"/>
      <c r="C56" s="27" t="s">
        <v>22</v>
      </c>
      <c r="F56" s="25" t="str">
        <f>F14</f>
        <v>Nová Ves pod Pleší</v>
      </c>
      <c r="I56" s="27" t="s">
        <v>24</v>
      </c>
      <c r="J56" s="50" t="str">
        <f>IF(J14="","",J14)</f>
        <v>3. 10. 2022</v>
      </c>
      <c r="L56" s="33"/>
    </row>
    <row r="57" spans="2:12" s="1" customFormat="1" ht="6.95" customHeight="1">
      <c r="B57" s="33"/>
      <c r="L57" s="33"/>
    </row>
    <row r="58" spans="2:12" s="1" customFormat="1" ht="25.7" customHeight="1">
      <c r="B58" s="33"/>
      <c r="C58" s="27" t="s">
        <v>30</v>
      </c>
      <c r="F58" s="25" t="str">
        <f>E17</f>
        <v>Krajská správa a údržba silnic Středočeského kraje</v>
      </c>
      <c r="I58" s="27" t="s">
        <v>38</v>
      </c>
      <c r="J58" s="31" t="str">
        <f>E23</f>
        <v>METROPROJEKT Praha a.s.</v>
      </c>
      <c r="L58" s="33"/>
    </row>
    <row r="59" spans="2:12" s="1" customFormat="1" ht="15.2" customHeight="1">
      <c r="B59" s="33"/>
      <c r="C59" s="27" t="s">
        <v>36</v>
      </c>
      <c r="F59" s="25" t="str">
        <f>IF(E20="","",E20)</f>
        <v>Vyplň údaj</v>
      </c>
      <c r="I59" s="27" t="s">
        <v>43</v>
      </c>
      <c r="J59" s="31" t="str">
        <f>E26</f>
        <v xml:space="preserve"> </v>
      </c>
      <c r="L59" s="33"/>
    </row>
    <row r="60" spans="2:12" s="1" customFormat="1" ht="10.35" customHeight="1">
      <c r="B60" s="33"/>
      <c r="L60" s="33"/>
    </row>
    <row r="61" spans="2:12" s="1" customFormat="1" ht="29.25" customHeight="1">
      <c r="B61" s="33"/>
      <c r="C61" s="102" t="s">
        <v>135</v>
      </c>
      <c r="D61" s="96"/>
      <c r="E61" s="96"/>
      <c r="F61" s="96"/>
      <c r="G61" s="96"/>
      <c r="H61" s="96"/>
      <c r="I61" s="96"/>
      <c r="J61" s="103" t="s">
        <v>136</v>
      </c>
      <c r="K61" s="96"/>
      <c r="L61" s="33"/>
    </row>
    <row r="62" spans="2:12" s="1" customFormat="1" ht="10.35" customHeight="1">
      <c r="B62" s="33"/>
      <c r="L62" s="33"/>
    </row>
    <row r="63" spans="2:47" s="1" customFormat="1" ht="22.9" customHeight="1">
      <c r="B63" s="33"/>
      <c r="C63" s="104" t="s">
        <v>80</v>
      </c>
      <c r="J63" s="64">
        <f>J88</f>
        <v>0</v>
      </c>
      <c r="L63" s="33"/>
      <c r="AU63" s="17" t="s">
        <v>137</v>
      </c>
    </row>
    <row r="64" spans="2:12" s="8" customFormat="1" ht="24.95" customHeight="1">
      <c r="B64" s="105"/>
      <c r="D64" s="106" t="s">
        <v>138</v>
      </c>
      <c r="E64" s="107"/>
      <c r="F64" s="107"/>
      <c r="G64" s="107"/>
      <c r="H64" s="107"/>
      <c r="I64" s="107"/>
      <c r="J64" s="108">
        <f>J89</f>
        <v>0</v>
      </c>
      <c r="L64" s="105"/>
    </row>
    <row r="65" spans="2:12" s="9" customFormat="1" ht="19.9" customHeight="1">
      <c r="B65" s="109"/>
      <c r="D65" s="110" t="s">
        <v>142</v>
      </c>
      <c r="E65" s="111"/>
      <c r="F65" s="111"/>
      <c r="G65" s="111"/>
      <c r="H65" s="111"/>
      <c r="I65" s="111"/>
      <c r="J65" s="112">
        <f>J90</f>
        <v>0</v>
      </c>
      <c r="L65" s="109"/>
    </row>
    <row r="66" spans="2:12" s="9" customFormat="1" ht="19.9" customHeight="1">
      <c r="B66" s="109"/>
      <c r="D66" s="110" t="s">
        <v>144</v>
      </c>
      <c r="E66" s="111"/>
      <c r="F66" s="111"/>
      <c r="G66" s="111"/>
      <c r="H66" s="111"/>
      <c r="I66" s="111"/>
      <c r="J66" s="112">
        <f>J121</f>
        <v>0</v>
      </c>
      <c r="L66" s="109"/>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1" t="s">
        <v>145</v>
      </c>
      <c r="L73" s="33"/>
    </row>
    <row r="74" spans="2:12" s="1" customFormat="1" ht="6.95" customHeight="1">
      <c r="B74" s="33"/>
      <c r="L74" s="33"/>
    </row>
    <row r="75" spans="2:12" s="1" customFormat="1" ht="12" customHeight="1">
      <c r="B75" s="33"/>
      <c r="C75" s="27" t="s">
        <v>16</v>
      </c>
      <c r="L75" s="33"/>
    </row>
    <row r="76" spans="2:12" s="1" customFormat="1" ht="16.5" customHeight="1">
      <c r="B76" s="33"/>
      <c r="E76" s="244" t="str">
        <f>E7</f>
        <v>II/116 Nová Ves pod Pleší, PD</v>
      </c>
      <c r="F76" s="245"/>
      <c r="G76" s="245"/>
      <c r="H76" s="245"/>
      <c r="L76" s="33"/>
    </row>
    <row r="77" spans="2:12" ht="12" customHeight="1">
      <c r="B77" s="20"/>
      <c r="C77" s="27" t="s">
        <v>132</v>
      </c>
      <c r="L77" s="20"/>
    </row>
    <row r="78" spans="2:12" s="1" customFormat="1" ht="16.5" customHeight="1">
      <c r="B78" s="33"/>
      <c r="E78" s="244" t="s">
        <v>556</v>
      </c>
      <c r="F78" s="246"/>
      <c r="G78" s="246"/>
      <c r="H78" s="246"/>
      <c r="L78" s="33"/>
    </row>
    <row r="79" spans="2:12" s="1" customFormat="1" ht="12" customHeight="1">
      <c r="B79" s="33"/>
      <c r="C79" s="27" t="s">
        <v>557</v>
      </c>
      <c r="L79" s="33"/>
    </row>
    <row r="80" spans="2:12" s="1" customFormat="1" ht="16.5" customHeight="1">
      <c r="B80" s="33"/>
      <c r="E80" s="208" t="str">
        <f>E11</f>
        <v>SO 101.2 (105) - Dopravní značení na II/116 (úsek 1,375-1,927 km)</v>
      </c>
      <c r="F80" s="246"/>
      <c r="G80" s="246"/>
      <c r="H80" s="246"/>
      <c r="L80" s="33"/>
    </row>
    <row r="81" spans="2:12" s="1" customFormat="1" ht="6.95" customHeight="1">
      <c r="B81" s="33"/>
      <c r="L81" s="33"/>
    </row>
    <row r="82" spans="2:12" s="1" customFormat="1" ht="12" customHeight="1">
      <c r="B82" s="33"/>
      <c r="C82" s="27" t="s">
        <v>22</v>
      </c>
      <c r="F82" s="25" t="str">
        <f>F14</f>
        <v>Nová Ves pod Pleší</v>
      </c>
      <c r="I82" s="27" t="s">
        <v>24</v>
      </c>
      <c r="J82" s="50" t="str">
        <f>IF(J14="","",J14)</f>
        <v>3. 10. 2022</v>
      </c>
      <c r="L82" s="33"/>
    </row>
    <row r="83" spans="2:12" s="1" customFormat="1" ht="6.95" customHeight="1">
      <c r="B83" s="33"/>
      <c r="L83" s="33"/>
    </row>
    <row r="84" spans="2:12" s="1" customFormat="1" ht="25.7" customHeight="1">
      <c r="B84" s="33"/>
      <c r="C84" s="27" t="s">
        <v>30</v>
      </c>
      <c r="F84" s="25" t="str">
        <f>E17</f>
        <v>Krajská správa a údržba silnic Středočeského kraje</v>
      </c>
      <c r="I84" s="27" t="s">
        <v>38</v>
      </c>
      <c r="J84" s="31" t="str">
        <f>E23</f>
        <v>METROPROJEKT Praha a.s.</v>
      </c>
      <c r="L84" s="33"/>
    </row>
    <row r="85" spans="2:12" s="1" customFormat="1" ht="15.2" customHeight="1">
      <c r="B85" s="33"/>
      <c r="C85" s="27" t="s">
        <v>36</v>
      </c>
      <c r="F85" s="25" t="str">
        <f>IF(E20="","",E20)</f>
        <v>Vyplň údaj</v>
      </c>
      <c r="I85" s="27" t="s">
        <v>43</v>
      </c>
      <c r="J85" s="31" t="str">
        <f>E26</f>
        <v xml:space="preserve"> </v>
      </c>
      <c r="L85" s="33"/>
    </row>
    <row r="86" spans="2:12" s="1" customFormat="1" ht="10.35" customHeight="1">
      <c r="B86" s="33"/>
      <c r="L86" s="33"/>
    </row>
    <row r="87" spans="2:20" s="10" customFormat="1" ht="29.25" customHeight="1">
      <c r="B87" s="113"/>
      <c r="C87" s="114" t="s">
        <v>146</v>
      </c>
      <c r="D87" s="115" t="s">
        <v>67</v>
      </c>
      <c r="E87" s="115" t="s">
        <v>63</v>
      </c>
      <c r="F87" s="115" t="s">
        <v>64</v>
      </c>
      <c r="G87" s="115" t="s">
        <v>147</v>
      </c>
      <c r="H87" s="115" t="s">
        <v>148</v>
      </c>
      <c r="I87" s="115" t="s">
        <v>149</v>
      </c>
      <c r="J87" s="115" t="s">
        <v>136</v>
      </c>
      <c r="K87" s="116" t="s">
        <v>150</v>
      </c>
      <c r="L87" s="113"/>
      <c r="M87" s="57" t="s">
        <v>44</v>
      </c>
      <c r="N87" s="58" t="s">
        <v>52</v>
      </c>
      <c r="O87" s="58" t="s">
        <v>151</v>
      </c>
      <c r="P87" s="58" t="s">
        <v>152</v>
      </c>
      <c r="Q87" s="58" t="s">
        <v>153</v>
      </c>
      <c r="R87" s="58" t="s">
        <v>154</v>
      </c>
      <c r="S87" s="58" t="s">
        <v>155</v>
      </c>
      <c r="T87" s="59" t="s">
        <v>156</v>
      </c>
    </row>
    <row r="88" spans="2:63" s="1" customFormat="1" ht="22.9" customHeight="1">
      <c r="B88" s="33"/>
      <c r="C88" s="62" t="s">
        <v>157</v>
      </c>
      <c r="J88" s="117">
        <f>BK88</f>
        <v>0</v>
      </c>
      <c r="L88" s="33"/>
      <c r="M88" s="60"/>
      <c r="N88" s="51"/>
      <c r="O88" s="51"/>
      <c r="P88" s="118">
        <f>P89</f>
        <v>0</v>
      </c>
      <c r="Q88" s="51"/>
      <c r="R88" s="118">
        <f>R89</f>
        <v>0.59923552</v>
      </c>
      <c r="S88" s="51"/>
      <c r="T88" s="119">
        <f>T89</f>
        <v>0</v>
      </c>
      <c r="AT88" s="17" t="s">
        <v>81</v>
      </c>
      <c r="AU88" s="17" t="s">
        <v>137</v>
      </c>
      <c r="BK88" s="120">
        <f>BK89</f>
        <v>0</v>
      </c>
    </row>
    <row r="89" spans="2:63" s="11" customFormat="1" ht="25.9" customHeight="1">
      <c r="B89" s="121"/>
      <c r="D89" s="122" t="s">
        <v>81</v>
      </c>
      <c r="E89" s="123" t="s">
        <v>158</v>
      </c>
      <c r="F89" s="123" t="s">
        <v>159</v>
      </c>
      <c r="I89" s="124"/>
      <c r="J89" s="125">
        <f>BK89</f>
        <v>0</v>
      </c>
      <c r="L89" s="121"/>
      <c r="M89" s="126"/>
      <c r="P89" s="127">
        <f>P90+P121</f>
        <v>0</v>
      </c>
      <c r="R89" s="127">
        <f>R90+R121</f>
        <v>0.59923552</v>
      </c>
      <c r="T89" s="128">
        <f>T90+T121</f>
        <v>0</v>
      </c>
      <c r="AR89" s="122" t="s">
        <v>90</v>
      </c>
      <c r="AT89" s="129" t="s">
        <v>81</v>
      </c>
      <c r="AU89" s="129" t="s">
        <v>82</v>
      </c>
      <c r="AY89" s="122" t="s">
        <v>160</v>
      </c>
      <c r="BK89" s="130">
        <f>BK90+BK121</f>
        <v>0</v>
      </c>
    </row>
    <row r="90" spans="2:63" s="11" customFormat="1" ht="22.9" customHeight="1">
      <c r="B90" s="121"/>
      <c r="D90" s="122" t="s">
        <v>81</v>
      </c>
      <c r="E90" s="131" t="s">
        <v>230</v>
      </c>
      <c r="F90" s="131" t="s">
        <v>361</v>
      </c>
      <c r="I90" s="124"/>
      <c r="J90" s="132">
        <f>BK90</f>
        <v>0</v>
      </c>
      <c r="L90" s="121"/>
      <c r="M90" s="126"/>
      <c r="P90" s="127">
        <f>SUM(P91:P120)</f>
        <v>0</v>
      </c>
      <c r="R90" s="127">
        <f>SUM(R91:R120)</f>
        <v>0.59923552</v>
      </c>
      <c r="T90" s="128">
        <f>SUM(T91:T120)</f>
        <v>0</v>
      </c>
      <c r="AR90" s="122" t="s">
        <v>90</v>
      </c>
      <c r="AT90" s="129" t="s">
        <v>81</v>
      </c>
      <c r="AU90" s="129" t="s">
        <v>90</v>
      </c>
      <c r="AY90" s="122" t="s">
        <v>160</v>
      </c>
      <c r="BK90" s="130">
        <f>SUM(BK91:BK120)</f>
        <v>0</v>
      </c>
    </row>
    <row r="91" spans="2:65" s="1" customFormat="1" ht="21.75" customHeight="1">
      <c r="B91" s="33"/>
      <c r="C91" s="133" t="s">
        <v>90</v>
      </c>
      <c r="D91" s="133" t="s">
        <v>162</v>
      </c>
      <c r="E91" s="134" t="s">
        <v>812</v>
      </c>
      <c r="F91" s="135" t="s">
        <v>813</v>
      </c>
      <c r="G91" s="136" t="s">
        <v>357</v>
      </c>
      <c r="H91" s="137">
        <v>48</v>
      </c>
      <c r="I91" s="138"/>
      <c r="J91" s="139">
        <f>ROUND(I91*H91,2)</f>
        <v>0</v>
      </c>
      <c r="K91" s="135" t="s">
        <v>166</v>
      </c>
      <c r="L91" s="33"/>
      <c r="M91" s="140" t="s">
        <v>44</v>
      </c>
      <c r="N91" s="141" t="s">
        <v>53</v>
      </c>
      <c r="P91" s="142">
        <f>O91*H91</f>
        <v>0</v>
      </c>
      <c r="Q91" s="142">
        <v>0</v>
      </c>
      <c r="R91" s="142">
        <f>Q91*H91</f>
        <v>0</v>
      </c>
      <c r="S91" s="142">
        <v>0</v>
      </c>
      <c r="T91" s="143">
        <f>S91*H91</f>
        <v>0</v>
      </c>
      <c r="AR91" s="144" t="s">
        <v>167</v>
      </c>
      <c r="AT91" s="144" t="s">
        <v>162</v>
      </c>
      <c r="AU91" s="144" t="s">
        <v>92</v>
      </c>
      <c r="AY91" s="17" t="s">
        <v>160</v>
      </c>
      <c r="BE91" s="145">
        <f>IF(N91="základní",J91,0)</f>
        <v>0</v>
      </c>
      <c r="BF91" s="145">
        <f>IF(N91="snížená",J91,0)</f>
        <v>0</v>
      </c>
      <c r="BG91" s="145">
        <f>IF(N91="zákl. přenesená",J91,0)</f>
        <v>0</v>
      </c>
      <c r="BH91" s="145">
        <f>IF(N91="sníž. přenesená",J91,0)</f>
        <v>0</v>
      </c>
      <c r="BI91" s="145">
        <f>IF(N91="nulová",J91,0)</f>
        <v>0</v>
      </c>
      <c r="BJ91" s="17" t="s">
        <v>90</v>
      </c>
      <c r="BK91" s="145">
        <f>ROUND(I91*H91,2)</f>
        <v>0</v>
      </c>
      <c r="BL91" s="17" t="s">
        <v>167</v>
      </c>
      <c r="BM91" s="144" t="s">
        <v>814</v>
      </c>
    </row>
    <row r="92" spans="2:47" s="1" customFormat="1" ht="11.25">
      <c r="B92" s="33"/>
      <c r="D92" s="146" t="s">
        <v>169</v>
      </c>
      <c r="F92" s="147" t="s">
        <v>815</v>
      </c>
      <c r="I92" s="148"/>
      <c r="L92" s="33"/>
      <c r="M92" s="149"/>
      <c r="T92" s="54"/>
      <c r="AT92" s="17" t="s">
        <v>169</v>
      </c>
      <c r="AU92" s="17" t="s">
        <v>92</v>
      </c>
    </row>
    <row r="93" spans="2:47" s="1" customFormat="1" ht="97.5">
      <c r="B93" s="33"/>
      <c r="D93" s="150" t="s">
        <v>171</v>
      </c>
      <c r="F93" s="151" t="s">
        <v>816</v>
      </c>
      <c r="I93" s="148"/>
      <c r="L93" s="33"/>
      <c r="M93" s="149"/>
      <c r="T93" s="54"/>
      <c r="AT93" s="17" t="s">
        <v>171</v>
      </c>
      <c r="AU93" s="17" t="s">
        <v>92</v>
      </c>
    </row>
    <row r="94" spans="2:65" s="1" customFormat="1" ht="16.5" customHeight="1">
      <c r="B94" s="33"/>
      <c r="C94" s="172" t="s">
        <v>92</v>
      </c>
      <c r="D94" s="172" t="s">
        <v>246</v>
      </c>
      <c r="E94" s="173" t="s">
        <v>817</v>
      </c>
      <c r="F94" s="174" t="s">
        <v>818</v>
      </c>
      <c r="G94" s="175" t="s">
        <v>357</v>
      </c>
      <c r="H94" s="176">
        <v>48</v>
      </c>
      <c r="I94" s="177"/>
      <c r="J94" s="178">
        <f>ROUND(I94*H94,2)</f>
        <v>0</v>
      </c>
      <c r="K94" s="174" t="s">
        <v>166</v>
      </c>
      <c r="L94" s="179"/>
      <c r="M94" s="180" t="s">
        <v>44</v>
      </c>
      <c r="N94" s="181" t="s">
        <v>53</v>
      </c>
      <c r="P94" s="142">
        <f>O94*H94</f>
        <v>0</v>
      </c>
      <c r="Q94" s="142">
        <v>0.0021</v>
      </c>
      <c r="R94" s="142">
        <f>Q94*H94</f>
        <v>0.1008</v>
      </c>
      <c r="S94" s="142">
        <v>0</v>
      </c>
      <c r="T94" s="143">
        <f>S94*H94</f>
        <v>0</v>
      </c>
      <c r="AR94" s="144" t="s">
        <v>222</v>
      </c>
      <c r="AT94" s="144" t="s">
        <v>246</v>
      </c>
      <c r="AU94" s="144" t="s">
        <v>92</v>
      </c>
      <c r="AY94" s="17" t="s">
        <v>160</v>
      </c>
      <c r="BE94" s="145">
        <f>IF(N94="základní",J94,0)</f>
        <v>0</v>
      </c>
      <c r="BF94" s="145">
        <f>IF(N94="snížená",J94,0)</f>
        <v>0</v>
      </c>
      <c r="BG94" s="145">
        <f>IF(N94="zákl. přenesená",J94,0)</f>
        <v>0</v>
      </c>
      <c r="BH94" s="145">
        <f>IF(N94="sníž. přenesená",J94,0)</f>
        <v>0</v>
      </c>
      <c r="BI94" s="145">
        <f>IF(N94="nulová",J94,0)</f>
        <v>0</v>
      </c>
      <c r="BJ94" s="17" t="s">
        <v>90</v>
      </c>
      <c r="BK94" s="145">
        <f>ROUND(I94*H94,2)</f>
        <v>0</v>
      </c>
      <c r="BL94" s="17" t="s">
        <v>167</v>
      </c>
      <c r="BM94" s="144" t="s">
        <v>819</v>
      </c>
    </row>
    <row r="95" spans="2:51" s="14" customFormat="1" ht="11.25">
      <c r="B95" s="166"/>
      <c r="D95" s="150" t="s">
        <v>173</v>
      </c>
      <c r="E95" s="167" t="s">
        <v>44</v>
      </c>
      <c r="F95" s="168" t="s">
        <v>820</v>
      </c>
      <c r="H95" s="167" t="s">
        <v>44</v>
      </c>
      <c r="I95" s="169"/>
      <c r="L95" s="166"/>
      <c r="M95" s="170"/>
      <c r="T95" s="171"/>
      <c r="AT95" s="167" t="s">
        <v>173</v>
      </c>
      <c r="AU95" s="167" t="s">
        <v>92</v>
      </c>
      <c r="AV95" s="14" t="s">
        <v>90</v>
      </c>
      <c r="AW95" s="14" t="s">
        <v>42</v>
      </c>
      <c r="AX95" s="14" t="s">
        <v>82</v>
      </c>
      <c r="AY95" s="167" t="s">
        <v>160</v>
      </c>
    </row>
    <row r="96" spans="2:51" s="12" customFormat="1" ht="11.25">
      <c r="B96" s="152"/>
      <c r="D96" s="150" t="s">
        <v>173</v>
      </c>
      <c r="E96" s="153" t="s">
        <v>44</v>
      </c>
      <c r="F96" s="154" t="s">
        <v>821</v>
      </c>
      <c r="H96" s="155">
        <v>48</v>
      </c>
      <c r="I96" s="156"/>
      <c r="L96" s="152"/>
      <c r="M96" s="157"/>
      <c r="T96" s="158"/>
      <c r="AT96" s="153" t="s">
        <v>173</v>
      </c>
      <c r="AU96" s="153" t="s">
        <v>92</v>
      </c>
      <c r="AV96" s="12" t="s">
        <v>92</v>
      </c>
      <c r="AW96" s="12" t="s">
        <v>42</v>
      </c>
      <c r="AX96" s="12" t="s">
        <v>90</v>
      </c>
      <c r="AY96" s="153" t="s">
        <v>160</v>
      </c>
    </row>
    <row r="97" spans="2:65" s="1" customFormat="1" ht="16.5" customHeight="1">
      <c r="B97" s="33"/>
      <c r="C97" s="133" t="s">
        <v>185</v>
      </c>
      <c r="D97" s="133" t="s">
        <v>162</v>
      </c>
      <c r="E97" s="134" t="s">
        <v>822</v>
      </c>
      <c r="F97" s="135" t="s">
        <v>823</v>
      </c>
      <c r="G97" s="136" t="s">
        <v>200</v>
      </c>
      <c r="H97" s="137">
        <v>1064</v>
      </c>
      <c r="I97" s="138"/>
      <c r="J97" s="139">
        <f>ROUND(I97*H97,2)</f>
        <v>0</v>
      </c>
      <c r="K97" s="135" t="s">
        <v>166</v>
      </c>
      <c r="L97" s="33"/>
      <c r="M97" s="140" t="s">
        <v>44</v>
      </c>
      <c r="N97" s="141" t="s">
        <v>53</v>
      </c>
      <c r="P97" s="142">
        <f>O97*H97</f>
        <v>0</v>
      </c>
      <c r="Q97" s="142">
        <v>0.000132</v>
      </c>
      <c r="R97" s="142">
        <f>Q97*H97</f>
        <v>0.14044800000000002</v>
      </c>
      <c r="S97" s="142">
        <v>0</v>
      </c>
      <c r="T97" s="143">
        <f>S97*H97</f>
        <v>0</v>
      </c>
      <c r="AR97" s="144" t="s">
        <v>167</v>
      </c>
      <c r="AT97" s="144" t="s">
        <v>162</v>
      </c>
      <c r="AU97" s="144" t="s">
        <v>92</v>
      </c>
      <c r="AY97" s="17" t="s">
        <v>160</v>
      </c>
      <c r="BE97" s="145">
        <f>IF(N97="základní",J97,0)</f>
        <v>0</v>
      </c>
      <c r="BF97" s="145">
        <f>IF(N97="snížená",J97,0)</f>
        <v>0</v>
      </c>
      <c r="BG97" s="145">
        <f>IF(N97="zákl. přenesená",J97,0)</f>
        <v>0</v>
      </c>
      <c r="BH97" s="145">
        <f>IF(N97="sníž. přenesená",J97,0)</f>
        <v>0</v>
      </c>
      <c r="BI97" s="145">
        <f>IF(N97="nulová",J97,0)</f>
        <v>0</v>
      </c>
      <c r="BJ97" s="17" t="s">
        <v>90</v>
      </c>
      <c r="BK97" s="145">
        <f>ROUND(I97*H97,2)</f>
        <v>0</v>
      </c>
      <c r="BL97" s="17" t="s">
        <v>167</v>
      </c>
      <c r="BM97" s="144" t="s">
        <v>824</v>
      </c>
    </row>
    <row r="98" spans="2:47" s="1" customFormat="1" ht="11.25">
      <c r="B98" s="33"/>
      <c r="D98" s="146" t="s">
        <v>169</v>
      </c>
      <c r="F98" s="147" t="s">
        <v>825</v>
      </c>
      <c r="I98" s="148"/>
      <c r="L98" s="33"/>
      <c r="M98" s="149"/>
      <c r="T98" s="54"/>
      <c r="AT98" s="17" t="s">
        <v>169</v>
      </c>
      <c r="AU98" s="17" t="s">
        <v>92</v>
      </c>
    </row>
    <row r="99" spans="2:47" s="1" customFormat="1" ht="107.25">
      <c r="B99" s="33"/>
      <c r="D99" s="150" t="s">
        <v>171</v>
      </c>
      <c r="F99" s="151" t="s">
        <v>826</v>
      </c>
      <c r="I99" s="148"/>
      <c r="L99" s="33"/>
      <c r="M99" s="149"/>
      <c r="T99" s="54"/>
      <c r="AT99" s="17" t="s">
        <v>171</v>
      </c>
      <c r="AU99" s="17" t="s">
        <v>92</v>
      </c>
    </row>
    <row r="100" spans="2:51" s="14" customFormat="1" ht="11.25">
      <c r="B100" s="166"/>
      <c r="D100" s="150" t="s">
        <v>173</v>
      </c>
      <c r="E100" s="167" t="s">
        <v>44</v>
      </c>
      <c r="F100" s="168" t="s">
        <v>820</v>
      </c>
      <c r="H100" s="167" t="s">
        <v>44</v>
      </c>
      <c r="I100" s="169"/>
      <c r="L100" s="166"/>
      <c r="M100" s="170"/>
      <c r="T100" s="171"/>
      <c r="AT100" s="167" t="s">
        <v>173</v>
      </c>
      <c r="AU100" s="167" t="s">
        <v>92</v>
      </c>
      <c r="AV100" s="14" t="s">
        <v>90</v>
      </c>
      <c r="AW100" s="14" t="s">
        <v>42</v>
      </c>
      <c r="AX100" s="14" t="s">
        <v>82</v>
      </c>
      <c r="AY100" s="167" t="s">
        <v>160</v>
      </c>
    </row>
    <row r="101" spans="2:51" s="12" customFormat="1" ht="11.25">
      <c r="B101" s="152"/>
      <c r="D101" s="150" t="s">
        <v>173</v>
      </c>
      <c r="E101" s="153" t="s">
        <v>808</v>
      </c>
      <c r="F101" s="154" t="s">
        <v>827</v>
      </c>
      <c r="H101" s="155">
        <v>1064</v>
      </c>
      <c r="I101" s="156"/>
      <c r="L101" s="152"/>
      <c r="M101" s="157"/>
      <c r="T101" s="158"/>
      <c r="AT101" s="153" t="s">
        <v>173</v>
      </c>
      <c r="AU101" s="153" t="s">
        <v>92</v>
      </c>
      <c r="AV101" s="12" t="s">
        <v>92</v>
      </c>
      <c r="AW101" s="12" t="s">
        <v>42</v>
      </c>
      <c r="AX101" s="12" t="s">
        <v>90</v>
      </c>
      <c r="AY101" s="153" t="s">
        <v>160</v>
      </c>
    </row>
    <row r="102" spans="2:65" s="1" customFormat="1" ht="21.75" customHeight="1">
      <c r="B102" s="33"/>
      <c r="C102" s="133" t="s">
        <v>167</v>
      </c>
      <c r="D102" s="133" t="s">
        <v>162</v>
      </c>
      <c r="E102" s="134" t="s">
        <v>828</v>
      </c>
      <c r="F102" s="135" t="s">
        <v>829</v>
      </c>
      <c r="G102" s="136" t="s">
        <v>200</v>
      </c>
      <c r="H102" s="137">
        <v>40</v>
      </c>
      <c r="I102" s="138"/>
      <c r="J102" s="139">
        <f>ROUND(I102*H102,2)</f>
        <v>0</v>
      </c>
      <c r="K102" s="135" t="s">
        <v>166</v>
      </c>
      <c r="L102" s="33"/>
      <c r="M102" s="140" t="s">
        <v>44</v>
      </c>
      <c r="N102" s="141" t="s">
        <v>53</v>
      </c>
      <c r="P102" s="142">
        <f>O102*H102</f>
        <v>0</v>
      </c>
      <c r="Q102" s="142">
        <v>6.08E-05</v>
      </c>
      <c r="R102" s="142">
        <f>Q102*H102</f>
        <v>0.002432</v>
      </c>
      <c r="S102" s="142">
        <v>0</v>
      </c>
      <c r="T102" s="143">
        <f>S102*H102</f>
        <v>0</v>
      </c>
      <c r="AR102" s="144" t="s">
        <v>167</v>
      </c>
      <c r="AT102" s="144" t="s">
        <v>162</v>
      </c>
      <c r="AU102" s="144" t="s">
        <v>92</v>
      </c>
      <c r="AY102" s="17" t="s">
        <v>160</v>
      </c>
      <c r="BE102" s="145">
        <f>IF(N102="základní",J102,0)</f>
        <v>0</v>
      </c>
      <c r="BF102" s="145">
        <f>IF(N102="snížená",J102,0)</f>
        <v>0</v>
      </c>
      <c r="BG102" s="145">
        <f>IF(N102="zákl. přenesená",J102,0)</f>
        <v>0</v>
      </c>
      <c r="BH102" s="145">
        <f>IF(N102="sníž. přenesená",J102,0)</f>
        <v>0</v>
      </c>
      <c r="BI102" s="145">
        <f>IF(N102="nulová",J102,0)</f>
        <v>0</v>
      </c>
      <c r="BJ102" s="17" t="s">
        <v>90</v>
      </c>
      <c r="BK102" s="145">
        <f>ROUND(I102*H102,2)</f>
        <v>0</v>
      </c>
      <c r="BL102" s="17" t="s">
        <v>167</v>
      </c>
      <c r="BM102" s="144" t="s">
        <v>830</v>
      </c>
    </row>
    <row r="103" spans="2:47" s="1" customFormat="1" ht="11.25">
      <c r="B103" s="33"/>
      <c r="D103" s="146" t="s">
        <v>169</v>
      </c>
      <c r="F103" s="147" t="s">
        <v>831</v>
      </c>
      <c r="I103" s="148"/>
      <c r="L103" s="33"/>
      <c r="M103" s="149"/>
      <c r="T103" s="54"/>
      <c r="AT103" s="17" t="s">
        <v>169</v>
      </c>
      <c r="AU103" s="17" t="s">
        <v>92</v>
      </c>
    </row>
    <row r="104" spans="2:47" s="1" customFormat="1" ht="107.25">
      <c r="B104" s="33"/>
      <c r="D104" s="150" t="s">
        <v>171</v>
      </c>
      <c r="F104" s="151" t="s">
        <v>826</v>
      </c>
      <c r="I104" s="148"/>
      <c r="L104" s="33"/>
      <c r="M104" s="149"/>
      <c r="T104" s="54"/>
      <c r="AT104" s="17" t="s">
        <v>171</v>
      </c>
      <c r="AU104" s="17" t="s">
        <v>92</v>
      </c>
    </row>
    <row r="105" spans="2:51" s="14" customFormat="1" ht="11.25">
      <c r="B105" s="166"/>
      <c r="D105" s="150" t="s">
        <v>173</v>
      </c>
      <c r="E105" s="167" t="s">
        <v>44</v>
      </c>
      <c r="F105" s="168" t="s">
        <v>820</v>
      </c>
      <c r="H105" s="167" t="s">
        <v>44</v>
      </c>
      <c r="I105" s="169"/>
      <c r="L105" s="166"/>
      <c r="M105" s="170"/>
      <c r="T105" s="171"/>
      <c r="AT105" s="167" t="s">
        <v>173</v>
      </c>
      <c r="AU105" s="167" t="s">
        <v>92</v>
      </c>
      <c r="AV105" s="14" t="s">
        <v>90</v>
      </c>
      <c r="AW105" s="14" t="s">
        <v>42</v>
      </c>
      <c r="AX105" s="14" t="s">
        <v>82</v>
      </c>
      <c r="AY105" s="167" t="s">
        <v>160</v>
      </c>
    </row>
    <row r="106" spans="2:51" s="12" customFormat="1" ht="11.25">
      <c r="B106" s="152"/>
      <c r="D106" s="150" t="s">
        <v>173</v>
      </c>
      <c r="E106" s="153" t="s">
        <v>806</v>
      </c>
      <c r="F106" s="154" t="s">
        <v>832</v>
      </c>
      <c r="H106" s="155">
        <v>40</v>
      </c>
      <c r="I106" s="156"/>
      <c r="L106" s="152"/>
      <c r="M106" s="157"/>
      <c r="T106" s="158"/>
      <c r="AT106" s="153" t="s">
        <v>173</v>
      </c>
      <c r="AU106" s="153" t="s">
        <v>92</v>
      </c>
      <c r="AV106" s="12" t="s">
        <v>92</v>
      </c>
      <c r="AW106" s="12" t="s">
        <v>42</v>
      </c>
      <c r="AX106" s="12" t="s">
        <v>90</v>
      </c>
      <c r="AY106" s="153" t="s">
        <v>160</v>
      </c>
    </row>
    <row r="107" spans="2:65" s="1" customFormat="1" ht="21.75" customHeight="1">
      <c r="B107" s="33"/>
      <c r="C107" s="133" t="s">
        <v>197</v>
      </c>
      <c r="D107" s="133" t="s">
        <v>162</v>
      </c>
      <c r="E107" s="134" t="s">
        <v>833</v>
      </c>
      <c r="F107" s="135" t="s">
        <v>834</v>
      </c>
      <c r="G107" s="136" t="s">
        <v>200</v>
      </c>
      <c r="H107" s="137">
        <v>1064</v>
      </c>
      <c r="I107" s="138"/>
      <c r="J107" s="139">
        <f>ROUND(I107*H107,2)</f>
        <v>0</v>
      </c>
      <c r="K107" s="135" t="s">
        <v>166</v>
      </c>
      <c r="L107" s="33"/>
      <c r="M107" s="140" t="s">
        <v>44</v>
      </c>
      <c r="N107" s="141" t="s">
        <v>53</v>
      </c>
      <c r="P107" s="142">
        <f>O107*H107</f>
        <v>0</v>
      </c>
      <c r="Q107" s="142">
        <v>0.000325</v>
      </c>
      <c r="R107" s="142">
        <f>Q107*H107</f>
        <v>0.3458</v>
      </c>
      <c r="S107" s="142">
        <v>0</v>
      </c>
      <c r="T107" s="143">
        <f>S107*H107</f>
        <v>0</v>
      </c>
      <c r="AR107" s="144" t="s">
        <v>167</v>
      </c>
      <c r="AT107" s="144" t="s">
        <v>162</v>
      </c>
      <c r="AU107" s="144" t="s">
        <v>92</v>
      </c>
      <c r="AY107" s="17" t="s">
        <v>160</v>
      </c>
      <c r="BE107" s="145">
        <f>IF(N107="základní",J107,0)</f>
        <v>0</v>
      </c>
      <c r="BF107" s="145">
        <f>IF(N107="snížená",J107,0)</f>
        <v>0</v>
      </c>
      <c r="BG107" s="145">
        <f>IF(N107="zákl. přenesená",J107,0)</f>
        <v>0</v>
      </c>
      <c r="BH107" s="145">
        <f>IF(N107="sníž. přenesená",J107,0)</f>
        <v>0</v>
      </c>
      <c r="BI107" s="145">
        <f>IF(N107="nulová",J107,0)</f>
        <v>0</v>
      </c>
      <c r="BJ107" s="17" t="s">
        <v>90</v>
      </c>
      <c r="BK107" s="145">
        <f>ROUND(I107*H107,2)</f>
        <v>0</v>
      </c>
      <c r="BL107" s="17" t="s">
        <v>167</v>
      </c>
      <c r="BM107" s="144" t="s">
        <v>835</v>
      </c>
    </row>
    <row r="108" spans="2:47" s="1" customFormat="1" ht="11.25">
      <c r="B108" s="33"/>
      <c r="D108" s="146" t="s">
        <v>169</v>
      </c>
      <c r="F108" s="147" t="s">
        <v>836</v>
      </c>
      <c r="I108" s="148"/>
      <c r="L108" s="33"/>
      <c r="M108" s="149"/>
      <c r="T108" s="54"/>
      <c r="AT108" s="17" t="s">
        <v>169</v>
      </c>
      <c r="AU108" s="17" t="s">
        <v>92</v>
      </c>
    </row>
    <row r="109" spans="2:47" s="1" customFormat="1" ht="107.25">
      <c r="B109" s="33"/>
      <c r="D109" s="150" t="s">
        <v>171</v>
      </c>
      <c r="F109" s="151" t="s">
        <v>837</v>
      </c>
      <c r="I109" s="148"/>
      <c r="L109" s="33"/>
      <c r="M109" s="149"/>
      <c r="T109" s="54"/>
      <c r="AT109" s="17" t="s">
        <v>171</v>
      </c>
      <c r="AU109" s="17" t="s">
        <v>92</v>
      </c>
    </row>
    <row r="110" spans="2:51" s="12" customFormat="1" ht="11.25">
      <c r="B110" s="152"/>
      <c r="D110" s="150" t="s">
        <v>173</v>
      </c>
      <c r="E110" s="153" t="s">
        <v>44</v>
      </c>
      <c r="F110" s="154" t="s">
        <v>808</v>
      </c>
      <c r="H110" s="155">
        <v>1064</v>
      </c>
      <c r="I110" s="156"/>
      <c r="L110" s="152"/>
      <c r="M110" s="157"/>
      <c r="T110" s="158"/>
      <c r="AT110" s="153" t="s">
        <v>173</v>
      </c>
      <c r="AU110" s="153" t="s">
        <v>92</v>
      </c>
      <c r="AV110" s="12" t="s">
        <v>92</v>
      </c>
      <c r="AW110" s="12" t="s">
        <v>42</v>
      </c>
      <c r="AX110" s="12" t="s">
        <v>90</v>
      </c>
      <c r="AY110" s="153" t="s">
        <v>160</v>
      </c>
    </row>
    <row r="111" spans="2:65" s="1" customFormat="1" ht="21.75" customHeight="1">
      <c r="B111" s="33"/>
      <c r="C111" s="133" t="s">
        <v>205</v>
      </c>
      <c r="D111" s="133" t="s">
        <v>162</v>
      </c>
      <c r="E111" s="134" t="s">
        <v>838</v>
      </c>
      <c r="F111" s="135" t="s">
        <v>839</v>
      </c>
      <c r="G111" s="136" t="s">
        <v>200</v>
      </c>
      <c r="H111" s="137">
        <v>40</v>
      </c>
      <c r="I111" s="138"/>
      <c r="J111" s="139">
        <f>ROUND(I111*H111,2)</f>
        <v>0</v>
      </c>
      <c r="K111" s="135" t="s">
        <v>166</v>
      </c>
      <c r="L111" s="33"/>
      <c r="M111" s="140" t="s">
        <v>44</v>
      </c>
      <c r="N111" s="141" t="s">
        <v>53</v>
      </c>
      <c r="P111" s="142">
        <f>O111*H111</f>
        <v>0</v>
      </c>
      <c r="Q111" s="142">
        <v>0.0001092</v>
      </c>
      <c r="R111" s="142">
        <f>Q111*H111</f>
        <v>0.004368</v>
      </c>
      <c r="S111" s="142">
        <v>0</v>
      </c>
      <c r="T111" s="143">
        <f>S111*H111</f>
        <v>0</v>
      </c>
      <c r="AR111" s="144" t="s">
        <v>167</v>
      </c>
      <c r="AT111" s="144" t="s">
        <v>162</v>
      </c>
      <c r="AU111" s="144" t="s">
        <v>92</v>
      </c>
      <c r="AY111" s="17" t="s">
        <v>160</v>
      </c>
      <c r="BE111" s="145">
        <f>IF(N111="základní",J111,0)</f>
        <v>0</v>
      </c>
      <c r="BF111" s="145">
        <f>IF(N111="snížená",J111,0)</f>
        <v>0</v>
      </c>
      <c r="BG111" s="145">
        <f>IF(N111="zákl. přenesená",J111,0)</f>
        <v>0</v>
      </c>
      <c r="BH111" s="145">
        <f>IF(N111="sníž. přenesená",J111,0)</f>
        <v>0</v>
      </c>
      <c r="BI111" s="145">
        <f>IF(N111="nulová",J111,0)</f>
        <v>0</v>
      </c>
      <c r="BJ111" s="17" t="s">
        <v>90</v>
      </c>
      <c r="BK111" s="145">
        <f>ROUND(I111*H111,2)</f>
        <v>0</v>
      </c>
      <c r="BL111" s="17" t="s">
        <v>167</v>
      </c>
      <c r="BM111" s="144" t="s">
        <v>840</v>
      </c>
    </row>
    <row r="112" spans="2:47" s="1" customFormat="1" ht="11.25">
      <c r="B112" s="33"/>
      <c r="D112" s="146" t="s">
        <v>169</v>
      </c>
      <c r="F112" s="147" t="s">
        <v>841</v>
      </c>
      <c r="I112" s="148"/>
      <c r="L112" s="33"/>
      <c r="M112" s="149"/>
      <c r="T112" s="54"/>
      <c r="AT112" s="17" t="s">
        <v>169</v>
      </c>
      <c r="AU112" s="17" t="s">
        <v>92</v>
      </c>
    </row>
    <row r="113" spans="2:47" s="1" customFormat="1" ht="107.25">
      <c r="B113" s="33"/>
      <c r="D113" s="150" t="s">
        <v>171</v>
      </c>
      <c r="F113" s="151" t="s">
        <v>837</v>
      </c>
      <c r="I113" s="148"/>
      <c r="L113" s="33"/>
      <c r="M113" s="149"/>
      <c r="T113" s="54"/>
      <c r="AT113" s="17" t="s">
        <v>171</v>
      </c>
      <c r="AU113" s="17" t="s">
        <v>92</v>
      </c>
    </row>
    <row r="114" spans="2:51" s="12" customFormat="1" ht="11.25">
      <c r="B114" s="152"/>
      <c r="D114" s="150" t="s">
        <v>173</v>
      </c>
      <c r="E114" s="153" t="s">
        <v>44</v>
      </c>
      <c r="F114" s="154" t="s">
        <v>806</v>
      </c>
      <c r="H114" s="155">
        <v>40</v>
      </c>
      <c r="I114" s="156"/>
      <c r="L114" s="152"/>
      <c r="M114" s="157"/>
      <c r="T114" s="158"/>
      <c r="AT114" s="153" t="s">
        <v>173</v>
      </c>
      <c r="AU114" s="153" t="s">
        <v>92</v>
      </c>
      <c r="AV114" s="12" t="s">
        <v>92</v>
      </c>
      <c r="AW114" s="12" t="s">
        <v>42</v>
      </c>
      <c r="AX114" s="12" t="s">
        <v>90</v>
      </c>
      <c r="AY114" s="153" t="s">
        <v>160</v>
      </c>
    </row>
    <row r="115" spans="2:65" s="1" customFormat="1" ht="24.2" customHeight="1">
      <c r="B115" s="33"/>
      <c r="C115" s="133" t="s">
        <v>215</v>
      </c>
      <c r="D115" s="133" t="s">
        <v>162</v>
      </c>
      <c r="E115" s="134" t="s">
        <v>842</v>
      </c>
      <c r="F115" s="135" t="s">
        <v>843</v>
      </c>
      <c r="G115" s="136" t="s">
        <v>200</v>
      </c>
      <c r="H115" s="137">
        <v>1104</v>
      </c>
      <c r="I115" s="138"/>
      <c r="J115" s="139">
        <f>ROUND(I115*H115,2)</f>
        <v>0</v>
      </c>
      <c r="K115" s="135" t="s">
        <v>166</v>
      </c>
      <c r="L115" s="33"/>
      <c r="M115" s="140" t="s">
        <v>44</v>
      </c>
      <c r="N115" s="141" t="s">
        <v>53</v>
      </c>
      <c r="P115" s="142">
        <f>O115*H115</f>
        <v>0</v>
      </c>
      <c r="Q115" s="142">
        <v>4.88E-06</v>
      </c>
      <c r="R115" s="142">
        <f>Q115*H115</f>
        <v>0.00538752</v>
      </c>
      <c r="S115" s="142">
        <v>0</v>
      </c>
      <c r="T115" s="143">
        <f>S115*H115</f>
        <v>0</v>
      </c>
      <c r="AR115" s="144" t="s">
        <v>167</v>
      </c>
      <c r="AT115" s="144" t="s">
        <v>162</v>
      </c>
      <c r="AU115" s="144" t="s">
        <v>92</v>
      </c>
      <c r="AY115" s="17" t="s">
        <v>160</v>
      </c>
      <c r="BE115" s="145">
        <f>IF(N115="základní",J115,0)</f>
        <v>0</v>
      </c>
      <c r="BF115" s="145">
        <f>IF(N115="snížená",J115,0)</f>
        <v>0</v>
      </c>
      <c r="BG115" s="145">
        <f>IF(N115="zákl. přenesená",J115,0)</f>
        <v>0</v>
      </c>
      <c r="BH115" s="145">
        <f>IF(N115="sníž. přenesená",J115,0)</f>
        <v>0</v>
      </c>
      <c r="BI115" s="145">
        <f>IF(N115="nulová",J115,0)</f>
        <v>0</v>
      </c>
      <c r="BJ115" s="17" t="s">
        <v>90</v>
      </c>
      <c r="BK115" s="145">
        <f>ROUND(I115*H115,2)</f>
        <v>0</v>
      </c>
      <c r="BL115" s="17" t="s">
        <v>167</v>
      </c>
      <c r="BM115" s="144" t="s">
        <v>844</v>
      </c>
    </row>
    <row r="116" spans="2:47" s="1" customFormat="1" ht="11.25">
      <c r="B116" s="33"/>
      <c r="D116" s="146" t="s">
        <v>169</v>
      </c>
      <c r="F116" s="147" t="s">
        <v>845</v>
      </c>
      <c r="I116" s="148"/>
      <c r="L116" s="33"/>
      <c r="M116" s="149"/>
      <c r="T116" s="54"/>
      <c r="AT116" s="17" t="s">
        <v>169</v>
      </c>
      <c r="AU116" s="17" t="s">
        <v>92</v>
      </c>
    </row>
    <row r="117" spans="2:47" s="1" customFormat="1" ht="48.75">
      <c r="B117" s="33"/>
      <c r="D117" s="150" t="s">
        <v>171</v>
      </c>
      <c r="F117" s="151" t="s">
        <v>846</v>
      </c>
      <c r="I117" s="148"/>
      <c r="L117" s="33"/>
      <c r="M117" s="149"/>
      <c r="T117" s="54"/>
      <c r="AT117" s="17" t="s">
        <v>171</v>
      </c>
      <c r="AU117" s="17" t="s">
        <v>92</v>
      </c>
    </row>
    <row r="118" spans="2:51" s="12" customFormat="1" ht="11.25">
      <c r="B118" s="152"/>
      <c r="D118" s="150" t="s">
        <v>173</v>
      </c>
      <c r="E118" s="153" t="s">
        <v>44</v>
      </c>
      <c r="F118" s="154" t="s">
        <v>808</v>
      </c>
      <c r="H118" s="155">
        <v>1064</v>
      </c>
      <c r="I118" s="156"/>
      <c r="L118" s="152"/>
      <c r="M118" s="157"/>
      <c r="T118" s="158"/>
      <c r="AT118" s="153" t="s">
        <v>173</v>
      </c>
      <c r="AU118" s="153" t="s">
        <v>92</v>
      </c>
      <c r="AV118" s="12" t="s">
        <v>92</v>
      </c>
      <c r="AW118" s="12" t="s">
        <v>42</v>
      </c>
      <c r="AX118" s="12" t="s">
        <v>82</v>
      </c>
      <c r="AY118" s="153" t="s">
        <v>160</v>
      </c>
    </row>
    <row r="119" spans="2:51" s="12" customFormat="1" ht="11.25">
      <c r="B119" s="152"/>
      <c r="D119" s="150" t="s">
        <v>173</v>
      </c>
      <c r="E119" s="153" t="s">
        <v>44</v>
      </c>
      <c r="F119" s="154" t="s">
        <v>806</v>
      </c>
      <c r="H119" s="155">
        <v>40</v>
      </c>
      <c r="I119" s="156"/>
      <c r="L119" s="152"/>
      <c r="M119" s="157"/>
      <c r="T119" s="158"/>
      <c r="AT119" s="153" t="s">
        <v>173</v>
      </c>
      <c r="AU119" s="153" t="s">
        <v>92</v>
      </c>
      <c r="AV119" s="12" t="s">
        <v>92</v>
      </c>
      <c r="AW119" s="12" t="s">
        <v>42</v>
      </c>
      <c r="AX119" s="12" t="s">
        <v>82</v>
      </c>
      <c r="AY119" s="153" t="s">
        <v>160</v>
      </c>
    </row>
    <row r="120" spans="2:51" s="13" customFormat="1" ht="11.25">
      <c r="B120" s="159"/>
      <c r="D120" s="150" t="s">
        <v>173</v>
      </c>
      <c r="E120" s="160" t="s">
        <v>44</v>
      </c>
      <c r="F120" s="161" t="s">
        <v>176</v>
      </c>
      <c r="H120" s="162">
        <v>1104</v>
      </c>
      <c r="I120" s="163"/>
      <c r="L120" s="159"/>
      <c r="M120" s="164"/>
      <c r="T120" s="165"/>
      <c r="AT120" s="160" t="s">
        <v>173</v>
      </c>
      <c r="AU120" s="160" t="s">
        <v>92</v>
      </c>
      <c r="AV120" s="13" t="s">
        <v>167</v>
      </c>
      <c r="AW120" s="13" t="s">
        <v>42</v>
      </c>
      <c r="AX120" s="13" t="s">
        <v>90</v>
      </c>
      <c r="AY120" s="160" t="s">
        <v>160</v>
      </c>
    </row>
    <row r="121" spans="2:63" s="11" customFormat="1" ht="22.9" customHeight="1">
      <c r="B121" s="121"/>
      <c r="D121" s="122" t="s">
        <v>81</v>
      </c>
      <c r="E121" s="131" t="s">
        <v>457</v>
      </c>
      <c r="F121" s="131" t="s">
        <v>458</v>
      </c>
      <c r="I121" s="124"/>
      <c r="J121" s="132">
        <f>BK121</f>
        <v>0</v>
      </c>
      <c r="L121" s="121"/>
      <c r="M121" s="126"/>
      <c r="P121" s="127">
        <f>SUM(P122:P124)</f>
        <v>0</v>
      </c>
      <c r="R121" s="127">
        <f>SUM(R122:R124)</f>
        <v>0</v>
      </c>
      <c r="T121" s="128">
        <f>SUM(T122:T124)</f>
        <v>0</v>
      </c>
      <c r="AR121" s="122" t="s">
        <v>90</v>
      </c>
      <c r="AT121" s="129" t="s">
        <v>81</v>
      </c>
      <c r="AU121" s="129" t="s">
        <v>90</v>
      </c>
      <c r="AY121" s="122" t="s">
        <v>160</v>
      </c>
      <c r="BK121" s="130">
        <f>SUM(BK122:BK124)</f>
        <v>0</v>
      </c>
    </row>
    <row r="122" spans="2:65" s="1" customFormat="1" ht="24.2" customHeight="1">
      <c r="B122" s="33"/>
      <c r="C122" s="133" t="s">
        <v>222</v>
      </c>
      <c r="D122" s="133" t="s">
        <v>162</v>
      </c>
      <c r="E122" s="134" t="s">
        <v>460</v>
      </c>
      <c r="F122" s="135" t="s">
        <v>461</v>
      </c>
      <c r="G122" s="136" t="s">
        <v>126</v>
      </c>
      <c r="H122" s="137">
        <v>0.599</v>
      </c>
      <c r="I122" s="138"/>
      <c r="J122" s="139">
        <f>ROUND(I122*H122,2)</f>
        <v>0</v>
      </c>
      <c r="K122" s="135" t="s">
        <v>166</v>
      </c>
      <c r="L122" s="33"/>
      <c r="M122" s="140" t="s">
        <v>44</v>
      </c>
      <c r="N122" s="141" t="s">
        <v>53</v>
      </c>
      <c r="P122" s="142">
        <f>O122*H122</f>
        <v>0</v>
      </c>
      <c r="Q122" s="142">
        <v>0</v>
      </c>
      <c r="R122" s="142">
        <f>Q122*H122</f>
        <v>0</v>
      </c>
      <c r="S122" s="142">
        <v>0</v>
      </c>
      <c r="T122" s="143">
        <f>S122*H122</f>
        <v>0</v>
      </c>
      <c r="AR122" s="144" t="s">
        <v>167</v>
      </c>
      <c r="AT122" s="144" t="s">
        <v>162</v>
      </c>
      <c r="AU122" s="144" t="s">
        <v>92</v>
      </c>
      <c r="AY122" s="17" t="s">
        <v>160</v>
      </c>
      <c r="BE122" s="145">
        <f>IF(N122="základní",J122,0)</f>
        <v>0</v>
      </c>
      <c r="BF122" s="145">
        <f>IF(N122="snížená",J122,0)</f>
        <v>0</v>
      </c>
      <c r="BG122" s="145">
        <f>IF(N122="zákl. přenesená",J122,0)</f>
        <v>0</v>
      </c>
      <c r="BH122" s="145">
        <f>IF(N122="sníž. přenesená",J122,0)</f>
        <v>0</v>
      </c>
      <c r="BI122" s="145">
        <f>IF(N122="nulová",J122,0)</f>
        <v>0</v>
      </c>
      <c r="BJ122" s="17" t="s">
        <v>90</v>
      </c>
      <c r="BK122" s="145">
        <f>ROUND(I122*H122,2)</f>
        <v>0</v>
      </c>
      <c r="BL122" s="17" t="s">
        <v>167</v>
      </c>
      <c r="BM122" s="144" t="s">
        <v>847</v>
      </c>
    </row>
    <row r="123" spans="2:47" s="1" customFormat="1" ht="11.25">
      <c r="B123" s="33"/>
      <c r="D123" s="146" t="s">
        <v>169</v>
      </c>
      <c r="F123" s="147" t="s">
        <v>463</v>
      </c>
      <c r="I123" s="148"/>
      <c r="L123" s="33"/>
      <c r="M123" s="149"/>
      <c r="T123" s="54"/>
      <c r="AT123" s="17" t="s">
        <v>169</v>
      </c>
      <c r="AU123" s="17" t="s">
        <v>92</v>
      </c>
    </row>
    <row r="124" spans="2:47" s="1" customFormat="1" ht="29.25">
      <c r="B124" s="33"/>
      <c r="D124" s="150" t="s">
        <v>171</v>
      </c>
      <c r="F124" s="151" t="s">
        <v>464</v>
      </c>
      <c r="I124" s="148"/>
      <c r="L124" s="33"/>
      <c r="M124" s="189"/>
      <c r="N124" s="190"/>
      <c r="O124" s="190"/>
      <c r="P124" s="190"/>
      <c r="Q124" s="190"/>
      <c r="R124" s="190"/>
      <c r="S124" s="190"/>
      <c r="T124" s="191"/>
      <c r="AT124" s="17" t="s">
        <v>171</v>
      </c>
      <c r="AU124" s="17" t="s">
        <v>92</v>
      </c>
    </row>
    <row r="125" spans="2:12" s="1" customFormat="1" ht="6.95" customHeight="1">
      <c r="B125" s="42"/>
      <c r="C125" s="43"/>
      <c r="D125" s="43"/>
      <c r="E125" s="43"/>
      <c r="F125" s="43"/>
      <c r="G125" s="43"/>
      <c r="H125" s="43"/>
      <c r="I125" s="43"/>
      <c r="J125" s="43"/>
      <c r="K125" s="43"/>
      <c r="L125" s="33"/>
    </row>
  </sheetData>
  <sheetProtection algorithmName="SHA-512" hashValue="4ZPAB7IEm9Fk9x+qXXMAt9rDgekBhYNoudO1BryHErXA4W5L2IkDfK+OWxAspnzR7Ju71IY9npU8/OXwaU+m6Q==" saltValue="z0aadovEpDsoNyc+Wlm1SwlUhjix4rTIcVEwiCeks07PiHs21pKcxupTSJ+7bhAeF5OEp+qbwhxxvdzaVVIT+Q==" spinCount="100000" sheet="1" objects="1" scenarios="1" formatColumns="0" formatRows="0" autoFilter="0"/>
  <autoFilter ref="C87:K124"/>
  <mergeCells count="12">
    <mergeCell ref="E80:H80"/>
    <mergeCell ref="L2:V2"/>
    <mergeCell ref="E50:H50"/>
    <mergeCell ref="E52:H52"/>
    <mergeCell ref="E54:H54"/>
    <mergeCell ref="E76:H76"/>
    <mergeCell ref="E78:H78"/>
    <mergeCell ref="E7:H7"/>
    <mergeCell ref="E9:H9"/>
    <mergeCell ref="E11:H11"/>
    <mergeCell ref="E20:H20"/>
    <mergeCell ref="E29:H29"/>
  </mergeCells>
  <hyperlinks>
    <hyperlink ref="F92" r:id="rId1" display="https://podminky.urs.cz/item/CS_URS_2022_02/912211111"/>
    <hyperlink ref="F98" r:id="rId2" display="https://podminky.urs.cz/item/CS_URS_2022_02/915111112"/>
    <hyperlink ref="F103" r:id="rId3" display="https://podminky.urs.cz/item/CS_URS_2022_02/915111122"/>
    <hyperlink ref="F108" r:id="rId4" display="https://podminky.urs.cz/item/CS_URS_2022_02/915211112"/>
    <hyperlink ref="F112" r:id="rId5" display="https://podminky.urs.cz/item/CS_URS_2022_02/915211122"/>
    <hyperlink ref="F116" r:id="rId6" display="https://podminky.urs.cz/item/CS_URS_2022_02/915611111"/>
    <hyperlink ref="F123" r:id="rId7" display="https://podminky.urs.cz/item/CS_URS_2022_02/998225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4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15"/>
      <c r="M2" s="215"/>
      <c r="N2" s="215"/>
      <c r="O2" s="215"/>
      <c r="P2" s="215"/>
      <c r="Q2" s="215"/>
      <c r="R2" s="215"/>
      <c r="S2" s="215"/>
      <c r="T2" s="215"/>
      <c r="U2" s="215"/>
      <c r="V2" s="215"/>
      <c r="AT2" s="17" t="s">
        <v>110</v>
      </c>
      <c r="AZ2" s="91" t="s">
        <v>806</v>
      </c>
      <c r="BA2" s="91" t="s">
        <v>848</v>
      </c>
      <c r="BB2" s="91" t="s">
        <v>200</v>
      </c>
      <c r="BC2" s="91" t="s">
        <v>849</v>
      </c>
      <c r="BD2" s="91" t="s">
        <v>92</v>
      </c>
    </row>
    <row r="3" spans="2:56" ht="6.95" customHeight="1">
      <c r="B3" s="18"/>
      <c r="C3" s="19"/>
      <c r="D3" s="19"/>
      <c r="E3" s="19"/>
      <c r="F3" s="19"/>
      <c r="G3" s="19"/>
      <c r="H3" s="19"/>
      <c r="I3" s="19"/>
      <c r="J3" s="19"/>
      <c r="K3" s="19"/>
      <c r="L3" s="20"/>
      <c r="AT3" s="17" t="s">
        <v>92</v>
      </c>
      <c r="AZ3" s="91" t="s">
        <v>808</v>
      </c>
      <c r="BA3" s="91" t="s">
        <v>850</v>
      </c>
      <c r="BB3" s="91" t="s">
        <v>200</v>
      </c>
      <c r="BC3" s="91" t="s">
        <v>851</v>
      </c>
      <c r="BD3" s="91" t="s">
        <v>92</v>
      </c>
    </row>
    <row r="4" spans="2:46" ht="24.95" customHeight="1">
      <c r="B4" s="20"/>
      <c r="D4" s="21" t="s">
        <v>131</v>
      </c>
      <c r="L4" s="20"/>
      <c r="M4" s="92" t="s">
        <v>10</v>
      </c>
      <c r="AT4" s="17" t="s">
        <v>4</v>
      </c>
    </row>
    <row r="5" spans="2:12" ht="6.95" customHeight="1">
      <c r="B5" s="20"/>
      <c r="L5" s="20"/>
    </row>
    <row r="6" spans="2:12" ht="12" customHeight="1">
      <c r="B6" s="20"/>
      <c r="D6" s="27" t="s">
        <v>16</v>
      </c>
      <c r="L6" s="20"/>
    </row>
    <row r="7" spans="2:12" ht="16.5" customHeight="1">
      <c r="B7" s="20"/>
      <c r="E7" s="244" t="str">
        <f>'Rekapitulace stavby'!K6</f>
        <v>II/116 Nová Ves pod Pleší, PD</v>
      </c>
      <c r="F7" s="245"/>
      <c r="G7" s="245"/>
      <c r="H7" s="245"/>
      <c r="L7" s="20"/>
    </row>
    <row r="8" spans="2:12" s="1" customFormat="1" ht="12" customHeight="1">
      <c r="B8" s="33"/>
      <c r="D8" s="27" t="s">
        <v>132</v>
      </c>
      <c r="L8" s="33"/>
    </row>
    <row r="9" spans="2:12" s="1" customFormat="1" ht="16.5" customHeight="1">
      <c r="B9" s="33"/>
      <c r="E9" s="208" t="s">
        <v>852</v>
      </c>
      <c r="F9" s="246"/>
      <c r="G9" s="246"/>
      <c r="H9" s="246"/>
      <c r="L9" s="33"/>
    </row>
    <row r="10" spans="2:12" s="1" customFormat="1" ht="11.25">
      <c r="B10" s="33"/>
      <c r="L10" s="33"/>
    </row>
    <row r="11" spans="2:12" s="1" customFormat="1" ht="12" customHeight="1">
      <c r="B11" s="33"/>
      <c r="D11" s="27" t="s">
        <v>18</v>
      </c>
      <c r="F11" s="25" t="s">
        <v>19</v>
      </c>
      <c r="I11" s="27" t="s">
        <v>20</v>
      </c>
      <c r="J11" s="25" t="s">
        <v>44</v>
      </c>
      <c r="L11" s="33"/>
    </row>
    <row r="12" spans="2:12" s="1" customFormat="1" ht="12" customHeight="1">
      <c r="B12" s="33"/>
      <c r="D12" s="27" t="s">
        <v>22</v>
      </c>
      <c r="F12" s="25" t="s">
        <v>23</v>
      </c>
      <c r="I12" s="27" t="s">
        <v>24</v>
      </c>
      <c r="J12" s="50" t="str">
        <f>'Rekapitulace stavby'!AN8</f>
        <v>3. 10. 2022</v>
      </c>
      <c r="L12" s="33"/>
    </row>
    <row r="13" spans="2:12" s="1" customFormat="1" ht="10.9" customHeight="1">
      <c r="B13" s="33"/>
      <c r="L13" s="33"/>
    </row>
    <row r="14" spans="2:12" s="1" customFormat="1" ht="12" customHeight="1">
      <c r="B14" s="33"/>
      <c r="D14" s="27" t="s">
        <v>30</v>
      </c>
      <c r="I14" s="27" t="s">
        <v>31</v>
      </c>
      <c r="J14" s="25" t="s">
        <v>32</v>
      </c>
      <c r="L14" s="33"/>
    </row>
    <row r="15" spans="2:12" s="1" customFormat="1" ht="18" customHeight="1">
      <c r="B15" s="33"/>
      <c r="E15" s="25" t="s">
        <v>33</v>
      </c>
      <c r="I15" s="27" t="s">
        <v>34</v>
      </c>
      <c r="J15" s="25" t="s">
        <v>35</v>
      </c>
      <c r="L15" s="33"/>
    </row>
    <row r="16" spans="2:12" s="1" customFormat="1" ht="6.95" customHeight="1">
      <c r="B16" s="33"/>
      <c r="L16" s="33"/>
    </row>
    <row r="17" spans="2:12" s="1" customFormat="1" ht="12" customHeight="1">
      <c r="B17" s="33"/>
      <c r="D17" s="27" t="s">
        <v>36</v>
      </c>
      <c r="I17" s="27" t="s">
        <v>31</v>
      </c>
      <c r="J17" s="28" t="str">
        <f>'Rekapitulace stavby'!AN13</f>
        <v>Vyplň údaj</v>
      </c>
      <c r="L17" s="33"/>
    </row>
    <row r="18" spans="2:12" s="1" customFormat="1" ht="18" customHeight="1">
      <c r="B18" s="33"/>
      <c r="E18" s="247" t="str">
        <f>'Rekapitulace stavby'!E14</f>
        <v>Vyplň údaj</v>
      </c>
      <c r="F18" s="214"/>
      <c r="G18" s="214"/>
      <c r="H18" s="214"/>
      <c r="I18" s="27" t="s">
        <v>34</v>
      </c>
      <c r="J18" s="28" t="str">
        <f>'Rekapitulace stavby'!AN14</f>
        <v>Vyplň údaj</v>
      </c>
      <c r="L18" s="33"/>
    </row>
    <row r="19" spans="2:12" s="1" customFormat="1" ht="6.95" customHeight="1">
      <c r="B19" s="33"/>
      <c r="L19" s="33"/>
    </row>
    <row r="20" spans="2:12" s="1" customFormat="1" ht="12" customHeight="1">
      <c r="B20" s="33"/>
      <c r="D20" s="27" t="s">
        <v>38</v>
      </c>
      <c r="I20" s="27" t="s">
        <v>31</v>
      </c>
      <c r="J20" s="25" t="s">
        <v>39</v>
      </c>
      <c r="L20" s="33"/>
    </row>
    <row r="21" spans="2:12" s="1" customFormat="1" ht="18" customHeight="1">
      <c r="B21" s="33"/>
      <c r="E21" s="25" t="s">
        <v>40</v>
      </c>
      <c r="I21" s="27" t="s">
        <v>34</v>
      </c>
      <c r="J21" s="25" t="s">
        <v>41</v>
      </c>
      <c r="L21" s="33"/>
    </row>
    <row r="22" spans="2:12" s="1" customFormat="1" ht="6.95" customHeight="1">
      <c r="B22" s="33"/>
      <c r="L22" s="33"/>
    </row>
    <row r="23" spans="2:12" s="1" customFormat="1" ht="12" customHeight="1">
      <c r="B23" s="33"/>
      <c r="D23" s="27" t="s">
        <v>43</v>
      </c>
      <c r="I23" s="27" t="s">
        <v>31</v>
      </c>
      <c r="J23" s="25" t="str">
        <f>IF('Rekapitulace stavby'!AN19="","",'Rekapitulace stavby'!AN19)</f>
        <v/>
      </c>
      <c r="L23" s="33"/>
    </row>
    <row r="24" spans="2:12" s="1" customFormat="1" ht="18" customHeight="1">
      <c r="B24" s="33"/>
      <c r="E24" s="25" t="str">
        <f>IF('Rekapitulace stavby'!E20="","",'Rekapitulace stavby'!E20)</f>
        <v xml:space="preserve"> </v>
      </c>
      <c r="I24" s="27" t="s">
        <v>34</v>
      </c>
      <c r="J24" s="25" t="str">
        <f>IF('Rekapitulace stavby'!AN20="","",'Rekapitulace stavby'!AN20)</f>
        <v/>
      </c>
      <c r="L24" s="33"/>
    </row>
    <row r="25" spans="2:12" s="1" customFormat="1" ht="6.95" customHeight="1">
      <c r="B25" s="33"/>
      <c r="L25" s="33"/>
    </row>
    <row r="26" spans="2:12" s="1" customFormat="1" ht="12" customHeight="1">
      <c r="B26" s="33"/>
      <c r="D26" s="27" t="s">
        <v>46</v>
      </c>
      <c r="L26" s="33"/>
    </row>
    <row r="27" spans="2:12" s="7" customFormat="1" ht="47.25" customHeight="1">
      <c r="B27" s="93"/>
      <c r="E27" s="219" t="s">
        <v>47</v>
      </c>
      <c r="F27" s="219"/>
      <c r="G27" s="219"/>
      <c r="H27" s="219"/>
      <c r="L27" s="93"/>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94" t="s">
        <v>48</v>
      </c>
      <c r="J30" s="64">
        <f>ROUND(J82,2)</f>
        <v>0</v>
      </c>
      <c r="L30" s="33"/>
    </row>
    <row r="31" spans="2:12" s="1" customFormat="1" ht="6.95" customHeight="1">
      <c r="B31" s="33"/>
      <c r="D31" s="51"/>
      <c r="E31" s="51"/>
      <c r="F31" s="51"/>
      <c r="G31" s="51"/>
      <c r="H31" s="51"/>
      <c r="I31" s="51"/>
      <c r="J31" s="51"/>
      <c r="K31" s="51"/>
      <c r="L31" s="33"/>
    </row>
    <row r="32" spans="2:12" s="1" customFormat="1" ht="14.45" customHeight="1">
      <c r="B32" s="33"/>
      <c r="F32" s="36" t="s">
        <v>50</v>
      </c>
      <c r="I32" s="36" t="s">
        <v>49</v>
      </c>
      <c r="J32" s="36" t="s">
        <v>51</v>
      </c>
      <c r="L32" s="33"/>
    </row>
    <row r="33" spans="2:12" s="1" customFormat="1" ht="14.45" customHeight="1">
      <c r="B33" s="33"/>
      <c r="D33" s="53" t="s">
        <v>52</v>
      </c>
      <c r="E33" s="27" t="s">
        <v>53</v>
      </c>
      <c r="F33" s="84">
        <f>ROUND((SUM(BE82:BE144)),2)</f>
        <v>0</v>
      </c>
      <c r="I33" s="95">
        <v>0.21</v>
      </c>
      <c r="J33" s="84">
        <f>ROUND(((SUM(BE82:BE144))*I33),2)</f>
        <v>0</v>
      </c>
      <c r="L33" s="33"/>
    </row>
    <row r="34" spans="2:12" s="1" customFormat="1" ht="14.45" customHeight="1">
      <c r="B34" s="33"/>
      <c r="E34" s="27" t="s">
        <v>54</v>
      </c>
      <c r="F34" s="84">
        <f>ROUND((SUM(BF82:BF144)),2)</f>
        <v>0</v>
      </c>
      <c r="I34" s="95">
        <v>0.15</v>
      </c>
      <c r="J34" s="84">
        <f>ROUND(((SUM(BF82:BF144))*I34),2)</f>
        <v>0</v>
      </c>
      <c r="L34" s="33"/>
    </row>
    <row r="35" spans="2:12" s="1" customFormat="1" ht="14.45" customHeight="1" hidden="1">
      <c r="B35" s="33"/>
      <c r="E35" s="27" t="s">
        <v>55</v>
      </c>
      <c r="F35" s="84">
        <f>ROUND((SUM(BG82:BG144)),2)</f>
        <v>0</v>
      </c>
      <c r="I35" s="95">
        <v>0.21</v>
      </c>
      <c r="J35" s="84">
        <f>0</f>
        <v>0</v>
      </c>
      <c r="L35" s="33"/>
    </row>
    <row r="36" spans="2:12" s="1" customFormat="1" ht="14.45" customHeight="1" hidden="1">
      <c r="B36" s="33"/>
      <c r="E36" s="27" t="s">
        <v>56</v>
      </c>
      <c r="F36" s="84">
        <f>ROUND((SUM(BH82:BH144)),2)</f>
        <v>0</v>
      </c>
      <c r="I36" s="95">
        <v>0.15</v>
      </c>
      <c r="J36" s="84">
        <f>0</f>
        <v>0</v>
      </c>
      <c r="L36" s="33"/>
    </row>
    <row r="37" spans="2:12" s="1" customFormat="1" ht="14.45" customHeight="1" hidden="1">
      <c r="B37" s="33"/>
      <c r="E37" s="27" t="s">
        <v>57</v>
      </c>
      <c r="F37" s="84">
        <f>ROUND((SUM(BI82:BI144)),2)</f>
        <v>0</v>
      </c>
      <c r="I37" s="95">
        <v>0</v>
      </c>
      <c r="J37" s="84">
        <f>0</f>
        <v>0</v>
      </c>
      <c r="L37" s="33"/>
    </row>
    <row r="38" spans="2:12" s="1" customFormat="1" ht="6.95" customHeight="1">
      <c r="B38" s="33"/>
      <c r="L38" s="33"/>
    </row>
    <row r="39" spans="2:12" s="1" customFormat="1" ht="25.35" customHeight="1">
      <c r="B39" s="33"/>
      <c r="C39" s="96"/>
      <c r="D39" s="97" t="s">
        <v>58</v>
      </c>
      <c r="E39" s="55"/>
      <c r="F39" s="55"/>
      <c r="G39" s="98" t="s">
        <v>59</v>
      </c>
      <c r="H39" s="99" t="s">
        <v>60</v>
      </c>
      <c r="I39" s="55"/>
      <c r="J39" s="100">
        <f>SUM(J30:J37)</f>
        <v>0</v>
      </c>
      <c r="K39" s="101"/>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1" t="s">
        <v>134</v>
      </c>
      <c r="L45" s="33"/>
    </row>
    <row r="46" spans="2:12" s="1" customFormat="1" ht="6.95" customHeight="1">
      <c r="B46" s="33"/>
      <c r="L46" s="33"/>
    </row>
    <row r="47" spans="2:12" s="1" customFormat="1" ht="12" customHeight="1">
      <c r="B47" s="33"/>
      <c r="C47" s="27" t="s">
        <v>16</v>
      </c>
      <c r="L47" s="33"/>
    </row>
    <row r="48" spans="2:12" s="1" customFormat="1" ht="16.5" customHeight="1">
      <c r="B48" s="33"/>
      <c r="E48" s="244" t="str">
        <f>E7</f>
        <v>II/116 Nová Ves pod Pleší, PD</v>
      </c>
      <c r="F48" s="245"/>
      <c r="G48" s="245"/>
      <c r="H48" s="245"/>
      <c r="L48" s="33"/>
    </row>
    <row r="49" spans="2:12" s="1" customFormat="1" ht="12" customHeight="1">
      <c r="B49" s="33"/>
      <c r="C49" s="27" t="s">
        <v>132</v>
      </c>
      <c r="L49" s="33"/>
    </row>
    <row r="50" spans="2:12" s="1" customFormat="1" ht="16.5" customHeight="1">
      <c r="B50" s="33"/>
      <c r="E50" s="208" t="str">
        <f>E9</f>
        <v>SO 105 - Dopravní značení na II/116</v>
      </c>
      <c r="F50" s="246"/>
      <c r="G50" s="246"/>
      <c r="H50" s="246"/>
      <c r="L50" s="33"/>
    </row>
    <row r="51" spans="2:12" s="1" customFormat="1" ht="6.95" customHeight="1">
      <c r="B51" s="33"/>
      <c r="L51" s="33"/>
    </row>
    <row r="52" spans="2:12" s="1" customFormat="1" ht="12" customHeight="1">
      <c r="B52" s="33"/>
      <c r="C52" s="27" t="s">
        <v>22</v>
      </c>
      <c r="F52" s="25" t="str">
        <f>F12</f>
        <v>Nová Ves pod Pleší</v>
      </c>
      <c r="I52" s="27" t="s">
        <v>24</v>
      </c>
      <c r="J52" s="50" t="str">
        <f>IF(J12="","",J12)</f>
        <v>3. 10. 2022</v>
      </c>
      <c r="L52" s="33"/>
    </row>
    <row r="53" spans="2:12" s="1" customFormat="1" ht="6.95" customHeight="1">
      <c r="B53" s="33"/>
      <c r="L53" s="33"/>
    </row>
    <row r="54" spans="2:12" s="1" customFormat="1" ht="25.7" customHeight="1">
      <c r="B54" s="33"/>
      <c r="C54" s="27" t="s">
        <v>30</v>
      </c>
      <c r="F54" s="25" t="str">
        <f>E15</f>
        <v>Krajská správa a údržba silnic Středočeského kraje</v>
      </c>
      <c r="I54" s="27" t="s">
        <v>38</v>
      </c>
      <c r="J54" s="31" t="str">
        <f>E21</f>
        <v>METROPROJEKT Praha a.s.</v>
      </c>
      <c r="L54" s="33"/>
    </row>
    <row r="55" spans="2:12" s="1" customFormat="1" ht="15.2" customHeight="1">
      <c r="B55" s="33"/>
      <c r="C55" s="27" t="s">
        <v>36</v>
      </c>
      <c r="F55" s="25" t="str">
        <f>IF(E18="","",E18)</f>
        <v>Vyplň údaj</v>
      </c>
      <c r="I55" s="27" t="s">
        <v>43</v>
      </c>
      <c r="J55" s="31" t="str">
        <f>E24</f>
        <v xml:space="preserve"> </v>
      </c>
      <c r="L55" s="33"/>
    </row>
    <row r="56" spans="2:12" s="1" customFormat="1" ht="10.35" customHeight="1">
      <c r="B56" s="33"/>
      <c r="L56" s="33"/>
    </row>
    <row r="57" spans="2:12" s="1" customFormat="1" ht="29.25" customHeight="1">
      <c r="B57" s="33"/>
      <c r="C57" s="102" t="s">
        <v>135</v>
      </c>
      <c r="D57" s="96"/>
      <c r="E57" s="96"/>
      <c r="F57" s="96"/>
      <c r="G57" s="96"/>
      <c r="H57" s="96"/>
      <c r="I57" s="96"/>
      <c r="J57" s="103" t="s">
        <v>136</v>
      </c>
      <c r="K57" s="96"/>
      <c r="L57" s="33"/>
    </row>
    <row r="58" spans="2:12" s="1" customFormat="1" ht="10.35" customHeight="1">
      <c r="B58" s="33"/>
      <c r="L58" s="33"/>
    </row>
    <row r="59" spans="2:47" s="1" customFormat="1" ht="22.9" customHeight="1">
      <c r="B59" s="33"/>
      <c r="C59" s="104" t="s">
        <v>80</v>
      </c>
      <c r="J59" s="64">
        <f>J82</f>
        <v>0</v>
      </c>
      <c r="L59" s="33"/>
      <c r="AU59" s="17" t="s">
        <v>137</v>
      </c>
    </row>
    <row r="60" spans="2:12" s="8" customFormat="1" ht="24.95" customHeight="1">
      <c r="B60" s="105"/>
      <c r="D60" s="106" t="s">
        <v>138</v>
      </c>
      <c r="E60" s="107"/>
      <c r="F60" s="107"/>
      <c r="G60" s="107"/>
      <c r="H60" s="107"/>
      <c r="I60" s="107"/>
      <c r="J60" s="108">
        <f>J83</f>
        <v>0</v>
      </c>
      <c r="L60" s="105"/>
    </row>
    <row r="61" spans="2:12" s="9" customFormat="1" ht="19.9" customHeight="1">
      <c r="B61" s="109"/>
      <c r="D61" s="110" t="s">
        <v>142</v>
      </c>
      <c r="E61" s="111"/>
      <c r="F61" s="111"/>
      <c r="G61" s="111"/>
      <c r="H61" s="111"/>
      <c r="I61" s="111"/>
      <c r="J61" s="112">
        <f>J84</f>
        <v>0</v>
      </c>
      <c r="L61" s="109"/>
    </row>
    <row r="62" spans="2:12" s="9" customFormat="1" ht="19.9" customHeight="1">
      <c r="B62" s="109"/>
      <c r="D62" s="110" t="s">
        <v>144</v>
      </c>
      <c r="E62" s="111"/>
      <c r="F62" s="111"/>
      <c r="G62" s="111"/>
      <c r="H62" s="111"/>
      <c r="I62" s="111"/>
      <c r="J62" s="112">
        <f>J141</f>
        <v>0</v>
      </c>
      <c r="L62" s="109"/>
    </row>
    <row r="63" spans="2:12" s="1" customFormat="1" ht="21.75" customHeight="1">
      <c r="B63" s="33"/>
      <c r="L63" s="33"/>
    </row>
    <row r="64" spans="2:12" s="1" customFormat="1" ht="6.95" customHeight="1">
      <c r="B64" s="42"/>
      <c r="C64" s="43"/>
      <c r="D64" s="43"/>
      <c r="E64" s="43"/>
      <c r="F64" s="43"/>
      <c r="G64" s="43"/>
      <c r="H64" s="43"/>
      <c r="I64" s="43"/>
      <c r="J64" s="43"/>
      <c r="K64" s="43"/>
      <c r="L64" s="33"/>
    </row>
    <row r="68" spans="2:12" s="1" customFormat="1" ht="6.95" customHeight="1">
      <c r="B68" s="44"/>
      <c r="C68" s="45"/>
      <c r="D68" s="45"/>
      <c r="E68" s="45"/>
      <c r="F68" s="45"/>
      <c r="G68" s="45"/>
      <c r="H68" s="45"/>
      <c r="I68" s="45"/>
      <c r="J68" s="45"/>
      <c r="K68" s="45"/>
      <c r="L68" s="33"/>
    </row>
    <row r="69" spans="2:12" s="1" customFormat="1" ht="24.95" customHeight="1">
      <c r="B69" s="33"/>
      <c r="C69" s="21" t="s">
        <v>145</v>
      </c>
      <c r="L69" s="33"/>
    </row>
    <row r="70" spans="2:12" s="1" customFormat="1" ht="6.95" customHeight="1">
      <c r="B70" s="33"/>
      <c r="L70" s="33"/>
    </row>
    <row r="71" spans="2:12" s="1" customFormat="1" ht="12" customHeight="1">
      <c r="B71" s="33"/>
      <c r="C71" s="27" t="s">
        <v>16</v>
      </c>
      <c r="L71" s="33"/>
    </row>
    <row r="72" spans="2:12" s="1" customFormat="1" ht="16.5" customHeight="1">
      <c r="B72" s="33"/>
      <c r="E72" s="244" t="str">
        <f>E7</f>
        <v>II/116 Nová Ves pod Pleší, PD</v>
      </c>
      <c r="F72" s="245"/>
      <c r="G72" s="245"/>
      <c r="H72" s="245"/>
      <c r="L72" s="33"/>
    </row>
    <row r="73" spans="2:12" s="1" customFormat="1" ht="12" customHeight="1">
      <c r="B73" s="33"/>
      <c r="C73" s="27" t="s">
        <v>132</v>
      </c>
      <c r="L73" s="33"/>
    </row>
    <row r="74" spans="2:12" s="1" customFormat="1" ht="16.5" customHeight="1">
      <c r="B74" s="33"/>
      <c r="E74" s="208" t="str">
        <f>E9</f>
        <v>SO 105 - Dopravní značení na II/116</v>
      </c>
      <c r="F74" s="246"/>
      <c r="G74" s="246"/>
      <c r="H74" s="246"/>
      <c r="L74" s="33"/>
    </row>
    <row r="75" spans="2:12" s="1" customFormat="1" ht="6.95" customHeight="1">
      <c r="B75" s="33"/>
      <c r="L75" s="33"/>
    </row>
    <row r="76" spans="2:12" s="1" customFormat="1" ht="12" customHeight="1">
      <c r="B76" s="33"/>
      <c r="C76" s="27" t="s">
        <v>22</v>
      </c>
      <c r="F76" s="25" t="str">
        <f>F12</f>
        <v>Nová Ves pod Pleší</v>
      </c>
      <c r="I76" s="27" t="s">
        <v>24</v>
      </c>
      <c r="J76" s="50" t="str">
        <f>IF(J12="","",J12)</f>
        <v>3. 10. 2022</v>
      </c>
      <c r="L76" s="33"/>
    </row>
    <row r="77" spans="2:12" s="1" customFormat="1" ht="6.95" customHeight="1">
      <c r="B77" s="33"/>
      <c r="L77" s="33"/>
    </row>
    <row r="78" spans="2:12" s="1" customFormat="1" ht="25.7" customHeight="1">
      <c r="B78" s="33"/>
      <c r="C78" s="27" t="s">
        <v>30</v>
      </c>
      <c r="F78" s="25" t="str">
        <f>E15</f>
        <v>Krajská správa a údržba silnic Středočeského kraje</v>
      </c>
      <c r="I78" s="27" t="s">
        <v>38</v>
      </c>
      <c r="J78" s="31" t="str">
        <f>E21</f>
        <v>METROPROJEKT Praha a.s.</v>
      </c>
      <c r="L78" s="33"/>
    </row>
    <row r="79" spans="2:12" s="1" customFormat="1" ht="15.2" customHeight="1">
      <c r="B79" s="33"/>
      <c r="C79" s="27" t="s">
        <v>36</v>
      </c>
      <c r="F79" s="25" t="str">
        <f>IF(E18="","",E18)</f>
        <v>Vyplň údaj</v>
      </c>
      <c r="I79" s="27" t="s">
        <v>43</v>
      </c>
      <c r="J79" s="31" t="str">
        <f>E24</f>
        <v xml:space="preserve"> </v>
      </c>
      <c r="L79" s="33"/>
    </row>
    <row r="80" spans="2:12" s="1" customFormat="1" ht="10.35" customHeight="1">
      <c r="B80" s="33"/>
      <c r="L80" s="33"/>
    </row>
    <row r="81" spans="2:20" s="10" customFormat="1" ht="29.25" customHeight="1">
      <c r="B81" s="113"/>
      <c r="C81" s="114" t="s">
        <v>146</v>
      </c>
      <c r="D81" s="115" t="s">
        <v>67</v>
      </c>
      <c r="E81" s="115" t="s">
        <v>63</v>
      </c>
      <c r="F81" s="115" t="s">
        <v>64</v>
      </c>
      <c r="G81" s="115" t="s">
        <v>147</v>
      </c>
      <c r="H81" s="115" t="s">
        <v>148</v>
      </c>
      <c r="I81" s="115" t="s">
        <v>149</v>
      </c>
      <c r="J81" s="115" t="s">
        <v>136</v>
      </c>
      <c r="K81" s="116" t="s">
        <v>150</v>
      </c>
      <c r="L81" s="113"/>
      <c r="M81" s="57" t="s">
        <v>44</v>
      </c>
      <c r="N81" s="58" t="s">
        <v>52</v>
      </c>
      <c r="O81" s="58" t="s">
        <v>151</v>
      </c>
      <c r="P81" s="58" t="s">
        <v>152</v>
      </c>
      <c r="Q81" s="58" t="s">
        <v>153</v>
      </c>
      <c r="R81" s="58" t="s">
        <v>154</v>
      </c>
      <c r="S81" s="58" t="s">
        <v>155</v>
      </c>
      <c r="T81" s="59" t="s">
        <v>156</v>
      </c>
    </row>
    <row r="82" spans="2:63" s="1" customFormat="1" ht="22.9" customHeight="1">
      <c r="B82" s="33"/>
      <c r="C82" s="62" t="s">
        <v>157</v>
      </c>
      <c r="J82" s="117">
        <f>BK82</f>
        <v>0</v>
      </c>
      <c r="L82" s="33"/>
      <c r="M82" s="60"/>
      <c r="N82" s="51"/>
      <c r="O82" s="51"/>
      <c r="P82" s="118">
        <f>P83</f>
        <v>0</v>
      </c>
      <c r="Q82" s="51"/>
      <c r="R82" s="118">
        <f>R83</f>
        <v>2.3935806</v>
      </c>
      <c r="S82" s="51"/>
      <c r="T82" s="119">
        <f>T83</f>
        <v>0</v>
      </c>
      <c r="AT82" s="17" t="s">
        <v>81</v>
      </c>
      <c r="AU82" s="17" t="s">
        <v>137</v>
      </c>
      <c r="BK82" s="120">
        <f>BK83</f>
        <v>0</v>
      </c>
    </row>
    <row r="83" spans="2:63" s="11" customFormat="1" ht="25.9" customHeight="1">
      <c r="B83" s="121"/>
      <c r="D83" s="122" t="s">
        <v>81</v>
      </c>
      <c r="E83" s="123" t="s">
        <v>158</v>
      </c>
      <c r="F83" s="123" t="s">
        <v>159</v>
      </c>
      <c r="I83" s="124"/>
      <c r="J83" s="125">
        <f>BK83</f>
        <v>0</v>
      </c>
      <c r="L83" s="121"/>
      <c r="M83" s="126"/>
      <c r="P83" s="127">
        <f>P84+P141</f>
        <v>0</v>
      </c>
      <c r="R83" s="127">
        <f>R84+R141</f>
        <v>2.3935806</v>
      </c>
      <c r="T83" s="128">
        <f>T84+T141</f>
        <v>0</v>
      </c>
      <c r="AR83" s="122" t="s">
        <v>90</v>
      </c>
      <c r="AT83" s="129" t="s">
        <v>81</v>
      </c>
      <c r="AU83" s="129" t="s">
        <v>82</v>
      </c>
      <c r="AY83" s="122" t="s">
        <v>160</v>
      </c>
      <c r="BK83" s="130">
        <f>BK84+BK141</f>
        <v>0</v>
      </c>
    </row>
    <row r="84" spans="2:63" s="11" customFormat="1" ht="22.9" customHeight="1">
      <c r="B84" s="121"/>
      <c r="D84" s="122" t="s">
        <v>81</v>
      </c>
      <c r="E84" s="131" t="s">
        <v>230</v>
      </c>
      <c r="F84" s="131" t="s">
        <v>361</v>
      </c>
      <c r="I84" s="124"/>
      <c r="J84" s="132">
        <f>BK84</f>
        <v>0</v>
      </c>
      <c r="L84" s="121"/>
      <c r="M84" s="126"/>
      <c r="P84" s="127">
        <f>SUM(P85:P140)</f>
        <v>0</v>
      </c>
      <c r="R84" s="127">
        <f>SUM(R85:R140)</f>
        <v>2.3935806</v>
      </c>
      <c r="T84" s="128">
        <f>SUM(T85:T140)</f>
        <v>0</v>
      </c>
      <c r="AR84" s="122" t="s">
        <v>90</v>
      </c>
      <c r="AT84" s="129" t="s">
        <v>81</v>
      </c>
      <c r="AU84" s="129" t="s">
        <v>90</v>
      </c>
      <c r="AY84" s="122" t="s">
        <v>160</v>
      </c>
      <c r="BK84" s="130">
        <f>SUM(BK85:BK140)</f>
        <v>0</v>
      </c>
    </row>
    <row r="85" spans="2:65" s="1" customFormat="1" ht="21.75" customHeight="1">
      <c r="B85" s="33"/>
      <c r="C85" s="133" t="s">
        <v>90</v>
      </c>
      <c r="D85" s="133" t="s">
        <v>162</v>
      </c>
      <c r="E85" s="134" t="s">
        <v>812</v>
      </c>
      <c r="F85" s="135" t="s">
        <v>813</v>
      </c>
      <c r="G85" s="136" t="s">
        <v>357</v>
      </c>
      <c r="H85" s="137">
        <v>74</v>
      </c>
      <c r="I85" s="138"/>
      <c r="J85" s="139">
        <f>ROUND(I85*H85,2)</f>
        <v>0</v>
      </c>
      <c r="K85" s="135" t="s">
        <v>166</v>
      </c>
      <c r="L85" s="33"/>
      <c r="M85" s="140" t="s">
        <v>44</v>
      </c>
      <c r="N85" s="141" t="s">
        <v>53</v>
      </c>
      <c r="P85" s="142">
        <f>O85*H85</f>
        <v>0</v>
      </c>
      <c r="Q85" s="142">
        <v>0</v>
      </c>
      <c r="R85" s="142">
        <f>Q85*H85</f>
        <v>0</v>
      </c>
      <c r="S85" s="142">
        <v>0</v>
      </c>
      <c r="T85" s="143">
        <f>S85*H85</f>
        <v>0</v>
      </c>
      <c r="AR85" s="144" t="s">
        <v>167</v>
      </c>
      <c r="AT85" s="144" t="s">
        <v>162</v>
      </c>
      <c r="AU85" s="144" t="s">
        <v>92</v>
      </c>
      <c r="AY85" s="17" t="s">
        <v>160</v>
      </c>
      <c r="BE85" s="145">
        <f>IF(N85="základní",J85,0)</f>
        <v>0</v>
      </c>
      <c r="BF85" s="145">
        <f>IF(N85="snížená",J85,0)</f>
        <v>0</v>
      </c>
      <c r="BG85" s="145">
        <f>IF(N85="zákl. přenesená",J85,0)</f>
        <v>0</v>
      </c>
      <c r="BH85" s="145">
        <f>IF(N85="sníž. přenesená",J85,0)</f>
        <v>0</v>
      </c>
      <c r="BI85" s="145">
        <f>IF(N85="nulová",J85,0)</f>
        <v>0</v>
      </c>
      <c r="BJ85" s="17" t="s">
        <v>90</v>
      </c>
      <c r="BK85" s="145">
        <f>ROUND(I85*H85,2)</f>
        <v>0</v>
      </c>
      <c r="BL85" s="17" t="s">
        <v>167</v>
      </c>
      <c r="BM85" s="144" t="s">
        <v>814</v>
      </c>
    </row>
    <row r="86" spans="2:47" s="1" customFormat="1" ht="11.25">
      <c r="B86" s="33"/>
      <c r="D86" s="146" t="s">
        <v>169</v>
      </c>
      <c r="F86" s="147" t="s">
        <v>815</v>
      </c>
      <c r="I86" s="148"/>
      <c r="L86" s="33"/>
      <c r="M86" s="149"/>
      <c r="T86" s="54"/>
      <c r="AT86" s="17" t="s">
        <v>169</v>
      </c>
      <c r="AU86" s="17" t="s">
        <v>92</v>
      </c>
    </row>
    <row r="87" spans="2:47" s="1" customFormat="1" ht="97.5">
      <c r="B87" s="33"/>
      <c r="D87" s="150" t="s">
        <v>171</v>
      </c>
      <c r="F87" s="151" t="s">
        <v>816</v>
      </c>
      <c r="I87" s="148"/>
      <c r="L87" s="33"/>
      <c r="M87" s="149"/>
      <c r="T87" s="54"/>
      <c r="AT87" s="17" t="s">
        <v>171</v>
      </c>
      <c r="AU87" s="17" t="s">
        <v>92</v>
      </c>
    </row>
    <row r="88" spans="2:65" s="1" customFormat="1" ht="16.5" customHeight="1">
      <c r="B88" s="33"/>
      <c r="C88" s="172" t="s">
        <v>92</v>
      </c>
      <c r="D88" s="172" t="s">
        <v>246</v>
      </c>
      <c r="E88" s="173" t="s">
        <v>817</v>
      </c>
      <c r="F88" s="174" t="s">
        <v>818</v>
      </c>
      <c r="G88" s="175" t="s">
        <v>357</v>
      </c>
      <c r="H88" s="176">
        <v>67</v>
      </c>
      <c r="I88" s="177"/>
      <c r="J88" s="178">
        <f>ROUND(I88*H88,2)</f>
        <v>0</v>
      </c>
      <c r="K88" s="174" t="s">
        <v>166</v>
      </c>
      <c r="L88" s="179"/>
      <c r="M88" s="180" t="s">
        <v>44</v>
      </c>
      <c r="N88" s="181" t="s">
        <v>53</v>
      </c>
      <c r="P88" s="142">
        <f>O88*H88</f>
        <v>0</v>
      </c>
      <c r="Q88" s="142">
        <v>0.0021</v>
      </c>
      <c r="R88" s="142">
        <f>Q88*H88</f>
        <v>0.1407</v>
      </c>
      <c r="S88" s="142">
        <v>0</v>
      </c>
      <c r="T88" s="143">
        <f>S88*H88</f>
        <v>0</v>
      </c>
      <c r="AR88" s="144" t="s">
        <v>222</v>
      </c>
      <c r="AT88" s="144" t="s">
        <v>246</v>
      </c>
      <c r="AU88" s="144" t="s">
        <v>92</v>
      </c>
      <c r="AY88" s="17" t="s">
        <v>160</v>
      </c>
      <c r="BE88" s="145">
        <f>IF(N88="základní",J88,0)</f>
        <v>0</v>
      </c>
      <c r="BF88" s="145">
        <f>IF(N88="snížená",J88,0)</f>
        <v>0</v>
      </c>
      <c r="BG88" s="145">
        <f>IF(N88="zákl. přenesená",J88,0)</f>
        <v>0</v>
      </c>
      <c r="BH88" s="145">
        <f>IF(N88="sníž. přenesená",J88,0)</f>
        <v>0</v>
      </c>
      <c r="BI88" s="145">
        <f>IF(N88="nulová",J88,0)</f>
        <v>0</v>
      </c>
      <c r="BJ88" s="17" t="s">
        <v>90</v>
      </c>
      <c r="BK88" s="145">
        <f>ROUND(I88*H88,2)</f>
        <v>0</v>
      </c>
      <c r="BL88" s="17" t="s">
        <v>167</v>
      </c>
      <c r="BM88" s="144" t="s">
        <v>819</v>
      </c>
    </row>
    <row r="89" spans="2:51" s="14" customFormat="1" ht="11.25">
      <c r="B89" s="166"/>
      <c r="D89" s="150" t="s">
        <v>173</v>
      </c>
      <c r="E89" s="167" t="s">
        <v>44</v>
      </c>
      <c r="F89" s="168" t="s">
        <v>820</v>
      </c>
      <c r="H89" s="167" t="s">
        <v>44</v>
      </c>
      <c r="I89" s="169"/>
      <c r="L89" s="166"/>
      <c r="M89" s="170"/>
      <c r="T89" s="171"/>
      <c r="AT89" s="167" t="s">
        <v>173</v>
      </c>
      <c r="AU89" s="167" t="s">
        <v>92</v>
      </c>
      <c r="AV89" s="14" t="s">
        <v>90</v>
      </c>
      <c r="AW89" s="14" t="s">
        <v>42</v>
      </c>
      <c r="AX89" s="14" t="s">
        <v>82</v>
      </c>
      <c r="AY89" s="167" t="s">
        <v>160</v>
      </c>
    </row>
    <row r="90" spans="2:51" s="12" customFormat="1" ht="11.25">
      <c r="B90" s="152"/>
      <c r="D90" s="150" t="s">
        <v>173</v>
      </c>
      <c r="E90" s="153" t="s">
        <v>44</v>
      </c>
      <c r="F90" s="154" t="s">
        <v>853</v>
      </c>
      <c r="H90" s="155">
        <v>107</v>
      </c>
      <c r="I90" s="156"/>
      <c r="L90" s="152"/>
      <c r="M90" s="157"/>
      <c r="T90" s="158"/>
      <c r="AT90" s="153" t="s">
        <v>173</v>
      </c>
      <c r="AU90" s="153" t="s">
        <v>92</v>
      </c>
      <c r="AV90" s="12" t="s">
        <v>92</v>
      </c>
      <c r="AW90" s="12" t="s">
        <v>42</v>
      </c>
      <c r="AX90" s="12" t="s">
        <v>82</v>
      </c>
      <c r="AY90" s="153" t="s">
        <v>160</v>
      </c>
    </row>
    <row r="91" spans="2:51" s="12" customFormat="1" ht="11.25">
      <c r="B91" s="152"/>
      <c r="D91" s="150" t="s">
        <v>173</v>
      </c>
      <c r="E91" s="153" t="s">
        <v>44</v>
      </c>
      <c r="F91" s="154" t="s">
        <v>854</v>
      </c>
      <c r="H91" s="155">
        <v>8</v>
      </c>
      <c r="I91" s="156"/>
      <c r="L91" s="152"/>
      <c r="M91" s="157"/>
      <c r="T91" s="158"/>
      <c r="AT91" s="153" t="s">
        <v>173</v>
      </c>
      <c r="AU91" s="153" t="s">
        <v>92</v>
      </c>
      <c r="AV91" s="12" t="s">
        <v>92</v>
      </c>
      <c r="AW91" s="12" t="s">
        <v>42</v>
      </c>
      <c r="AX91" s="12" t="s">
        <v>82</v>
      </c>
      <c r="AY91" s="153" t="s">
        <v>160</v>
      </c>
    </row>
    <row r="92" spans="2:51" s="12" customFormat="1" ht="11.25">
      <c r="B92" s="152"/>
      <c r="D92" s="150" t="s">
        <v>173</v>
      </c>
      <c r="E92" s="153" t="s">
        <v>44</v>
      </c>
      <c r="F92" s="154" t="s">
        <v>855</v>
      </c>
      <c r="H92" s="155">
        <v>-48</v>
      </c>
      <c r="I92" s="156"/>
      <c r="L92" s="152"/>
      <c r="M92" s="157"/>
      <c r="T92" s="158"/>
      <c r="AT92" s="153" t="s">
        <v>173</v>
      </c>
      <c r="AU92" s="153" t="s">
        <v>92</v>
      </c>
      <c r="AV92" s="12" t="s">
        <v>92</v>
      </c>
      <c r="AW92" s="12" t="s">
        <v>42</v>
      </c>
      <c r="AX92" s="12" t="s">
        <v>82</v>
      </c>
      <c r="AY92" s="153" t="s">
        <v>160</v>
      </c>
    </row>
    <row r="93" spans="2:51" s="13" customFormat="1" ht="11.25">
      <c r="B93" s="159"/>
      <c r="D93" s="150" t="s">
        <v>173</v>
      </c>
      <c r="E93" s="160" t="s">
        <v>44</v>
      </c>
      <c r="F93" s="161" t="s">
        <v>176</v>
      </c>
      <c r="H93" s="162">
        <v>67</v>
      </c>
      <c r="I93" s="163"/>
      <c r="L93" s="159"/>
      <c r="M93" s="164"/>
      <c r="T93" s="165"/>
      <c r="AT93" s="160" t="s">
        <v>173</v>
      </c>
      <c r="AU93" s="160" t="s">
        <v>92</v>
      </c>
      <c r="AV93" s="13" t="s">
        <v>167</v>
      </c>
      <c r="AW93" s="13" t="s">
        <v>42</v>
      </c>
      <c r="AX93" s="13" t="s">
        <v>90</v>
      </c>
      <c r="AY93" s="160" t="s">
        <v>160</v>
      </c>
    </row>
    <row r="94" spans="2:65" s="1" customFormat="1" ht="16.5" customHeight="1">
      <c r="B94" s="33"/>
      <c r="C94" s="172" t="s">
        <v>185</v>
      </c>
      <c r="D94" s="172" t="s">
        <v>246</v>
      </c>
      <c r="E94" s="173" t="s">
        <v>856</v>
      </c>
      <c r="F94" s="174" t="s">
        <v>857</v>
      </c>
      <c r="G94" s="175" t="s">
        <v>357</v>
      </c>
      <c r="H94" s="176">
        <v>7</v>
      </c>
      <c r="I94" s="177"/>
      <c r="J94" s="178">
        <f>ROUND(I94*H94,2)</f>
        <v>0</v>
      </c>
      <c r="K94" s="174" t="s">
        <v>166</v>
      </c>
      <c r="L94" s="179"/>
      <c r="M94" s="180" t="s">
        <v>44</v>
      </c>
      <c r="N94" s="181" t="s">
        <v>53</v>
      </c>
      <c r="P94" s="142">
        <f>O94*H94</f>
        <v>0</v>
      </c>
      <c r="Q94" s="142">
        <v>0.0021</v>
      </c>
      <c r="R94" s="142">
        <f>Q94*H94</f>
        <v>0.0147</v>
      </c>
      <c r="S94" s="142">
        <v>0</v>
      </c>
      <c r="T94" s="143">
        <f>S94*H94</f>
        <v>0</v>
      </c>
      <c r="AR94" s="144" t="s">
        <v>222</v>
      </c>
      <c r="AT94" s="144" t="s">
        <v>246</v>
      </c>
      <c r="AU94" s="144" t="s">
        <v>92</v>
      </c>
      <c r="AY94" s="17" t="s">
        <v>160</v>
      </c>
      <c r="BE94" s="145">
        <f>IF(N94="základní",J94,0)</f>
        <v>0</v>
      </c>
      <c r="BF94" s="145">
        <f>IF(N94="snížená",J94,0)</f>
        <v>0</v>
      </c>
      <c r="BG94" s="145">
        <f>IF(N94="zákl. přenesená",J94,0)</f>
        <v>0</v>
      </c>
      <c r="BH94" s="145">
        <f>IF(N94="sníž. přenesená",J94,0)</f>
        <v>0</v>
      </c>
      <c r="BI94" s="145">
        <f>IF(N94="nulová",J94,0)</f>
        <v>0</v>
      </c>
      <c r="BJ94" s="17" t="s">
        <v>90</v>
      </c>
      <c r="BK94" s="145">
        <f>ROUND(I94*H94,2)</f>
        <v>0</v>
      </c>
      <c r="BL94" s="17" t="s">
        <v>167</v>
      </c>
      <c r="BM94" s="144" t="s">
        <v>858</v>
      </c>
    </row>
    <row r="95" spans="2:51" s="14" customFormat="1" ht="11.25">
      <c r="B95" s="166"/>
      <c r="D95" s="150" t="s">
        <v>173</v>
      </c>
      <c r="E95" s="167" t="s">
        <v>44</v>
      </c>
      <c r="F95" s="168" t="s">
        <v>820</v>
      </c>
      <c r="H95" s="167" t="s">
        <v>44</v>
      </c>
      <c r="I95" s="169"/>
      <c r="L95" s="166"/>
      <c r="M95" s="170"/>
      <c r="T95" s="171"/>
      <c r="AT95" s="167" t="s">
        <v>173</v>
      </c>
      <c r="AU95" s="167" t="s">
        <v>92</v>
      </c>
      <c r="AV95" s="14" t="s">
        <v>90</v>
      </c>
      <c r="AW95" s="14" t="s">
        <v>42</v>
      </c>
      <c r="AX95" s="14" t="s">
        <v>82</v>
      </c>
      <c r="AY95" s="167" t="s">
        <v>160</v>
      </c>
    </row>
    <row r="96" spans="2:51" s="12" customFormat="1" ht="11.25">
      <c r="B96" s="152"/>
      <c r="D96" s="150" t="s">
        <v>173</v>
      </c>
      <c r="E96" s="153" t="s">
        <v>44</v>
      </c>
      <c r="F96" s="154" t="s">
        <v>859</v>
      </c>
      <c r="H96" s="155">
        <v>7</v>
      </c>
      <c r="I96" s="156"/>
      <c r="L96" s="152"/>
      <c r="M96" s="157"/>
      <c r="T96" s="158"/>
      <c r="AT96" s="153" t="s">
        <v>173</v>
      </c>
      <c r="AU96" s="153" t="s">
        <v>92</v>
      </c>
      <c r="AV96" s="12" t="s">
        <v>92</v>
      </c>
      <c r="AW96" s="12" t="s">
        <v>42</v>
      </c>
      <c r="AX96" s="12" t="s">
        <v>90</v>
      </c>
      <c r="AY96" s="153" t="s">
        <v>160</v>
      </c>
    </row>
    <row r="97" spans="2:65" s="1" customFormat="1" ht="16.5" customHeight="1">
      <c r="B97" s="33"/>
      <c r="C97" s="133" t="s">
        <v>167</v>
      </c>
      <c r="D97" s="133" t="s">
        <v>162</v>
      </c>
      <c r="E97" s="134" t="s">
        <v>860</v>
      </c>
      <c r="F97" s="135" t="s">
        <v>861</v>
      </c>
      <c r="G97" s="136" t="s">
        <v>357</v>
      </c>
      <c r="H97" s="137">
        <v>5</v>
      </c>
      <c r="I97" s="138"/>
      <c r="J97" s="139">
        <f>ROUND(I97*H97,2)</f>
        <v>0</v>
      </c>
      <c r="K97" s="135" t="s">
        <v>166</v>
      </c>
      <c r="L97" s="33"/>
      <c r="M97" s="140" t="s">
        <v>44</v>
      </c>
      <c r="N97" s="141" t="s">
        <v>53</v>
      </c>
      <c r="P97" s="142">
        <f>O97*H97</f>
        <v>0</v>
      </c>
      <c r="Q97" s="142">
        <v>0.0007</v>
      </c>
      <c r="R97" s="142">
        <f>Q97*H97</f>
        <v>0.0035</v>
      </c>
      <c r="S97" s="142">
        <v>0</v>
      </c>
      <c r="T97" s="143">
        <f>S97*H97</f>
        <v>0</v>
      </c>
      <c r="AR97" s="144" t="s">
        <v>167</v>
      </c>
      <c r="AT97" s="144" t="s">
        <v>162</v>
      </c>
      <c r="AU97" s="144" t="s">
        <v>92</v>
      </c>
      <c r="AY97" s="17" t="s">
        <v>160</v>
      </c>
      <c r="BE97" s="145">
        <f>IF(N97="základní",J97,0)</f>
        <v>0</v>
      </c>
      <c r="BF97" s="145">
        <f>IF(N97="snížená",J97,0)</f>
        <v>0</v>
      </c>
      <c r="BG97" s="145">
        <f>IF(N97="zákl. přenesená",J97,0)</f>
        <v>0</v>
      </c>
      <c r="BH97" s="145">
        <f>IF(N97="sníž. přenesená",J97,0)</f>
        <v>0</v>
      </c>
      <c r="BI97" s="145">
        <f>IF(N97="nulová",J97,0)</f>
        <v>0</v>
      </c>
      <c r="BJ97" s="17" t="s">
        <v>90</v>
      </c>
      <c r="BK97" s="145">
        <f>ROUND(I97*H97,2)</f>
        <v>0</v>
      </c>
      <c r="BL97" s="17" t="s">
        <v>167</v>
      </c>
      <c r="BM97" s="144" t="s">
        <v>862</v>
      </c>
    </row>
    <row r="98" spans="2:47" s="1" customFormat="1" ht="11.25">
      <c r="B98" s="33"/>
      <c r="D98" s="146" t="s">
        <v>169</v>
      </c>
      <c r="F98" s="147" t="s">
        <v>863</v>
      </c>
      <c r="I98" s="148"/>
      <c r="L98" s="33"/>
      <c r="M98" s="149"/>
      <c r="T98" s="54"/>
      <c r="AT98" s="17" t="s">
        <v>169</v>
      </c>
      <c r="AU98" s="17" t="s">
        <v>92</v>
      </c>
    </row>
    <row r="99" spans="2:47" s="1" customFormat="1" ht="126.75">
      <c r="B99" s="33"/>
      <c r="D99" s="150" t="s">
        <v>171</v>
      </c>
      <c r="F99" s="151" t="s">
        <v>864</v>
      </c>
      <c r="I99" s="148"/>
      <c r="L99" s="33"/>
      <c r="M99" s="149"/>
      <c r="T99" s="54"/>
      <c r="AT99" s="17" t="s">
        <v>171</v>
      </c>
      <c r="AU99" s="17" t="s">
        <v>92</v>
      </c>
    </row>
    <row r="100" spans="2:65" s="1" customFormat="1" ht="16.5" customHeight="1">
      <c r="B100" s="33"/>
      <c r="C100" s="172" t="s">
        <v>197</v>
      </c>
      <c r="D100" s="172" t="s">
        <v>246</v>
      </c>
      <c r="E100" s="173" t="s">
        <v>865</v>
      </c>
      <c r="F100" s="174" t="s">
        <v>866</v>
      </c>
      <c r="G100" s="175" t="s">
        <v>357</v>
      </c>
      <c r="H100" s="176">
        <v>3</v>
      </c>
      <c r="I100" s="177"/>
      <c r="J100" s="178">
        <f>ROUND(I100*H100,2)</f>
        <v>0</v>
      </c>
      <c r="K100" s="174" t="s">
        <v>166</v>
      </c>
      <c r="L100" s="179"/>
      <c r="M100" s="180" t="s">
        <v>44</v>
      </c>
      <c r="N100" s="181" t="s">
        <v>53</v>
      </c>
      <c r="P100" s="142">
        <f>O100*H100</f>
        <v>0</v>
      </c>
      <c r="Q100" s="142">
        <v>0.005</v>
      </c>
      <c r="R100" s="142">
        <f>Q100*H100</f>
        <v>0.015</v>
      </c>
      <c r="S100" s="142">
        <v>0</v>
      </c>
      <c r="T100" s="143">
        <f>S100*H100</f>
        <v>0</v>
      </c>
      <c r="AR100" s="144" t="s">
        <v>222</v>
      </c>
      <c r="AT100" s="144" t="s">
        <v>246</v>
      </c>
      <c r="AU100" s="144" t="s">
        <v>92</v>
      </c>
      <c r="AY100" s="17" t="s">
        <v>160</v>
      </c>
      <c r="BE100" s="145">
        <f>IF(N100="základní",J100,0)</f>
        <v>0</v>
      </c>
      <c r="BF100" s="145">
        <f>IF(N100="snížená",J100,0)</f>
        <v>0</v>
      </c>
      <c r="BG100" s="145">
        <f>IF(N100="zákl. přenesená",J100,0)</f>
        <v>0</v>
      </c>
      <c r="BH100" s="145">
        <f>IF(N100="sníž. přenesená",J100,0)</f>
        <v>0</v>
      </c>
      <c r="BI100" s="145">
        <f>IF(N100="nulová",J100,0)</f>
        <v>0</v>
      </c>
      <c r="BJ100" s="17" t="s">
        <v>90</v>
      </c>
      <c r="BK100" s="145">
        <f>ROUND(I100*H100,2)</f>
        <v>0</v>
      </c>
      <c r="BL100" s="17" t="s">
        <v>167</v>
      </c>
      <c r="BM100" s="144" t="s">
        <v>867</v>
      </c>
    </row>
    <row r="101" spans="2:51" s="14" customFormat="1" ht="11.25">
      <c r="B101" s="166"/>
      <c r="D101" s="150" t="s">
        <v>173</v>
      </c>
      <c r="E101" s="167" t="s">
        <v>44</v>
      </c>
      <c r="F101" s="168" t="s">
        <v>868</v>
      </c>
      <c r="H101" s="167" t="s">
        <v>44</v>
      </c>
      <c r="I101" s="169"/>
      <c r="L101" s="166"/>
      <c r="M101" s="170"/>
      <c r="T101" s="171"/>
      <c r="AT101" s="167" t="s">
        <v>173</v>
      </c>
      <c r="AU101" s="167" t="s">
        <v>92</v>
      </c>
      <c r="AV101" s="14" t="s">
        <v>90</v>
      </c>
      <c r="AW101" s="14" t="s">
        <v>42</v>
      </c>
      <c r="AX101" s="14" t="s">
        <v>82</v>
      </c>
      <c r="AY101" s="167" t="s">
        <v>160</v>
      </c>
    </row>
    <row r="102" spans="2:51" s="12" customFormat="1" ht="11.25">
      <c r="B102" s="152"/>
      <c r="D102" s="150" t="s">
        <v>173</v>
      </c>
      <c r="E102" s="153" t="s">
        <v>44</v>
      </c>
      <c r="F102" s="154" t="s">
        <v>869</v>
      </c>
      <c r="H102" s="155">
        <v>2</v>
      </c>
      <c r="I102" s="156"/>
      <c r="L102" s="152"/>
      <c r="M102" s="157"/>
      <c r="T102" s="158"/>
      <c r="AT102" s="153" t="s">
        <v>173</v>
      </c>
      <c r="AU102" s="153" t="s">
        <v>92</v>
      </c>
      <c r="AV102" s="12" t="s">
        <v>92</v>
      </c>
      <c r="AW102" s="12" t="s">
        <v>42</v>
      </c>
      <c r="AX102" s="12" t="s">
        <v>82</v>
      </c>
      <c r="AY102" s="153" t="s">
        <v>160</v>
      </c>
    </row>
    <row r="103" spans="2:51" s="12" customFormat="1" ht="11.25">
      <c r="B103" s="152"/>
      <c r="D103" s="150" t="s">
        <v>173</v>
      </c>
      <c r="E103" s="153" t="s">
        <v>44</v>
      </c>
      <c r="F103" s="154" t="s">
        <v>870</v>
      </c>
      <c r="H103" s="155">
        <v>1</v>
      </c>
      <c r="I103" s="156"/>
      <c r="L103" s="152"/>
      <c r="M103" s="157"/>
      <c r="T103" s="158"/>
      <c r="AT103" s="153" t="s">
        <v>173</v>
      </c>
      <c r="AU103" s="153" t="s">
        <v>92</v>
      </c>
      <c r="AV103" s="12" t="s">
        <v>92</v>
      </c>
      <c r="AW103" s="12" t="s">
        <v>42</v>
      </c>
      <c r="AX103" s="12" t="s">
        <v>82</v>
      </c>
      <c r="AY103" s="153" t="s">
        <v>160</v>
      </c>
    </row>
    <row r="104" spans="2:51" s="13" customFormat="1" ht="11.25">
      <c r="B104" s="159"/>
      <c r="D104" s="150" t="s">
        <v>173</v>
      </c>
      <c r="E104" s="160" t="s">
        <v>44</v>
      </c>
      <c r="F104" s="161" t="s">
        <v>176</v>
      </c>
      <c r="H104" s="162">
        <v>3</v>
      </c>
      <c r="I104" s="163"/>
      <c r="L104" s="159"/>
      <c r="M104" s="164"/>
      <c r="T104" s="165"/>
      <c r="AT104" s="160" t="s">
        <v>173</v>
      </c>
      <c r="AU104" s="160" t="s">
        <v>92</v>
      </c>
      <c r="AV104" s="13" t="s">
        <v>167</v>
      </c>
      <c r="AW104" s="13" t="s">
        <v>42</v>
      </c>
      <c r="AX104" s="13" t="s">
        <v>90</v>
      </c>
      <c r="AY104" s="160" t="s">
        <v>160</v>
      </c>
    </row>
    <row r="105" spans="2:65" s="1" customFormat="1" ht="16.5" customHeight="1">
      <c r="B105" s="33"/>
      <c r="C105" s="172" t="s">
        <v>205</v>
      </c>
      <c r="D105" s="172" t="s">
        <v>246</v>
      </c>
      <c r="E105" s="173" t="s">
        <v>871</v>
      </c>
      <c r="F105" s="174" t="s">
        <v>872</v>
      </c>
      <c r="G105" s="175" t="s">
        <v>357</v>
      </c>
      <c r="H105" s="176">
        <v>2</v>
      </c>
      <c r="I105" s="177"/>
      <c r="J105" s="178">
        <f>ROUND(I105*H105,2)</f>
        <v>0</v>
      </c>
      <c r="K105" s="174" t="s">
        <v>166</v>
      </c>
      <c r="L105" s="179"/>
      <c r="M105" s="180" t="s">
        <v>44</v>
      </c>
      <c r="N105" s="181" t="s">
        <v>53</v>
      </c>
      <c r="P105" s="142">
        <f>O105*H105</f>
        <v>0</v>
      </c>
      <c r="Q105" s="142">
        <v>0.0025</v>
      </c>
      <c r="R105" s="142">
        <f>Q105*H105</f>
        <v>0.005</v>
      </c>
      <c r="S105" s="142">
        <v>0</v>
      </c>
      <c r="T105" s="143">
        <f>S105*H105</f>
        <v>0</v>
      </c>
      <c r="AR105" s="144" t="s">
        <v>222</v>
      </c>
      <c r="AT105" s="144" t="s">
        <v>246</v>
      </c>
      <c r="AU105" s="144" t="s">
        <v>92</v>
      </c>
      <c r="AY105" s="17" t="s">
        <v>160</v>
      </c>
      <c r="BE105" s="145">
        <f>IF(N105="základní",J105,0)</f>
        <v>0</v>
      </c>
      <c r="BF105" s="145">
        <f>IF(N105="snížená",J105,0)</f>
        <v>0</v>
      </c>
      <c r="BG105" s="145">
        <f>IF(N105="zákl. přenesená",J105,0)</f>
        <v>0</v>
      </c>
      <c r="BH105" s="145">
        <f>IF(N105="sníž. přenesená",J105,0)</f>
        <v>0</v>
      </c>
      <c r="BI105" s="145">
        <f>IF(N105="nulová",J105,0)</f>
        <v>0</v>
      </c>
      <c r="BJ105" s="17" t="s">
        <v>90</v>
      </c>
      <c r="BK105" s="145">
        <f>ROUND(I105*H105,2)</f>
        <v>0</v>
      </c>
      <c r="BL105" s="17" t="s">
        <v>167</v>
      </c>
      <c r="BM105" s="144" t="s">
        <v>873</v>
      </c>
    </row>
    <row r="106" spans="2:51" s="14" customFormat="1" ht="11.25">
      <c r="B106" s="166"/>
      <c r="D106" s="150" t="s">
        <v>173</v>
      </c>
      <c r="E106" s="167" t="s">
        <v>44</v>
      </c>
      <c r="F106" s="168" t="s">
        <v>868</v>
      </c>
      <c r="H106" s="167" t="s">
        <v>44</v>
      </c>
      <c r="I106" s="169"/>
      <c r="L106" s="166"/>
      <c r="M106" s="170"/>
      <c r="T106" s="171"/>
      <c r="AT106" s="167" t="s">
        <v>173</v>
      </c>
      <c r="AU106" s="167" t="s">
        <v>92</v>
      </c>
      <c r="AV106" s="14" t="s">
        <v>90</v>
      </c>
      <c r="AW106" s="14" t="s">
        <v>42</v>
      </c>
      <c r="AX106" s="14" t="s">
        <v>82</v>
      </c>
      <c r="AY106" s="167" t="s">
        <v>160</v>
      </c>
    </row>
    <row r="107" spans="2:51" s="12" customFormat="1" ht="11.25">
      <c r="B107" s="152"/>
      <c r="D107" s="150" t="s">
        <v>173</v>
      </c>
      <c r="E107" s="153" t="s">
        <v>44</v>
      </c>
      <c r="F107" s="154" t="s">
        <v>874</v>
      </c>
      <c r="H107" s="155">
        <v>2</v>
      </c>
      <c r="I107" s="156"/>
      <c r="L107" s="152"/>
      <c r="M107" s="157"/>
      <c r="T107" s="158"/>
      <c r="AT107" s="153" t="s">
        <v>173</v>
      </c>
      <c r="AU107" s="153" t="s">
        <v>92</v>
      </c>
      <c r="AV107" s="12" t="s">
        <v>92</v>
      </c>
      <c r="AW107" s="12" t="s">
        <v>42</v>
      </c>
      <c r="AX107" s="12" t="s">
        <v>90</v>
      </c>
      <c r="AY107" s="153" t="s">
        <v>160</v>
      </c>
    </row>
    <row r="108" spans="2:65" s="1" customFormat="1" ht="16.5" customHeight="1">
      <c r="B108" s="33"/>
      <c r="C108" s="133" t="s">
        <v>215</v>
      </c>
      <c r="D108" s="133" t="s">
        <v>162</v>
      </c>
      <c r="E108" s="134" t="s">
        <v>875</v>
      </c>
      <c r="F108" s="135" t="s">
        <v>876</v>
      </c>
      <c r="G108" s="136" t="s">
        <v>357</v>
      </c>
      <c r="H108" s="137">
        <v>3</v>
      </c>
      <c r="I108" s="138"/>
      <c r="J108" s="139">
        <f>ROUND(I108*H108,2)</f>
        <v>0</v>
      </c>
      <c r="K108" s="135" t="s">
        <v>166</v>
      </c>
      <c r="L108" s="33"/>
      <c r="M108" s="140" t="s">
        <v>44</v>
      </c>
      <c r="N108" s="141" t="s">
        <v>53</v>
      </c>
      <c r="P108" s="142">
        <f>O108*H108</f>
        <v>0</v>
      </c>
      <c r="Q108" s="142">
        <v>0.109405</v>
      </c>
      <c r="R108" s="142">
        <f>Q108*H108</f>
        <v>0.32821500000000003</v>
      </c>
      <c r="S108" s="142">
        <v>0</v>
      </c>
      <c r="T108" s="143">
        <f>S108*H108</f>
        <v>0</v>
      </c>
      <c r="AR108" s="144" t="s">
        <v>167</v>
      </c>
      <c r="AT108" s="144" t="s">
        <v>162</v>
      </c>
      <c r="AU108" s="144" t="s">
        <v>92</v>
      </c>
      <c r="AY108" s="17" t="s">
        <v>160</v>
      </c>
      <c r="BE108" s="145">
        <f>IF(N108="základní",J108,0)</f>
        <v>0</v>
      </c>
      <c r="BF108" s="145">
        <f>IF(N108="snížená",J108,0)</f>
        <v>0</v>
      </c>
      <c r="BG108" s="145">
        <f>IF(N108="zákl. přenesená",J108,0)</f>
        <v>0</v>
      </c>
      <c r="BH108" s="145">
        <f>IF(N108="sníž. přenesená",J108,0)</f>
        <v>0</v>
      </c>
      <c r="BI108" s="145">
        <f>IF(N108="nulová",J108,0)</f>
        <v>0</v>
      </c>
      <c r="BJ108" s="17" t="s">
        <v>90</v>
      </c>
      <c r="BK108" s="145">
        <f>ROUND(I108*H108,2)</f>
        <v>0</v>
      </c>
      <c r="BL108" s="17" t="s">
        <v>167</v>
      </c>
      <c r="BM108" s="144" t="s">
        <v>877</v>
      </c>
    </row>
    <row r="109" spans="2:47" s="1" customFormat="1" ht="11.25">
      <c r="B109" s="33"/>
      <c r="D109" s="146" t="s">
        <v>169</v>
      </c>
      <c r="F109" s="147" t="s">
        <v>878</v>
      </c>
      <c r="I109" s="148"/>
      <c r="L109" s="33"/>
      <c r="M109" s="149"/>
      <c r="T109" s="54"/>
      <c r="AT109" s="17" t="s">
        <v>169</v>
      </c>
      <c r="AU109" s="17" t="s">
        <v>92</v>
      </c>
    </row>
    <row r="110" spans="2:47" s="1" customFormat="1" ht="97.5">
      <c r="B110" s="33"/>
      <c r="D110" s="150" t="s">
        <v>171</v>
      </c>
      <c r="F110" s="151" t="s">
        <v>879</v>
      </c>
      <c r="I110" s="148"/>
      <c r="L110" s="33"/>
      <c r="M110" s="149"/>
      <c r="T110" s="54"/>
      <c r="AT110" s="17" t="s">
        <v>171</v>
      </c>
      <c r="AU110" s="17" t="s">
        <v>92</v>
      </c>
    </row>
    <row r="111" spans="2:51" s="12" customFormat="1" ht="11.25">
      <c r="B111" s="152"/>
      <c r="D111" s="150" t="s">
        <v>173</v>
      </c>
      <c r="E111" s="153" t="s">
        <v>44</v>
      </c>
      <c r="F111" s="154" t="s">
        <v>880</v>
      </c>
      <c r="H111" s="155">
        <v>3</v>
      </c>
      <c r="I111" s="156"/>
      <c r="L111" s="152"/>
      <c r="M111" s="157"/>
      <c r="T111" s="158"/>
      <c r="AT111" s="153" t="s">
        <v>173</v>
      </c>
      <c r="AU111" s="153" t="s">
        <v>92</v>
      </c>
      <c r="AV111" s="12" t="s">
        <v>92</v>
      </c>
      <c r="AW111" s="12" t="s">
        <v>42</v>
      </c>
      <c r="AX111" s="12" t="s">
        <v>90</v>
      </c>
      <c r="AY111" s="153" t="s">
        <v>160</v>
      </c>
    </row>
    <row r="112" spans="2:65" s="1" customFormat="1" ht="16.5" customHeight="1">
      <c r="B112" s="33"/>
      <c r="C112" s="172" t="s">
        <v>222</v>
      </c>
      <c r="D112" s="172" t="s">
        <v>246</v>
      </c>
      <c r="E112" s="173" t="s">
        <v>881</v>
      </c>
      <c r="F112" s="174" t="s">
        <v>882</v>
      </c>
      <c r="G112" s="175" t="s">
        <v>357</v>
      </c>
      <c r="H112" s="176">
        <v>3</v>
      </c>
      <c r="I112" s="177"/>
      <c r="J112" s="178">
        <f>ROUND(I112*H112,2)</f>
        <v>0</v>
      </c>
      <c r="K112" s="174" t="s">
        <v>166</v>
      </c>
      <c r="L112" s="179"/>
      <c r="M112" s="180" t="s">
        <v>44</v>
      </c>
      <c r="N112" s="181" t="s">
        <v>53</v>
      </c>
      <c r="P112" s="142">
        <f>O112*H112</f>
        <v>0</v>
      </c>
      <c r="Q112" s="142">
        <v>0.0065</v>
      </c>
      <c r="R112" s="142">
        <f>Q112*H112</f>
        <v>0.0195</v>
      </c>
      <c r="S112" s="142">
        <v>0</v>
      </c>
      <c r="T112" s="143">
        <f>S112*H112</f>
        <v>0</v>
      </c>
      <c r="AR112" s="144" t="s">
        <v>222</v>
      </c>
      <c r="AT112" s="144" t="s">
        <v>246</v>
      </c>
      <c r="AU112" s="144" t="s">
        <v>92</v>
      </c>
      <c r="AY112" s="17" t="s">
        <v>160</v>
      </c>
      <c r="BE112" s="145">
        <f>IF(N112="základní",J112,0)</f>
        <v>0</v>
      </c>
      <c r="BF112" s="145">
        <f>IF(N112="snížená",J112,0)</f>
        <v>0</v>
      </c>
      <c r="BG112" s="145">
        <f>IF(N112="zákl. přenesená",J112,0)</f>
        <v>0</v>
      </c>
      <c r="BH112" s="145">
        <f>IF(N112="sníž. přenesená",J112,0)</f>
        <v>0</v>
      </c>
      <c r="BI112" s="145">
        <f>IF(N112="nulová",J112,0)</f>
        <v>0</v>
      </c>
      <c r="BJ112" s="17" t="s">
        <v>90</v>
      </c>
      <c r="BK112" s="145">
        <f>ROUND(I112*H112,2)</f>
        <v>0</v>
      </c>
      <c r="BL112" s="17" t="s">
        <v>167</v>
      </c>
      <c r="BM112" s="144" t="s">
        <v>883</v>
      </c>
    </row>
    <row r="113" spans="2:65" s="1" customFormat="1" ht="16.5" customHeight="1">
      <c r="B113" s="33"/>
      <c r="C113" s="133" t="s">
        <v>230</v>
      </c>
      <c r="D113" s="133" t="s">
        <v>162</v>
      </c>
      <c r="E113" s="134" t="s">
        <v>822</v>
      </c>
      <c r="F113" s="135" t="s">
        <v>823</v>
      </c>
      <c r="G113" s="136" t="s">
        <v>200</v>
      </c>
      <c r="H113" s="137">
        <v>3888</v>
      </c>
      <c r="I113" s="138"/>
      <c r="J113" s="139">
        <f>ROUND(I113*H113,2)</f>
        <v>0</v>
      </c>
      <c r="K113" s="135" t="s">
        <v>166</v>
      </c>
      <c r="L113" s="33"/>
      <c r="M113" s="140" t="s">
        <v>44</v>
      </c>
      <c r="N113" s="141" t="s">
        <v>53</v>
      </c>
      <c r="P113" s="142">
        <f>O113*H113</f>
        <v>0</v>
      </c>
      <c r="Q113" s="142">
        <v>0.000132</v>
      </c>
      <c r="R113" s="142">
        <f>Q113*H113</f>
        <v>0.513216</v>
      </c>
      <c r="S113" s="142">
        <v>0</v>
      </c>
      <c r="T113" s="143">
        <f>S113*H113</f>
        <v>0</v>
      </c>
      <c r="AR113" s="144" t="s">
        <v>167</v>
      </c>
      <c r="AT113" s="144" t="s">
        <v>162</v>
      </c>
      <c r="AU113" s="144" t="s">
        <v>92</v>
      </c>
      <c r="AY113" s="17" t="s">
        <v>160</v>
      </c>
      <c r="BE113" s="145">
        <f>IF(N113="základní",J113,0)</f>
        <v>0</v>
      </c>
      <c r="BF113" s="145">
        <f>IF(N113="snížená",J113,0)</f>
        <v>0</v>
      </c>
      <c r="BG113" s="145">
        <f>IF(N113="zákl. přenesená",J113,0)</f>
        <v>0</v>
      </c>
      <c r="BH113" s="145">
        <f>IF(N113="sníž. přenesená",J113,0)</f>
        <v>0</v>
      </c>
      <c r="BI113" s="145">
        <f>IF(N113="nulová",J113,0)</f>
        <v>0</v>
      </c>
      <c r="BJ113" s="17" t="s">
        <v>90</v>
      </c>
      <c r="BK113" s="145">
        <f>ROUND(I113*H113,2)</f>
        <v>0</v>
      </c>
      <c r="BL113" s="17" t="s">
        <v>167</v>
      </c>
      <c r="BM113" s="144" t="s">
        <v>824</v>
      </c>
    </row>
    <row r="114" spans="2:47" s="1" customFormat="1" ht="11.25">
      <c r="B114" s="33"/>
      <c r="D114" s="146" t="s">
        <v>169</v>
      </c>
      <c r="F114" s="147" t="s">
        <v>825</v>
      </c>
      <c r="I114" s="148"/>
      <c r="L114" s="33"/>
      <c r="M114" s="149"/>
      <c r="T114" s="54"/>
      <c r="AT114" s="17" t="s">
        <v>169</v>
      </c>
      <c r="AU114" s="17" t="s">
        <v>92</v>
      </c>
    </row>
    <row r="115" spans="2:47" s="1" customFormat="1" ht="107.25">
      <c r="B115" s="33"/>
      <c r="D115" s="150" t="s">
        <v>171</v>
      </c>
      <c r="F115" s="151" t="s">
        <v>826</v>
      </c>
      <c r="I115" s="148"/>
      <c r="L115" s="33"/>
      <c r="M115" s="149"/>
      <c r="T115" s="54"/>
      <c r="AT115" s="17" t="s">
        <v>171</v>
      </c>
      <c r="AU115" s="17" t="s">
        <v>92</v>
      </c>
    </row>
    <row r="116" spans="2:51" s="14" customFormat="1" ht="11.25">
      <c r="B116" s="166"/>
      <c r="D116" s="150" t="s">
        <v>173</v>
      </c>
      <c r="E116" s="167" t="s">
        <v>44</v>
      </c>
      <c r="F116" s="168" t="s">
        <v>820</v>
      </c>
      <c r="H116" s="167" t="s">
        <v>44</v>
      </c>
      <c r="I116" s="169"/>
      <c r="L116" s="166"/>
      <c r="M116" s="170"/>
      <c r="T116" s="171"/>
      <c r="AT116" s="167" t="s">
        <v>173</v>
      </c>
      <c r="AU116" s="167" t="s">
        <v>92</v>
      </c>
      <c r="AV116" s="14" t="s">
        <v>90</v>
      </c>
      <c r="AW116" s="14" t="s">
        <v>42</v>
      </c>
      <c r="AX116" s="14" t="s">
        <v>82</v>
      </c>
      <c r="AY116" s="167" t="s">
        <v>160</v>
      </c>
    </row>
    <row r="117" spans="2:51" s="12" customFormat="1" ht="11.25">
      <c r="B117" s="152"/>
      <c r="D117" s="150" t="s">
        <v>173</v>
      </c>
      <c r="E117" s="153" t="s">
        <v>44</v>
      </c>
      <c r="F117" s="154" t="s">
        <v>884</v>
      </c>
      <c r="H117" s="155">
        <v>4952</v>
      </c>
      <c r="I117" s="156"/>
      <c r="L117" s="152"/>
      <c r="M117" s="157"/>
      <c r="T117" s="158"/>
      <c r="AT117" s="153" t="s">
        <v>173</v>
      </c>
      <c r="AU117" s="153" t="s">
        <v>92</v>
      </c>
      <c r="AV117" s="12" t="s">
        <v>92</v>
      </c>
      <c r="AW117" s="12" t="s">
        <v>42</v>
      </c>
      <c r="AX117" s="12" t="s">
        <v>82</v>
      </c>
      <c r="AY117" s="153" t="s">
        <v>160</v>
      </c>
    </row>
    <row r="118" spans="2:51" s="12" customFormat="1" ht="11.25">
      <c r="B118" s="152"/>
      <c r="D118" s="150" t="s">
        <v>173</v>
      </c>
      <c r="E118" s="153" t="s">
        <v>44</v>
      </c>
      <c r="F118" s="154" t="s">
        <v>885</v>
      </c>
      <c r="H118" s="155">
        <v>-1064</v>
      </c>
      <c r="I118" s="156"/>
      <c r="L118" s="152"/>
      <c r="M118" s="157"/>
      <c r="T118" s="158"/>
      <c r="AT118" s="153" t="s">
        <v>173</v>
      </c>
      <c r="AU118" s="153" t="s">
        <v>92</v>
      </c>
      <c r="AV118" s="12" t="s">
        <v>92</v>
      </c>
      <c r="AW118" s="12" t="s">
        <v>42</v>
      </c>
      <c r="AX118" s="12" t="s">
        <v>82</v>
      </c>
      <c r="AY118" s="153" t="s">
        <v>160</v>
      </c>
    </row>
    <row r="119" spans="2:51" s="13" customFormat="1" ht="11.25">
      <c r="B119" s="159"/>
      <c r="D119" s="150" t="s">
        <v>173</v>
      </c>
      <c r="E119" s="160" t="s">
        <v>808</v>
      </c>
      <c r="F119" s="161" t="s">
        <v>176</v>
      </c>
      <c r="H119" s="162">
        <v>3888</v>
      </c>
      <c r="I119" s="163"/>
      <c r="L119" s="159"/>
      <c r="M119" s="164"/>
      <c r="T119" s="165"/>
      <c r="AT119" s="160" t="s">
        <v>173</v>
      </c>
      <c r="AU119" s="160" t="s">
        <v>92</v>
      </c>
      <c r="AV119" s="13" t="s">
        <v>167</v>
      </c>
      <c r="AW119" s="13" t="s">
        <v>42</v>
      </c>
      <c r="AX119" s="13" t="s">
        <v>90</v>
      </c>
      <c r="AY119" s="160" t="s">
        <v>160</v>
      </c>
    </row>
    <row r="120" spans="2:65" s="1" customFormat="1" ht="21.75" customHeight="1">
      <c r="B120" s="33"/>
      <c r="C120" s="133" t="s">
        <v>237</v>
      </c>
      <c r="D120" s="133" t="s">
        <v>162</v>
      </c>
      <c r="E120" s="134" t="s">
        <v>828</v>
      </c>
      <c r="F120" s="135" t="s">
        <v>829</v>
      </c>
      <c r="G120" s="136" t="s">
        <v>200</v>
      </c>
      <c r="H120" s="137">
        <v>407</v>
      </c>
      <c r="I120" s="138"/>
      <c r="J120" s="139">
        <f>ROUND(I120*H120,2)</f>
        <v>0</v>
      </c>
      <c r="K120" s="135" t="s">
        <v>166</v>
      </c>
      <c r="L120" s="33"/>
      <c r="M120" s="140" t="s">
        <v>44</v>
      </c>
      <c r="N120" s="141" t="s">
        <v>53</v>
      </c>
      <c r="P120" s="142">
        <f>O120*H120</f>
        <v>0</v>
      </c>
      <c r="Q120" s="142">
        <v>6.08E-05</v>
      </c>
      <c r="R120" s="142">
        <f>Q120*H120</f>
        <v>0.0247456</v>
      </c>
      <c r="S120" s="142">
        <v>0</v>
      </c>
      <c r="T120" s="143">
        <f>S120*H120</f>
        <v>0</v>
      </c>
      <c r="AR120" s="144" t="s">
        <v>167</v>
      </c>
      <c r="AT120" s="144" t="s">
        <v>162</v>
      </c>
      <c r="AU120" s="144" t="s">
        <v>92</v>
      </c>
      <c r="AY120" s="17" t="s">
        <v>160</v>
      </c>
      <c r="BE120" s="145">
        <f>IF(N120="základní",J120,0)</f>
        <v>0</v>
      </c>
      <c r="BF120" s="145">
        <f>IF(N120="snížená",J120,0)</f>
        <v>0</v>
      </c>
      <c r="BG120" s="145">
        <f>IF(N120="zákl. přenesená",J120,0)</f>
        <v>0</v>
      </c>
      <c r="BH120" s="145">
        <f>IF(N120="sníž. přenesená",J120,0)</f>
        <v>0</v>
      </c>
      <c r="BI120" s="145">
        <f>IF(N120="nulová",J120,0)</f>
        <v>0</v>
      </c>
      <c r="BJ120" s="17" t="s">
        <v>90</v>
      </c>
      <c r="BK120" s="145">
        <f>ROUND(I120*H120,2)</f>
        <v>0</v>
      </c>
      <c r="BL120" s="17" t="s">
        <v>167</v>
      </c>
      <c r="BM120" s="144" t="s">
        <v>830</v>
      </c>
    </row>
    <row r="121" spans="2:47" s="1" customFormat="1" ht="11.25">
      <c r="B121" s="33"/>
      <c r="D121" s="146" t="s">
        <v>169</v>
      </c>
      <c r="F121" s="147" t="s">
        <v>831</v>
      </c>
      <c r="I121" s="148"/>
      <c r="L121" s="33"/>
      <c r="M121" s="149"/>
      <c r="T121" s="54"/>
      <c r="AT121" s="17" t="s">
        <v>169</v>
      </c>
      <c r="AU121" s="17" t="s">
        <v>92</v>
      </c>
    </row>
    <row r="122" spans="2:47" s="1" customFormat="1" ht="107.25">
      <c r="B122" s="33"/>
      <c r="D122" s="150" t="s">
        <v>171</v>
      </c>
      <c r="F122" s="151" t="s">
        <v>826</v>
      </c>
      <c r="I122" s="148"/>
      <c r="L122" s="33"/>
      <c r="M122" s="149"/>
      <c r="T122" s="54"/>
      <c r="AT122" s="17" t="s">
        <v>171</v>
      </c>
      <c r="AU122" s="17" t="s">
        <v>92</v>
      </c>
    </row>
    <row r="123" spans="2:51" s="14" customFormat="1" ht="11.25">
      <c r="B123" s="166"/>
      <c r="D123" s="150" t="s">
        <v>173</v>
      </c>
      <c r="E123" s="167" t="s">
        <v>44</v>
      </c>
      <c r="F123" s="168" t="s">
        <v>820</v>
      </c>
      <c r="H123" s="167" t="s">
        <v>44</v>
      </c>
      <c r="I123" s="169"/>
      <c r="L123" s="166"/>
      <c r="M123" s="170"/>
      <c r="T123" s="171"/>
      <c r="AT123" s="167" t="s">
        <v>173</v>
      </c>
      <c r="AU123" s="167" t="s">
        <v>92</v>
      </c>
      <c r="AV123" s="14" t="s">
        <v>90</v>
      </c>
      <c r="AW123" s="14" t="s">
        <v>42</v>
      </c>
      <c r="AX123" s="14" t="s">
        <v>82</v>
      </c>
      <c r="AY123" s="167" t="s">
        <v>160</v>
      </c>
    </row>
    <row r="124" spans="2:51" s="12" customFormat="1" ht="11.25">
      <c r="B124" s="152"/>
      <c r="D124" s="150" t="s">
        <v>173</v>
      </c>
      <c r="E124" s="153" t="s">
        <v>44</v>
      </c>
      <c r="F124" s="154" t="s">
        <v>886</v>
      </c>
      <c r="H124" s="155">
        <v>447</v>
      </c>
      <c r="I124" s="156"/>
      <c r="L124" s="152"/>
      <c r="M124" s="157"/>
      <c r="T124" s="158"/>
      <c r="AT124" s="153" t="s">
        <v>173</v>
      </c>
      <c r="AU124" s="153" t="s">
        <v>92</v>
      </c>
      <c r="AV124" s="12" t="s">
        <v>92</v>
      </c>
      <c r="AW124" s="12" t="s">
        <v>42</v>
      </c>
      <c r="AX124" s="12" t="s">
        <v>82</v>
      </c>
      <c r="AY124" s="153" t="s">
        <v>160</v>
      </c>
    </row>
    <row r="125" spans="2:51" s="12" customFormat="1" ht="11.25">
      <c r="B125" s="152"/>
      <c r="D125" s="150" t="s">
        <v>173</v>
      </c>
      <c r="E125" s="153" t="s">
        <v>44</v>
      </c>
      <c r="F125" s="154" t="s">
        <v>887</v>
      </c>
      <c r="H125" s="155">
        <v>-40</v>
      </c>
      <c r="I125" s="156"/>
      <c r="L125" s="152"/>
      <c r="M125" s="157"/>
      <c r="T125" s="158"/>
      <c r="AT125" s="153" t="s">
        <v>173</v>
      </c>
      <c r="AU125" s="153" t="s">
        <v>92</v>
      </c>
      <c r="AV125" s="12" t="s">
        <v>92</v>
      </c>
      <c r="AW125" s="12" t="s">
        <v>42</v>
      </c>
      <c r="AX125" s="12" t="s">
        <v>82</v>
      </c>
      <c r="AY125" s="153" t="s">
        <v>160</v>
      </c>
    </row>
    <row r="126" spans="2:51" s="13" customFormat="1" ht="11.25">
      <c r="B126" s="159"/>
      <c r="D126" s="150" t="s">
        <v>173</v>
      </c>
      <c r="E126" s="160" t="s">
        <v>806</v>
      </c>
      <c r="F126" s="161" t="s">
        <v>176</v>
      </c>
      <c r="H126" s="162">
        <v>407</v>
      </c>
      <c r="I126" s="163"/>
      <c r="L126" s="159"/>
      <c r="M126" s="164"/>
      <c r="T126" s="165"/>
      <c r="AT126" s="160" t="s">
        <v>173</v>
      </c>
      <c r="AU126" s="160" t="s">
        <v>92</v>
      </c>
      <c r="AV126" s="13" t="s">
        <v>167</v>
      </c>
      <c r="AW126" s="13" t="s">
        <v>42</v>
      </c>
      <c r="AX126" s="13" t="s">
        <v>90</v>
      </c>
      <c r="AY126" s="160" t="s">
        <v>160</v>
      </c>
    </row>
    <row r="127" spans="2:65" s="1" customFormat="1" ht="21.75" customHeight="1">
      <c r="B127" s="33"/>
      <c r="C127" s="133" t="s">
        <v>245</v>
      </c>
      <c r="D127" s="133" t="s">
        <v>162</v>
      </c>
      <c r="E127" s="134" t="s">
        <v>833</v>
      </c>
      <c r="F127" s="135" t="s">
        <v>834</v>
      </c>
      <c r="G127" s="136" t="s">
        <v>200</v>
      </c>
      <c r="H127" s="137">
        <v>3888</v>
      </c>
      <c r="I127" s="138"/>
      <c r="J127" s="139">
        <f>ROUND(I127*H127,2)</f>
        <v>0</v>
      </c>
      <c r="K127" s="135" t="s">
        <v>166</v>
      </c>
      <c r="L127" s="33"/>
      <c r="M127" s="140" t="s">
        <v>44</v>
      </c>
      <c r="N127" s="141" t="s">
        <v>53</v>
      </c>
      <c r="P127" s="142">
        <f>O127*H127</f>
        <v>0</v>
      </c>
      <c r="Q127" s="142">
        <v>0.000325</v>
      </c>
      <c r="R127" s="142">
        <f>Q127*H127</f>
        <v>1.2635999999999998</v>
      </c>
      <c r="S127" s="142">
        <v>0</v>
      </c>
      <c r="T127" s="143">
        <f>S127*H127</f>
        <v>0</v>
      </c>
      <c r="AR127" s="144" t="s">
        <v>167</v>
      </c>
      <c r="AT127" s="144" t="s">
        <v>162</v>
      </c>
      <c r="AU127" s="144" t="s">
        <v>92</v>
      </c>
      <c r="AY127" s="17" t="s">
        <v>160</v>
      </c>
      <c r="BE127" s="145">
        <f>IF(N127="základní",J127,0)</f>
        <v>0</v>
      </c>
      <c r="BF127" s="145">
        <f>IF(N127="snížená",J127,0)</f>
        <v>0</v>
      </c>
      <c r="BG127" s="145">
        <f>IF(N127="zákl. přenesená",J127,0)</f>
        <v>0</v>
      </c>
      <c r="BH127" s="145">
        <f>IF(N127="sníž. přenesená",J127,0)</f>
        <v>0</v>
      </c>
      <c r="BI127" s="145">
        <f>IF(N127="nulová",J127,0)</f>
        <v>0</v>
      </c>
      <c r="BJ127" s="17" t="s">
        <v>90</v>
      </c>
      <c r="BK127" s="145">
        <f>ROUND(I127*H127,2)</f>
        <v>0</v>
      </c>
      <c r="BL127" s="17" t="s">
        <v>167</v>
      </c>
      <c r="BM127" s="144" t="s">
        <v>835</v>
      </c>
    </row>
    <row r="128" spans="2:47" s="1" customFormat="1" ht="11.25">
      <c r="B128" s="33"/>
      <c r="D128" s="146" t="s">
        <v>169</v>
      </c>
      <c r="F128" s="147" t="s">
        <v>836</v>
      </c>
      <c r="I128" s="148"/>
      <c r="L128" s="33"/>
      <c r="M128" s="149"/>
      <c r="T128" s="54"/>
      <c r="AT128" s="17" t="s">
        <v>169</v>
      </c>
      <c r="AU128" s="17" t="s">
        <v>92</v>
      </c>
    </row>
    <row r="129" spans="2:47" s="1" customFormat="1" ht="107.25">
      <c r="B129" s="33"/>
      <c r="D129" s="150" t="s">
        <v>171</v>
      </c>
      <c r="F129" s="151" t="s">
        <v>837</v>
      </c>
      <c r="I129" s="148"/>
      <c r="L129" s="33"/>
      <c r="M129" s="149"/>
      <c r="T129" s="54"/>
      <c r="AT129" s="17" t="s">
        <v>171</v>
      </c>
      <c r="AU129" s="17" t="s">
        <v>92</v>
      </c>
    </row>
    <row r="130" spans="2:51" s="12" customFormat="1" ht="11.25">
      <c r="B130" s="152"/>
      <c r="D130" s="150" t="s">
        <v>173</v>
      </c>
      <c r="E130" s="153" t="s">
        <v>44</v>
      </c>
      <c r="F130" s="154" t="s">
        <v>808</v>
      </c>
      <c r="H130" s="155">
        <v>3888</v>
      </c>
      <c r="I130" s="156"/>
      <c r="L130" s="152"/>
      <c r="M130" s="157"/>
      <c r="T130" s="158"/>
      <c r="AT130" s="153" t="s">
        <v>173</v>
      </c>
      <c r="AU130" s="153" t="s">
        <v>92</v>
      </c>
      <c r="AV130" s="12" t="s">
        <v>92</v>
      </c>
      <c r="AW130" s="12" t="s">
        <v>42</v>
      </c>
      <c r="AX130" s="12" t="s">
        <v>90</v>
      </c>
      <c r="AY130" s="153" t="s">
        <v>160</v>
      </c>
    </row>
    <row r="131" spans="2:65" s="1" customFormat="1" ht="21.75" customHeight="1">
      <c r="B131" s="33"/>
      <c r="C131" s="133" t="s">
        <v>252</v>
      </c>
      <c r="D131" s="133" t="s">
        <v>162</v>
      </c>
      <c r="E131" s="134" t="s">
        <v>838</v>
      </c>
      <c r="F131" s="135" t="s">
        <v>839</v>
      </c>
      <c r="G131" s="136" t="s">
        <v>200</v>
      </c>
      <c r="H131" s="137">
        <v>407</v>
      </c>
      <c r="I131" s="138"/>
      <c r="J131" s="139">
        <f>ROUND(I131*H131,2)</f>
        <v>0</v>
      </c>
      <c r="K131" s="135" t="s">
        <v>166</v>
      </c>
      <c r="L131" s="33"/>
      <c r="M131" s="140" t="s">
        <v>44</v>
      </c>
      <c r="N131" s="141" t="s">
        <v>53</v>
      </c>
      <c r="P131" s="142">
        <f>O131*H131</f>
        <v>0</v>
      </c>
      <c r="Q131" s="142">
        <v>0.0001092</v>
      </c>
      <c r="R131" s="142">
        <f>Q131*H131</f>
        <v>0.0444444</v>
      </c>
      <c r="S131" s="142">
        <v>0</v>
      </c>
      <c r="T131" s="143">
        <f>S131*H131</f>
        <v>0</v>
      </c>
      <c r="AR131" s="144" t="s">
        <v>167</v>
      </c>
      <c r="AT131" s="144" t="s">
        <v>162</v>
      </c>
      <c r="AU131" s="144" t="s">
        <v>92</v>
      </c>
      <c r="AY131" s="17" t="s">
        <v>160</v>
      </c>
      <c r="BE131" s="145">
        <f>IF(N131="základní",J131,0)</f>
        <v>0</v>
      </c>
      <c r="BF131" s="145">
        <f>IF(N131="snížená",J131,0)</f>
        <v>0</v>
      </c>
      <c r="BG131" s="145">
        <f>IF(N131="zákl. přenesená",J131,0)</f>
        <v>0</v>
      </c>
      <c r="BH131" s="145">
        <f>IF(N131="sníž. přenesená",J131,0)</f>
        <v>0</v>
      </c>
      <c r="BI131" s="145">
        <f>IF(N131="nulová",J131,0)</f>
        <v>0</v>
      </c>
      <c r="BJ131" s="17" t="s">
        <v>90</v>
      </c>
      <c r="BK131" s="145">
        <f>ROUND(I131*H131,2)</f>
        <v>0</v>
      </c>
      <c r="BL131" s="17" t="s">
        <v>167</v>
      </c>
      <c r="BM131" s="144" t="s">
        <v>840</v>
      </c>
    </row>
    <row r="132" spans="2:47" s="1" customFormat="1" ht="11.25">
      <c r="B132" s="33"/>
      <c r="D132" s="146" t="s">
        <v>169</v>
      </c>
      <c r="F132" s="147" t="s">
        <v>841</v>
      </c>
      <c r="I132" s="148"/>
      <c r="L132" s="33"/>
      <c r="M132" s="149"/>
      <c r="T132" s="54"/>
      <c r="AT132" s="17" t="s">
        <v>169</v>
      </c>
      <c r="AU132" s="17" t="s">
        <v>92</v>
      </c>
    </row>
    <row r="133" spans="2:47" s="1" customFormat="1" ht="107.25">
      <c r="B133" s="33"/>
      <c r="D133" s="150" t="s">
        <v>171</v>
      </c>
      <c r="F133" s="151" t="s">
        <v>837</v>
      </c>
      <c r="I133" s="148"/>
      <c r="L133" s="33"/>
      <c r="M133" s="149"/>
      <c r="T133" s="54"/>
      <c r="AT133" s="17" t="s">
        <v>171</v>
      </c>
      <c r="AU133" s="17" t="s">
        <v>92</v>
      </c>
    </row>
    <row r="134" spans="2:51" s="12" customFormat="1" ht="11.25">
      <c r="B134" s="152"/>
      <c r="D134" s="150" t="s">
        <v>173</v>
      </c>
      <c r="E134" s="153" t="s">
        <v>44</v>
      </c>
      <c r="F134" s="154" t="s">
        <v>806</v>
      </c>
      <c r="H134" s="155">
        <v>407</v>
      </c>
      <c r="I134" s="156"/>
      <c r="L134" s="152"/>
      <c r="M134" s="157"/>
      <c r="T134" s="158"/>
      <c r="AT134" s="153" t="s">
        <v>173</v>
      </c>
      <c r="AU134" s="153" t="s">
        <v>92</v>
      </c>
      <c r="AV134" s="12" t="s">
        <v>92</v>
      </c>
      <c r="AW134" s="12" t="s">
        <v>42</v>
      </c>
      <c r="AX134" s="12" t="s">
        <v>90</v>
      </c>
      <c r="AY134" s="153" t="s">
        <v>160</v>
      </c>
    </row>
    <row r="135" spans="2:65" s="1" customFormat="1" ht="24.2" customHeight="1">
      <c r="B135" s="33"/>
      <c r="C135" s="133" t="s">
        <v>259</v>
      </c>
      <c r="D135" s="133" t="s">
        <v>162</v>
      </c>
      <c r="E135" s="134" t="s">
        <v>842</v>
      </c>
      <c r="F135" s="135" t="s">
        <v>843</v>
      </c>
      <c r="G135" s="136" t="s">
        <v>200</v>
      </c>
      <c r="H135" s="137">
        <v>4295</v>
      </c>
      <c r="I135" s="138"/>
      <c r="J135" s="139">
        <f>ROUND(I135*H135,2)</f>
        <v>0</v>
      </c>
      <c r="K135" s="135" t="s">
        <v>166</v>
      </c>
      <c r="L135" s="33"/>
      <c r="M135" s="140" t="s">
        <v>44</v>
      </c>
      <c r="N135" s="141" t="s">
        <v>53</v>
      </c>
      <c r="P135" s="142">
        <f>O135*H135</f>
        <v>0</v>
      </c>
      <c r="Q135" s="142">
        <v>4.88E-06</v>
      </c>
      <c r="R135" s="142">
        <f>Q135*H135</f>
        <v>0.0209596</v>
      </c>
      <c r="S135" s="142">
        <v>0</v>
      </c>
      <c r="T135" s="143">
        <f>S135*H135</f>
        <v>0</v>
      </c>
      <c r="AR135" s="144" t="s">
        <v>167</v>
      </c>
      <c r="AT135" s="144" t="s">
        <v>162</v>
      </c>
      <c r="AU135" s="144" t="s">
        <v>92</v>
      </c>
      <c r="AY135" s="17" t="s">
        <v>160</v>
      </c>
      <c r="BE135" s="145">
        <f>IF(N135="základní",J135,0)</f>
        <v>0</v>
      </c>
      <c r="BF135" s="145">
        <f>IF(N135="snížená",J135,0)</f>
        <v>0</v>
      </c>
      <c r="BG135" s="145">
        <f>IF(N135="zákl. přenesená",J135,0)</f>
        <v>0</v>
      </c>
      <c r="BH135" s="145">
        <f>IF(N135="sníž. přenesená",J135,0)</f>
        <v>0</v>
      </c>
      <c r="BI135" s="145">
        <f>IF(N135="nulová",J135,0)</f>
        <v>0</v>
      </c>
      <c r="BJ135" s="17" t="s">
        <v>90</v>
      </c>
      <c r="BK135" s="145">
        <f>ROUND(I135*H135,2)</f>
        <v>0</v>
      </c>
      <c r="BL135" s="17" t="s">
        <v>167</v>
      </c>
      <c r="BM135" s="144" t="s">
        <v>844</v>
      </c>
    </row>
    <row r="136" spans="2:47" s="1" customFormat="1" ht="11.25">
      <c r="B136" s="33"/>
      <c r="D136" s="146" t="s">
        <v>169</v>
      </c>
      <c r="F136" s="147" t="s">
        <v>845</v>
      </c>
      <c r="I136" s="148"/>
      <c r="L136" s="33"/>
      <c r="M136" s="149"/>
      <c r="T136" s="54"/>
      <c r="AT136" s="17" t="s">
        <v>169</v>
      </c>
      <c r="AU136" s="17" t="s">
        <v>92</v>
      </c>
    </row>
    <row r="137" spans="2:47" s="1" customFormat="1" ht="48.75">
      <c r="B137" s="33"/>
      <c r="D137" s="150" t="s">
        <v>171</v>
      </c>
      <c r="F137" s="151" t="s">
        <v>846</v>
      </c>
      <c r="I137" s="148"/>
      <c r="L137" s="33"/>
      <c r="M137" s="149"/>
      <c r="T137" s="54"/>
      <c r="AT137" s="17" t="s">
        <v>171</v>
      </c>
      <c r="AU137" s="17" t="s">
        <v>92</v>
      </c>
    </row>
    <row r="138" spans="2:51" s="12" customFormat="1" ht="11.25">
      <c r="B138" s="152"/>
      <c r="D138" s="150" t="s">
        <v>173</v>
      </c>
      <c r="E138" s="153" t="s">
        <v>44</v>
      </c>
      <c r="F138" s="154" t="s">
        <v>808</v>
      </c>
      <c r="H138" s="155">
        <v>3888</v>
      </c>
      <c r="I138" s="156"/>
      <c r="L138" s="152"/>
      <c r="M138" s="157"/>
      <c r="T138" s="158"/>
      <c r="AT138" s="153" t="s">
        <v>173</v>
      </c>
      <c r="AU138" s="153" t="s">
        <v>92</v>
      </c>
      <c r="AV138" s="12" t="s">
        <v>92</v>
      </c>
      <c r="AW138" s="12" t="s">
        <v>42</v>
      </c>
      <c r="AX138" s="12" t="s">
        <v>82</v>
      </c>
      <c r="AY138" s="153" t="s">
        <v>160</v>
      </c>
    </row>
    <row r="139" spans="2:51" s="12" customFormat="1" ht="11.25">
      <c r="B139" s="152"/>
      <c r="D139" s="150" t="s">
        <v>173</v>
      </c>
      <c r="E139" s="153" t="s">
        <v>44</v>
      </c>
      <c r="F139" s="154" t="s">
        <v>806</v>
      </c>
      <c r="H139" s="155">
        <v>407</v>
      </c>
      <c r="I139" s="156"/>
      <c r="L139" s="152"/>
      <c r="M139" s="157"/>
      <c r="T139" s="158"/>
      <c r="AT139" s="153" t="s">
        <v>173</v>
      </c>
      <c r="AU139" s="153" t="s">
        <v>92</v>
      </c>
      <c r="AV139" s="12" t="s">
        <v>92</v>
      </c>
      <c r="AW139" s="12" t="s">
        <v>42</v>
      </c>
      <c r="AX139" s="12" t="s">
        <v>82</v>
      </c>
      <c r="AY139" s="153" t="s">
        <v>160</v>
      </c>
    </row>
    <row r="140" spans="2:51" s="13" customFormat="1" ht="11.25">
      <c r="B140" s="159"/>
      <c r="D140" s="150" t="s">
        <v>173</v>
      </c>
      <c r="E140" s="160" t="s">
        <v>44</v>
      </c>
      <c r="F140" s="161" t="s">
        <v>176</v>
      </c>
      <c r="H140" s="162">
        <v>4295</v>
      </c>
      <c r="I140" s="163"/>
      <c r="L140" s="159"/>
      <c r="M140" s="164"/>
      <c r="T140" s="165"/>
      <c r="AT140" s="160" t="s">
        <v>173</v>
      </c>
      <c r="AU140" s="160" t="s">
        <v>92</v>
      </c>
      <c r="AV140" s="13" t="s">
        <v>167</v>
      </c>
      <c r="AW140" s="13" t="s">
        <v>42</v>
      </c>
      <c r="AX140" s="13" t="s">
        <v>90</v>
      </c>
      <c r="AY140" s="160" t="s">
        <v>160</v>
      </c>
    </row>
    <row r="141" spans="2:63" s="11" customFormat="1" ht="22.9" customHeight="1">
      <c r="B141" s="121"/>
      <c r="D141" s="122" t="s">
        <v>81</v>
      </c>
      <c r="E141" s="131" t="s">
        <v>457</v>
      </c>
      <c r="F141" s="131" t="s">
        <v>458</v>
      </c>
      <c r="I141" s="124"/>
      <c r="J141" s="132">
        <f>BK141</f>
        <v>0</v>
      </c>
      <c r="L141" s="121"/>
      <c r="M141" s="126"/>
      <c r="P141" s="127">
        <f>SUM(P142:P144)</f>
        <v>0</v>
      </c>
      <c r="R141" s="127">
        <f>SUM(R142:R144)</f>
        <v>0</v>
      </c>
      <c r="T141" s="128">
        <f>SUM(T142:T144)</f>
        <v>0</v>
      </c>
      <c r="AR141" s="122" t="s">
        <v>90</v>
      </c>
      <c r="AT141" s="129" t="s">
        <v>81</v>
      </c>
      <c r="AU141" s="129" t="s">
        <v>90</v>
      </c>
      <c r="AY141" s="122" t="s">
        <v>160</v>
      </c>
      <c r="BK141" s="130">
        <f>SUM(BK142:BK144)</f>
        <v>0</v>
      </c>
    </row>
    <row r="142" spans="2:65" s="1" customFormat="1" ht="24.2" customHeight="1">
      <c r="B142" s="33"/>
      <c r="C142" s="133" t="s">
        <v>266</v>
      </c>
      <c r="D142" s="133" t="s">
        <v>162</v>
      </c>
      <c r="E142" s="134" t="s">
        <v>460</v>
      </c>
      <c r="F142" s="135" t="s">
        <v>461</v>
      </c>
      <c r="G142" s="136" t="s">
        <v>126</v>
      </c>
      <c r="H142" s="137">
        <v>2.394</v>
      </c>
      <c r="I142" s="138"/>
      <c r="J142" s="139">
        <f>ROUND(I142*H142,2)</f>
        <v>0</v>
      </c>
      <c r="K142" s="135" t="s">
        <v>166</v>
      </c>
      <c r="L142" s="33"/>
      <c r="M142" s="140" t="s">
        <v>44</v>
      </c>
      <c r="N142" s="141" t="s">
        <v>53</v>
      </c>
      <c r="P142" s="142">
        <f>O142*H142</f>
        <v>0</v>
      </c>
      <c r="Q142" s="142">
        <v>0</v>
      </c>
      <c r="R142" s="142">
        <f>Q142*H142</f>
        <v>0</v>
      </c>
      <c r="S142" s="142">
        <v>0</v>
      </c>
      <c r="T142" s="143">
        <f>S142*H142</f>
        <v>0</v>
      </c>
      <c r="AR142" s="144" t="s">
        <v>167</v>
      </c>
      <c r="AT142" s="144" t="s">
        <v>162</v>
      </c>
      <c r="AU142" s="144" t="s">
        <v>92</v>
      </c>
      <c r="AY142" s="17" t="s">
        <v>160</v>
      </c>
      <c r="BE142" s="145">
        <f>IF(N142="základní",J142,0)</f>
        <v>0</v>
      </c>
      <c r="BF142" s="145">
        <f>IF(N142="snížená",J142,0)</f>
        <v>0</v>
      </c>
      <c r="BG142" s="145">
        <f>IF(N142="zákl. přenesená",J142,0)</f>
        <v>0</v>
      </c>
      <c r="BH142" s="145">
        <f>IF(N142="sníž. přenesená",J142,0)</f>
        <v>0</v>
      </c>
      <c r="BI142" s="145">
        <f>IF(N142="nulová",J142,0)</f>
        <v>0</v>
      </c>
      <c r="BJ142" s="17" t="s">
        <v>90</v>
      </c>
      <c r="BK142" s="145">
        <f>ROUND(I142*H142,2)</f>
        <v>0</v>
      </c>
      <c r="BL142" s="17" t="s">
        <v>167</v>
      </c>
      <c r="BM142" s="144" t="s">
        <v>847</v>
      </c>
    </row>
    <row r="143" spans="2:47" s="1" customFormat="1" ht="11.25">
      <c r="B143" s="33"/>
      <c r="D143" s="146" t="s">
        <v>169</v>
      </c>
      <c r="F143" s="147" t="s">
        <v>463</v>
      </c>
      <c r="I143" s="148"/>
      <c r="L143" s="33"/>
      <c r="M143" s="149"/>
      <c r="T143" s="54"/>
      <c r="AT143" s="17" t="s">
        <v>169</v>
      </c>
      <c r="AU143" s="17" t="s">
        <v>92</v>
      </c>
    </row>
    <row r="144" spans="2:47" s="1" customFormat="1" ht="29.25">
      <c r="B144" s="33"/>
      <c r="D144" s="150" t="s">
        <v>171</v>
      </c>
      <c r="F144" s="151" t="s">
        <v>464</v>
      </c>
      <c r="I144" s="148"/>
      <c r="L144" s="33"/>
      <c r="M144" s="189"/>
      <c r="N144" s="190"/>
      <c r="O144" s="190"/>
      <c r="P144" s="190"/>
      <c r="Q144" s="190"/>
      <c r="R144" s="190"/>
      <c r="S144" s="190"/>
      <c r="T144" s="191"/>
      <c r="AT144" s="17" t="s">
        <v>171</v>
      </c>
      <c r="AU144" s="17" t="s">
        <v>92</v>
      </c>
    </row>
    <row r="145" spans="2:12" s="1" customFormat="1" ht="6.95" customHeight="1">
      <c r="B145" s="42"/>
      <c r="C145" s="43"/>
      <c r="D145" s="43"/>
      <c r="E145" s="43"/>
      <c r="F145" s="43"/>
      <c r="G145" s="43"/>
      <c r="H145" s="43"/>
      <c r="I145" s="43"/>
      <c r="J145" s="43"/>
      <c r="K145" s="43"/>
      <c r="L145" s="33"/>
    </row>
  </sheetData>
  <sheetProtection algorithmName="SHA-512" hashValue="6QyYZOrAuqanecqUFQf0+T3FfPblZ8om+CeVQD8JC9NB1c8jh03duNVB1Wkqwma155O+2OzqW8A9fUJeuGVwSA==" saltValue="4/Tj+cgBC+gWFPUKlrKaAs/jOVhK5YSb/vxu7o5BI1h90jWOXbfKHHdtCV2P551WmwjYTEZzs4mmkTtdmXjFOQ==" spinCount="100000" sheet="1" objects="1" scenarios="1" formatColumns="0" formatRows="0" autoFilter="0"/>
  <autoFilter ref="C81:K144"/>
  <mergeCells count="9">
    <mergeCell ref="E50:H50"/>
    <mergeCell ref="E72:H72"/>
    <mergeCell ref="E74:H74"/>
    <mergeCell ref="L2:V2"/>
    <mergeCell ref="E7:H7"/>
    <mergeCell ref="E9:H9"/>
    <mergeCell ref="E18:H18"/>
    <mergeCell ref="E27:H27"/>
    <mergeCell ref="E48:H48"/>
  </mergeCells>
  <hyperlinks>
    <hyperlink ref="F86" r:id="rId1" display="https://podminky.urs.cz/item/CS_URS_2022_02/912211111"/>
    <hyperlink ref="F98" r:id="rId2" display="https://podminky.urs.cz/item/CS_URS_2022_02/914111111"/>
    <hyperlink ref="F109" r:id="rId3" display="https://podminky.urs.cz/item/CS_URS_2022_02/914511111"/>
    <hyperlink ref="F114" r:id="rId4" display="https://podminky.urs.cz/item/CS_URS_2022_02/915111112"/>
    <hyperlink ref="F121" r:id="rId5" display="https://podminky.urs.cz/item/CS_URS_2022_02/915111122"/>
    <hyperlink ref="F128" r:id="rId6" display="https://podminky.urs.cz/item/CS_URS_2022_02/915211112"/>
    <hyperlink ref="F132" r:id="rId7" display="https://podminky.urs.cz/item/CS_URS_2022_02/915211122"/>
    <hyperlink ref="F136" r:id="rId8" display="https://podminky.urs.cz/item/CS_URS_2022_02/915611111"/>
    <hyperlink ref="F143" r:id="rId9" display="https://podminky.urs.cz/item/CS_URS_2022_02/998225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22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5"/>
      <c r="M2" s="215"/>
      <c r="N2" s="215"/>
      <c r="O2" s="215"/>
      <c r="P2" s="215"/>
      <c r="Q2" s="215"/>
      <c r="R2" s="215"/>
      <c r="S2" s="215"/>
      <c r="T2" s="215"/>
      <c r="U2" s="215"/>
      <c r="V2" s="215"/>
      <c r="AT2" s="17" t="s">
        <v>113</v>
      </c>
    </row>
    <row r="3" spans="2:46" ht="6.95" customHeight="1">
      <c r="B3" s="18"/>
      <c r="C3" s="19"/>
      <c r="D3" s="19"/>
      <c r="E3" s="19"/>
      <c r="F3" s="19"/>
      <c r="G3" s="19"/>
      <c r="H3" s="19"/>
      <c r="I3" s="19"/>
      <c r="J3" s="19"/>
      <c r="K3" s="19"/>
      <c r="L3" s="20"/>
      <c r="AT3" s="17" t="s">
        <v>92</v>
      </c>
    </row>
    <row r="4" spans="2:46" ht="24.95" customHeight="1">
      <c r="B4" s="20"/>
      <c r="D4" s="21" t="s">
        <v>131</v>
      </c>
      <c r="L4" s="20"/>
      <c r="M4" s="92" t="s">
        <v>10</v>
      </c>
      <c r="AT4" s="17" t="s">
        <v>4</v>
      </c>
    </row>
    <row r="5" spans="2:12" ht="6.95" customHeight="1">
      <c r="B5" s="20"/>
      <c r="L5" s="20"/>
    </row>
    <row r="6" spans="2:12" ht="12" customHeight="1">
      <c r="B6" s="20"/>
      <c r="D6" s="27" t="s">
        <v>16</v>
      </c>
      <c r="L6" s="20"/>
    </row>
    <row r="7" spans="2:12" ht="16.5" customHeight="1">
      <c r="B7" s="20"/>
      <c r="E7" s="244" t="str">
        <f>'Rekapitulace stavby'!K6</f>
        <v>II/116 Nová Ves pod Pleší, PD</v>
      </c>
      <c r="F7" s="245"/>
      <c r="G7" s="245"/>
      <c r="H7" s="245"/>
      <c r="L7" s="20"/>
    </row>
    <row r="8" spans="2:12" s="1" customFormat="1" ht="12" customHeight="1">
      <c r="B8" s="33"/>
      <c r="D8" s="27" t="s">
        <v>132</v>
      </c>
      <c r="L8" s="33"/>
    </row>
    <row r="9" spans="2:12" s="1" customFormat="1" ht="16.5" customHeight="1">
      <c r="B9" s="33"/>
      <c r="E9" s="208" t="s">
        <v>888</v>
      </c>
      <c r="F9" s="246"/>
      <c r="G9" s="246"/>
      <c r="H9" s="246"/>
      <c r="L9" s="33"/>
    </row>
    <row r="10" spans="2:12" s="1" customFormat="1" ht="11.25">
      <c r="B10" s="33"/>
      <c r="L10" s="33"/>
    </row>
    <row r="11" spans="2:12" s="1" customFormat="1" ht="12" customHeight="1">
      <c r="B11" s="33"/>
      <c r="D11" s="27" t="s">
        <v>18</v>
      </c>
      <c r="F11" s="25" t="s">
        <v>19</v>
      </c>
      <c r="I11" s="27" t="s">
        <v>20</v>
      </c>
      <c r="J11" s="25" t="s">
        <v>44</v>
      </c>
      <c r="L11" s="33"/>
    </row>
    <row r="12" spans="2:12" s="1" customFormat="1" ht="12" customHeight="1">
      <c r="B12" s="33"/>
      <c r="D12" s="27" t="s">
        <v>22</v>
      </c>
      <c r="F12" s="25" t="s">
        <v>23</v>
      </c>
      <c r="I12" s="27" t="s">
        <v>24</v>
      </c>
      <c r="J12" s="50" t="str">
        <f>'Rekapitulace stavby'!AN8</f>
        <v>3. 10. 2022</v>
      </c>
      <c r="L12" s="33"/>
    </row>
    <row r="13" spans="2:12" s="1" customFormat="1" ht="10.9" customHeight="1">
      <c r="B13" s="33"/>
      <c r="L13" s="33"/>
    </row>
    <row r="14" spans="2:12" s="1" customFormat="1" ht="12" customHeight="1">
      <c r="B14" s="33"/>
      <c r="D14" s="27" t="s">
        <v>30</v>
      </c>
      <c r="I14" s="27" t="s">
        <v>31</v>
      </c>
      <c r="J14" s="25" t="s">
        <v>32</v>
      </c>
      <c r="L14" s="33"/>
    </row>
    <row r="15" spans="2:12" s="1" customFormat="1" ht="18" customHeight="1">
      <c r="B15" s="33"/>
      <c r="E15" s="25" t="s">
        <v>33</v>
      </c>
      <c r="I15" s="27" t="s">
        <v>34</v>
      </c>
      <c r="J15" s="25" t="s">
        <v>35</v>
      </c>
      <c r="L15" s="33"/>
    </row>
    <row r="16" spans="2:12" s="1" customFormat="1" ht="6.95" customHeight="1">
      <c r="B16" s="33"/>
      <c r="L16" s="33"/>
    </row>
    <row r="17" spans="2:12" s="1" customFormat="1" ht="12" customHeight="1">
      <c r="B17" s="33"/>
      <c r="D17" s="27" t="s">
        <v>36</v>
      </c>
      <c r="I17" s="27" t="s">
        <v>31</v>
      </c>
      <c r="J17" s="28" t="str">
        <f>'Rekapitulace stavby'!AN13</f>
        <v>Vyplň údaj</v>
      </c>
      <c r="L17" s="33"/>
    </row>
    <row r="18" spans="2:12" s="1" customFormat="1" ht="18" customHeight="1">
      <c r="B18" s="33"/>
      <c r="E18" s="247" t="str">
        <f>'Rekapitulace stavby'!E14</f>
        <v>Vyplň údaj</v>
      </c>
      <c r="F18" s="214"/>
      <c r="G18" s="214"/>
      <c r="H18" s="214"/>
      <c r="I18" s="27" t="s">
        <v>34</v>
      </c>
      <c r="J18" s="28" t="str">
        <f>'Rekapitulace stavby'!AN14</f>
        <v>Vyplň údaj</v>
      </c>
      <c r="L18" s="33"/>
    </row>
    <row r="19" spans="2:12" s="1" customFormat="1" ht="6.95" customHeight="1">
      <c r="B19" s="33"/>
      <c r="L19" s="33"/>
    </row>
    <row r="20" spans="2:12" s="1" customFormat="1" ht="12" customHeight="1">
      <c r="B20" s="33"/>
      <c r="D20" s="27" t="s">
        <v>38</v>
      </c>
      <c r="I20" s="27" t="s">
        <v>31</v>
      </c>
      <c r="J20" s="25" t="s">
        <v>39</v>
      </c>
      <c r="L20" s="33"/>
    </row>
    <row r="21" spans="2:12" s="1" customFormat="1" ht="18" customHeight="1">
      <c r="B21" s="33"/>
      <c r="E21" s="25" t="s">
        <v>40</v>
      </c>
      <c r="I21" s="27" t="s">
        <v>34</v>
      </c>
      <c r="J21" s="25" t="s">
        <v>41</v>
      </c>
      <c r="L21" s="33"/>
    </row>
    <row r="22" spans="2:12" s="1" customFormat="1" ht="6.95" customHeight="1">
      <c r="B22" s="33"/>
      <c r="L22" s="33"/>
    </row>
    <row r="23" spans="2:12" s="1" customFormat="1" ht="12" customHeight="1">
      <c r="B23" s="33"/>
      <c r="D23" s="27" t="s">
        <v>43</v>
      </c>
      <c r="I23" s="27" t="s">
        <v>31</v>
      </c>
      <c r="J23" s="25" t="str">
        <f>IF('Rekapitulace stavby'!AN19="","",'Rekapitulace stavby'!AN19)</f>
        <v/>
      </c>
      <c r="L23" s="33"/>
    </row>
    <row r="24" spans="2:12" s="1" customFormat="1" ht="18" customHeight="1">
      <c r="B24" s="33"/>
      <c r="E24" s="25" t="str">
        <f>IF('Rekapitulace stavby'!E20="","",'Rekapitulace stavby'!E20)</f>
        <v xml:space="preserve"> </v>
      </c>
      <c r="I24" s="27" t="s">
        <v>34</v>
      </c>
      <c r="J24" s="25" t="str">
        <f>IF('Rekapitulace stavby'!AN20="","",'Rekapitulace stavby'!AN20)</f>
        <v/>
      </c>
      <c r="L24" s="33"/>
    </row>
    <row r="25" spans="2:12" s="1" customFormat="1" ht="6.95" customHeight="1">
      <c r="B25" s="33"/>
      <c r="L25" s="33"/>
    </row>
    <row r="26" spans="2:12" s="1" customFormat="1" ht="12" customHeight="1">
      <c r="B26" s="33"/>
      <c r="D26" s="27" t="s">
        <v>46</v>
      </c>
      <c r="L26" s="33"/>
    </row>
    <row r="27" spans="2:12" s="7" customFormat="1" ht="47.25" customHeight="1">
      <c r="B27" s="93"/>
      <c r="E27" s="219" t="s">
        <v>47</v>
      </c>
      <c r="F27" s="219"/>
      <c r="G27" s="219"/>
      <c r="H27" s="219"/>
      <c r="L27" s="93"/>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94" t="s">
        <v>48</v>
      </c>
      <c r="J30" s="64">
        <f>ROUND(J88,2)</f>
        <v>0</v>
      </c>
      <c r="L30" s="33"/>
    </row>
    <row r="31" spans="2:12" s="1" customFormat="1" ht="6.95" customHeight="1">
      <c r="B31" s="33"/>
      <c r="D31" s="51"/>
      <c r="E31" s="51"/>
      <c r="F31" s="51"/>
      <c r="G31" s="51"/>
      <c r="H31" s="51"/>
      <c r="I31" s="51"/>
      <c r="J31" s="51"/>
      <c r="K31" s="51"/>
      <c r="L31" s="33"/>
    </row>
    <row r="32" spans="2:12" s="1" customFormat="1" ht="14.45" customHeight="1">
      <c r="B32" s="33"/>
      <c r="F32" s="36" t="s">
        <v>50</v>
      </c>
      <c r="I32" s="36" t="s">
        <v>49</v>
      </c>
      <c r="J32" s="36" t="s">
        <v>51</v>
      </c>
      <c r="L32" s="33"/>
    </row>
    <row r="33" spans="2:12" s="1" customFormat="1" ht="14.45" customHeight="1">
      <c r="B33" s="33"/>
      <c r="D33" s="53" t="s">
        <v>52</v>
      </c>
      <c r="E33" s="27" t="s">
        <v>53</v>
      </c>
      <c r="F33" s="84">
        <f>ROUND((SUM(BE88:BE224)),2)</f>
        <v>0</v>
      </c>
      <c r="I33" s="95">
        <v>0.21</v>
      </c>
      <c r="J33" s="84">
        <f>ROUND(((SUM(BE88:BE224))*I33),2)</f>
        <v>0</v>
      </c>
      <c r="L33" s="33"/>
    </row>
    <row r="34" spans="2:12" s="1" customFormat="1" ht="14.45" customHeight="1">
      <c r="B34" s="33"/>
      <c r="E34" s="27" t="s">
        <v>54</v>
      </c>
      <c r="F34" s="84">
        <f>ROUND((SUM(BF88:BF224)),2)</f>
        <v>0</v>
      </c>
      <c r="I34" s="95">
        <v>0.15</v>
      </c>
      <c r="J34" s="84">
        <f>ROUND(((SUM(BF88:BF224))*I34),2)</f>
        <v>0</v>
      </c>
      <c r="L34" s="33"/>
    </row>
    <row r="35" spans="2:12" s="1" customFormat="1" ht="14.45" customHeight="1" hidden="1">
      <c r="B35" s="33"/>
      <c r="E35" s="27" t="s">
        <v>55</v>
      </c>
      <c r="F35" s="84">
        <f>ROUND((SUM(BG88:BG224)),2)</f>
        <v>0</v>
      </c>
      <c r="I35" s="95">
        <v>0.21</v>
      </c>
      <c r="J35" s="84">
        <f>0</f>
        <v>0</v>
      </c>
      <c r="L35" s="33"/>
    </row>
    <row r="36" spans="2:12" s="1" customFormat="1" ht="14.45" customHeight="1" hidden="1">
      <c r="B36" s="33"/>
      <c r="E36" s="27" t="s">
        <v>56</v>
      </c>
      <c r="F36" s="84">
        <f>ROUND((SUM(BH88:BH224)),2)</f>
        <v>0</v>
      </c>
      <c r="I36" s="95">
        <v>0.15</v>
      </c>
      <c r="J36" s="84">
        <f>0</f>
        <v>0</v>
      </c>
      <c r="L36" s="33"/>
    </row>
    <row r="37" spans="2:12" s="1" customFormat="1" ht="14.45" customHeight="1" hidden="1">
      <c r="B37" s="33"/>
      <c r="E37" s="27" t="s">
        <v>57</v>
      </c>
      <c r="F37" s="84">
        <f>ROUND((SUM(BI88:BI224)),2)</f>
        <v>0</v>
      </c>
      <c r="I37" s="95">
        <v>0</v>
      </c>
      <c r="J37" s="84">
        <f>0</f>
        <v>0</v>
      </c>
      <c r="L37" s="33"/>
    </row>
    <row r="38" spans="2:12" s="1" customFormat="1" ht="6.95" customHeight="1">
      <c r="B38" s="33"/>
      <c r="L38" s="33"/>
    </row>
    <row r="39" spans="2:12" s="1" customFormat="1" ht="25.35" customHeight="1">
      <c r="B39" s="33"/>
      <c r="C39" s="96"/>
      <c r="D39" s="97" t="s">
        <v>58</v>
      </c>
      <c r="E39" s="55"/>
      <c r="F39" s="55"/>
      <c r="G39" s="98" t="s">
        <v>59</v>
      </c>
      <c r="H39" s="99" t="s">
        <v>60</v>
      </c>
      <c r="I39" s="55"/>
      <c r="J39" s="100">
        <f>SUM(J30:J37)</f>
        <v>0</v>
      </c>
      <c r="K39" s="101"/>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1" t="s">
        <v>134</v>
      </c>
      <c r="L45" s="33"/>
    </row>
    <row r="46" spans="2:12" s="1" customFormat="1" ht="6.95" customHeight="1">
      <c r="B46" s="33"/>
      <c r="L46" s="33"/>
    </row>
    <row r="47" spans="2:12" s="1" customFormat="1" ht="12" customHeight="1">
      <c r="B47" s="33"/>
      <c r="C47" s="27" t="s">
        <v>16</v>
      </c>
      <c r="L47" s="33"/>
    </row>
    <row r="48" spans="2:12" s="1" customFormat="1" ht="16.5" customHeight="1">
      <c r="B48" s="33"/>
      <c r="E48" s="244" t="str">
        <f>E7</f>
        <v>II/116 Nová Ves pod Pleší, PD</v>
      </c>
      <c r="F48" s="245"/>
      <c r="G48" s="245"/>
      <c r="H48" s="245"/>
      <c r="L48" s="33"/>
    </row>
    <row r="49" spans="2:12" s="1" customFormat="1" ht="12" customHeight="1">
      <c r="B49" s="33"/>
      <c r="C49" s="27" t="s">
        <v>132</v>
      </c>
      <c r="L49" s="33"/>
    </row>
    <row r="50" spans="2:12" s="1" customFormat="1" ht="16.5" customHeight="1">
      <c r="B50" s="33"/>
      <c r="E50" s="208" t="str">
        <f>E9</f>
        <v>SO 201 - Most na II/116 v km 2,011</v>
      </c>
      <c r="F50" s="246"/>
      <c r="G50" s="246"/>
      <c r="H50" s="246"/>
      <c r="L50" s="33"/>
    </row>
    <row r="51" spans="2:12" s="1" customFormat="1" ht="6.95" customHeight="1">
      <c r="B51" s="33"/>
      <c r="L51" s="33"/>
    </row>
    <row r="52" spans="2:12" s="1" customFormat="1" ht="12" customHeight="1">
      <c r="B52" s="33"/>
      <c r="C52" s="27" t="s">
        <v>22</v>
      </c>
      <c r="F52" s="25" t="str">
        <f>F12</f>
        <v>Nová Ves pod Pleší</v>
      </c>
      <c r="I52" s="27" t="s">
        <v>24</v>
      </c>
      <c r="J52" s="50" t="str">
        <f>IF(J12="","",J12)</f>
        <v>3. 10. 2022</v>
      </c>
      <c r="L52" s="33"/>
    </row>
    <row r="53" spans="2:12" s="1" customFormat="1" ht="6.95" customHeight="1">
      <c r="B53" s="33"/>
      <c r="L53" s="33"/>
    </row>
    <row r="54" spans="2:12" s="1" customFormat="1" ht="25.7" customHeight="1">
      <c r="B54" s="33"/>
      <c r="C54" s="27" t="s">
        <v>30</v>
      </c>
      <c r="F54" s="25" t="str">
        <f>E15</f>
        <v>Krajská správa a údržba silnic Středočeského kraje</v>
      </c>
      <c r="I54" s="27" t="s">
        <v>38</v>
      </c>
      <c r="J54" s="31" t="str">
        <f>E21</f>
        <v>METROPROJEKT Praha a.s.</v>
      </c>
      <c r="L54" s="33"/>
    </row>
    <row r="55" spans="2:12" s="1" customFormat="1" ht="15.2" customHeight="1">
      <c r="B55" s="33"/>
      <c r="C55" s="27" t="s">
        <v>36</v>
      </c>
      <c r="F55" s="25" t="str">
        <f>IF(E18="","",E18)</f>
        <v>Vyplň údaj</v>
      </c>
      <c r="I55" s="27" t="s">
        <v>43</v>
      </c>
      <c r="J55" s="31" t="str">
        <f>E24</f>
        <v xml:space="preserve"> </v>
      </c>
      <c r="L55" s="33"/>
    </row>
    <row r="56" spans="2:12" s="1" customFormat="1" ht="10.35" customHeight="1">
      <c r="B56" s="33"/>
      <c r="L56" s="33"/>
    </row>
    <row r="57" spans="2:12" s="1" customFormat="1" ht="29.25" customHeight="1">
      <c r="B57" s="33"/>
      <c r="C57" s="102" t="s">
        <v>135</v>
      </c>
      <c r="D57" s="96"/>
      <c r="E57" s="96"/>
      <c r="F57" s="96"/>
      <c r="G57" s="96"/>
      <c r="H57" s="96"/>
      <c r="I57" s="96"/>
      <c r="J57" s="103" t="s">
        <v>136</v>
      </c>
      <c r="K57" s="96"/>
      <c r="L57" s="33"/>
    </row>
    <row r="58" spans="2:12" s="1" customFormat="1" ht="10.35" customHeight="1">
      <c r="B58" s="33"/>
      <c r="L58" s="33"/>
    </row>
    <row r="59" spans="2:47" s="1" customFormat="1" ht="22.9" customHeight="1">
      <c r="B59" s="33"/>
      <c r="C59" s="104" t="s">
        <v>80</v>
      </c>
      <c r="J59" s="64">
        <f>J88</f>
        <v>0</v>
      </c>
      <c r="L59" s="33"/>
      <c r="AU59" s="17" t="s">
        <v>137</v>
      </c>
    </row>
    <row r="60" spans="2:12" s="8" customFormat="1" ht="24.95" customHeight="1">
      <c r="B60" s="105"/>
      <c r="D60" s="106" t="s">
        <v>138</v>
      </c>
      <c r="E60" s="107"/>
      <c r="F60" s="107"/>
      <c r="G60" s="107"/>
      <c r="H60" s="107"/>
      <c r="I60" s="107"/>
      <c r="J60" s="108">
        <f>J89</f>
        <v>0</v>
      </c>
      <c r="L60" s="105"/>
    </row>
    <row r="61" spans="2:12" s="9" customFormat="1" ht="19.9" customHeight="1">
      <c r="B61" s="109"/>
      <c r="D61" s="110" t="s">
        <v>139</v>
      </c>
      <c r="E61" s="111"/>
      <c r="F61" s="111"/>
      <c r="G61" s="111"/>
      <c r="H61" s="111"/>
      <c r="I61" s="111"/>
      <c r="J61" s="112">
        <f>J90</f>
        <v>0</v>
      </c>
      <c r="L61" s="109"/>
    </row>
    <row r="62" spans="2:12" s="9" customFormat="1" ht="19.9" customHeight="1">
      <c r="B62" s="109"/>
      <c r="D62" s="110" t="s">
        <v>639</v>
      </c>
      <c r="E62" s="111"/>
      <c r="F62" s="111"/>
      <c r="G62" s="111"/>
      <c r="H62" s="111"/>
      <c r="I62" s="111"/>
      <c r="J62" s="112">
        <f>J123</f>
        <v>0</v>
      </c>
      <c r="L62" s="109"/>
    </row>
    <row r="63" spans="2:12" s="9" customFormat="1" ht="19.9" customHeight="1">
      <c r="B63" s="109"/>
      <c r="D63" s="110" t="s">
        <v>640</v>
      </c>
      <c r="E63" s="111"/>
      <c r="F63" s="111"/>
      <c r="G63" s="111"/>
      <c r="H63" s="111"/>
      <c r="I63" s="111"/>
      <c r="J63" s="112">
        <f>J147</f>
        <v>0</v>
      </c>
      <c r="L63" s="109"/>
    </row>
    <row r="64" spans="2:12" s="9" customFormat="1" ht="19.9" customHeight="1">
      <c r="B64" s="109"/>
      <c r="D64" s="110" t="s">
        <v>142</v>
      </c>
      <c r="E64" s="111"/>
      <c r="F64" s="111"/>
      <c r="G64" s="111"/>
      <c r="H64" s="111"/>
      <c r="I64" s="111"/>
      <c r="J64" s="112">
        <f>J166</f>
        <v>0</v>
      </c>
      <c r="L64" s="109"/>
    </row>
    <row r="65" spans="2:12" s="9" customFormat="1" ht="19.9" customHeight="1">
      <c r="B65" s="109"/>
      <c r="D65" s="110" t="s">
        <v>143</v>
      </c>
      <c r="E65" s="111"/>
      <c r="F65" s="111"/>
      <c r="G65" s="111"/>
      <c r="H65" s="111"/>
      <c r="I65" s="111"/>
      <c r="J65" s="112">
        <f>J190</f>
        <v>0</v>
      </c>
      <c r="L65" s="109"/>
    </row>
    <row r="66" spans="2:12" s="9" customFormat="1" ht="19.9" customHeight="1">
      <c r="B66" s="109"/>
      <c r="D66" s="110" t="s">
        <v>144</v>
      </c>
      <c r="E66" s="111"/>
      <c r="F66" s="111"/>
      <c r="G66" s="111"/>
      <c r="H66" s="111"/>
      <c r="I66" s="111"/>
      <c r="J66" s="112">
        <f>J201</f>
        <v>0</v>
      </c>
      <c r="L66" s="109"/>
    </row>
    <row r="67" spans="2:12" s="8" customFormat="1" ht="24.95" customHeight="1">
      <c r="B67" s="105"/>
      <c r="D67" s="106" t="s">
        <v>641</v>
      </c>
      <c r="E67" s="107"/>
      <c r="F67" s="107"/>
      <c r="G67" s="107"/>
      <c r="H67" s="107"/>
      <c r="I67" s="107"/>
      <c r="J67" s="108">
        <f>J205</f>
        <v>0</v>
      </c>
      <c r="L67" s="105"/>
    </row>
    <row r="68" spans="2:12" s="9" customFormat="1" ht="19.9" customHeight="1">
      <c r="B68" s="109"/>
      <c r="D68" s="110" t="s">
        <v>642</v>
      </c>
      <c r="E68" s="111"/>
      <c r="F68" s="111"/>
      <c r="G68" s="111"/>
      <c r="H68" s="111"/>
      <c r="I68" s="111"/>
      <c r="J68" s="112">
        <f>J206</f>
        <v>0</v>
      </c>
      <c r="L68" s="109"/>
    </row>
    <row r="69" spans="2:12" s="1" customFormat="1" ht="21.75" customHeight="1">
      <c r="B69" s="33"/>
      <c r="L69" s="33"/>
    </row>
    <row r="70" spans="2:12" s="1" customFormat="1" ht="6.95" customHeight="1">
      <c r="B70" s="42"/>
      <c r="C70" s="43"/>
      <c r="D70" s="43"/>
      <c r="E70" s="43"/>
      <c r="F70" s="43"/>
      <c r="G70" s="43"/>
      <c r="H70" s="43"/>
      <c r="I70" s="43"/>
      <c r="J70" s="43"/>
      <c r="K70" s="43"/>
      <c r="L70" s="33"/>
    </row>
    <row r="74" spans="2:12" s="1" customFormat="1" ht="6.95" customHeight="1">
      <c r="B74" s="44"/>
      <c r="C74" s="45"/>
      <c r="D74" s="45"/>
      <c r="E74" s="45"/>
      <c r="F74" s="45"/>
      <c r="G74" s="45"/>
      <c r="H74" s="45"/>
      <c r="I74" s="45"/>
      <c r="J74" s="45"/>
      <c r="K74" s="45"/>
      <c r="L74" s="33"/>
    </row>
    <row r="75" spans="2:12" s="1" customFormat="1" ht="24.95" customHeight="1">
      <c r="B75" s="33"/>
      <c r="C75" s="21" t="s">
        <v>145</v>
      </c>
      <c r="L75" s="33"/>
    </row>
    <row r="76" spans="2:12" s="1" customFormat="1" ht="6.95" customHeight="1">
      <c r="B76" s="33"/>
      <c r="L76" s="33"/>
    </row>
    <row r="77" spans="2:12" s="1" customFormat="1" ht="12" customHeight="1">
      <c r="B77" s="33"/>
      <c r="C77" s="27" t="s">
        <v>16</v>
      </c>
      <c r="L77" s="33"/>
    </row>
    <row r="78" spans="2:12" s="1" customFormat="1" ht="16.5" customHeight="1">
      <c r="B78" s="33"/>
      <c r="E78" s="244" t="str">
        <f>E7</f>
        <v>II/116 Nová Ves pod Pleší, PD</v>
      </c>
      <c r="F78" s="245"/>
      <c r="G78" s="245"/>
      <c r="H78" s="245"/>
      <c r="L78" s="33"/>
    </row>
    <row r="79" spans="2:12" s="1" customFormat="1" ht="12" customHeight="1">
      <c r="B79" s="33"/>
      <c r="C79" s="27" t="s">
        <v>132</v>
      </c>
      <c r="L79" s="33"/>
    </row>
    <row r="80" spans="2:12" s="1" customFormat="1" ht="16.5" customHeight="1">
      <c r="B80" s="33"/>
      <c r="E80" s="208" t="str">
        <f>E9</f>
        <v>SO 201 - Most na II/116 v km 2,011</v>
      </c>
      <c r="F80" s="246"/>
      <c r="G80" s="246"/>
      <c r="H80" s="246"/>
      <c r="L80" s="33"/>
    </row>
    <row r="81" spans="2:12" s="1" customFormat="1" ht="6.95" customHeight="1">
      <c r="B81" s="33"/>
      <c r="L81" s="33"/>
    </row>
    <row r="82" spans="2:12" s="1" customFormat="1" ht="12" customHeight="1">
      <c r="B82" s="33"/>
      <c r="C82" s="27" t="s">
        <v>22</v>
      </c>
      <c r="F82" s="25" t="str">
        <f>F12</f>
        <v>Nová Ves pod Pleší</v>
      </c>
      <c r="I82" s="27" t="s">
        <v>24</v>
      </c>
      <c r="J82" s="50" t="str">
        <f>IF(J12="","",J12)</f>
        <v>3. 10. 2022</v>
      </c>
      <c r="L82" s="33"/>
    </row>
    <row r="83" spans="2:12" s="1" customFormat="1" ht="6.95" customHeight="1">
      <c r="B83" s="33"/>
      <c r="L83" s="33"/>
    </row>
    <row r="84" spans="2:12" s="1" customFormat="1" ht="25.7" customHeight="1">
      <c r="B84" s="33"/>
      <c r="C84" s="27" t="s">
        <v>30</v>
      </c>
      <c r="F84" s="25" t="str">
        <f>E15</f>
        <v>Krajská správa a údržba silnic Středočeského kraje</v>
      </c>
      <c r="I84" s="27" t="s">
        <v>38</v>
      </c>
      <c r="J84" s="31" t="str">
        <f>E21</f>
        <v>METROPROJEKT Praha a.s.</v>
      </c>
      <c r="L84" s="33"/>
    </row>
    <row r="85" spans="2:12" s="1" customFormat="1" ht="15.2" customHeight="1">
      <c r="B85" s="33"/>
      <c r="C85" s="27" t="s">
        <v>36</v>
      </c>
      <c r="F85" s="25" t="str">
        <f>IF(E18="","",E18)</f>
        <v>Vyplň údaj</v>
      </c>
      <c r="I85" s="27" t="s">
        <v>43</v>
      </c>
      <c r="J85" s="31" t="str">
        <f>E24</f>
        <v xml:space="preserve"> </v>
      </c>
      <c r="L85" s="33"/>
    </row>
    <row r="86" spans="2:12" s="1" customFormat="1" ht="10.35" customHeight="1">
      <c r="B86" s="33"/>
      <c r="L86" s="33"/>
    </row>
    <row r="87" spans="2:20" s="10" customFormat="1" ht="29.25" customHeight="1">
      <c r="B87" s="113"/>
      <c r="C87" s="114" t="s">
        <v>146</v>
      </c>
      <c r="D87" s="115" t="s">
        <v>67</v>
      </c>
      <c r="E87" s="115" t="s">
        <v>63</v>
      </c>
      <c r="F87" s="115" t="s">
        <v>64</v>
      </c>
      <c r="G87" s="115" t="s">
        <v>147</v>
      </c>
      <c r="H87" s="115" t="s">
        <v>148</v>
      </c>
      <c r="I87" s="115" t="s">
        <v>149</v>
      </c>
      <c r="J87" s="115" t="s">
        <v>136</v>
      </c>
      <c r="K87" s="116" t="s">
        <v>150</v>
      </c>
      <c r="L87" s="113"/>
      <c r="M87" s="57" t="s">
        <v>44</v>
      </c>
      <c r="N87" s="58" t="s">
        <v>52</v>
      </c>
      <c r="O87" s="58" t="s">
        <v>151</v>
      </c>
      <c r="P87" s="58" t="s">
        <v>152</v>
      </c>
      <c r="Q87" s="58" t="s">
        <v>153</v>
      </c>
      <c r="R87" s="58" t="s">
        <v>154</v>
      </c>
      <c r="S87" s="58" t="s">
        <v>155</v>
      </c>
      <c r="T87" s="59" t="s">
        <v>156</v>
      </c>
    </row>
    <row r="88" spans="2:63" s="1" customFormat="1" ht="22.9" customHeight="1">
      <c r="B88" s="33"/>
      <c r="C88" s="62" t="s">
        <v>157</v>
      </c>
      <c r="J88" s="117">
        <f>BK88</f>
        <v>0</v>
      </c>
      <c r="L88" s="33"/>
      <c r="M88" s="60"/>
      <c r="N88" s="51"/>
      <c r="O88" s="51"/>
      <c r="P88" s="118">
        <f>P89+P205</f>
        <v>0</v>
      </c>
      <c r="Q88" s="51"/>
      <c r="R88" s="118">
        <f>R89+R205</f>
        <v>99.5036694462835</v>
      </c>
      <c r="S88" s="51"/>
      <c r="T88" s="119">
        <f>T89+T205</f>
        <v>12.456</v>
      </c>
      <c r="AT88" s="17" t="s">
        <v>81</v>
      </c>
      <c r="AU88" s="17" t="s">
        <v>137</v>
      </c>
      <c r="BK88" s="120">
        <f>BK89+BK205</f>
        <v>0</v>
      </c>
    </row>
    <row r="89" spans="2:63" s="11" customFormat="1" ht="25.9" customHeight="1">
      <c r="B89" s="121"/>
      <c r="D89" s="122" t="s">
        <v>81</v>
      </c>
      <c r="E89" s="123" t="s">
        <v>158</v>
      </c>
      <c r="F89" s="123" t="s">
        <v>159</v>
      </c>
      <c r="I89" s="124"/>
      <c r="J89" s="125">
        <f>BK89</f>
        <v>0</v>
      </c>
      <c r="L89" s="121"/>
      <c r="M89" s="126"/>
      <c r="P89" s="127">
        <f>P90+P123+P147+P166+P190+P201</f>
        <v>0</v>
      </c>
      <c r="R89" s="127">
        <f>R90+R123+R147+R166+R190+R201</f>
        <v>99.4781578462835</v>
      </c>
      <c r="T89" s="128">
        <f>T90+T123+T147+T166+T190+T201</f>
        <v>12.456</v>
      </c>
      <c r="AR89" s="122" t="s">
        <v>90</v>
      </c>
      <c r="AT89" s="129" t="s">
        <v>81</v>
      </c>
      <c r="AU89" s="129" t="s">
        <v>82</v>
      </c>
      <c r="AY89" s="122" t="s">
        <v>160</v>
      </c>
      <c r="BK89" s="130">
        <f>BK90+BK123+BK147+BK166+BK190+BK201</f>
        <v>0</v>
      </c>
    </row>
    <row r="90" spans="2:63" s="11" customFormat="1" ht="22.9" customHeight="1">
      <c r="B90" s="121"/>
      <c r="D90" s="122" t="s">
        <v>81</v>
      </c>
      <c r="E90" s="131" t="s">
        <v>90</v>
      </c>
      <c r="F90" s="131" t="s">
        <v>161</v>
      </c>
      <c r="I90" s="124"/>
      <c r="J90" s="132">
        <f>BK90</f>
        <v>0</v>
      </c>
      <c r="L90" s="121"/>
      <c r="M90" s="126"/>
      <c r="P90" s="127">
        <f>SUM(P91:P122)</f>
        <v>0</v>
      </c>
      <c r="R90" s="127">
        <f>SUM(R91:R122)</f>
        <v>0.15862927000000002</v>
      </c>
      <c r="T90" s="128">
        <f>SUM(T91:T122)</f>
        <v>0</v>
      </c>
      <c r="AR90" s="122" t="s">
        <v>90</v>
      </c>
      <c r="AT90" s="129" t="s">
        <v>81</v>
      </c>
      <c r="AU90" s="129" t="s">
        <v>90</v>
      </c>
      <c r="AY90" s="122" t="s">
        <v>160</v>
      </c>
      <c r="BK90" s="130">
        <f>SUM(BK91:BK122)</f>
        <v>0</v>
      </c>
    </row>
    <row r="91" spans="2:65" s="1" customFormat="1" ht="37.9" customHeight="1">
      <c r="B91" s="33"/>
      <c r="C91" s="133" t="s">
        <v>90</v>
      </c>
      <c r="D91" s="133" t="s">
        <v>162</v>
      </c>
      <c r="E91" s="134" t="s">
        <v>643</v>
      </c>
      <c r="F91" s="135" t="s">
        <v>644</v>
      </c>
      <c r="G91" s="136" t="s">
        <v>208</v>
      </c>
      <c r="H91" s="137">
        <v>40</v>
      </c>
      <c r="I91" s="138"/>
      <c r="J91" s="139">
        <f>ROUND(I91*H91,2)</f>
        <v>0</v>
      </c>
      <c r="K91" s="135" t="s">
        <v>166</v>
      </c>
      <c r="L91" s="33"/>
      <c r="M91" s="140" t="s">
        <v>44</v>
      </c>
      <c r="N91" s="141" t="s">
        <v>53</v>
      </c>
      <c r="P91" s="142">
        <f>O91*H91</f>
        <v>0</v>
      </c>
      <c r="Q91" s="142">
        <v>0</v>
      </c>
      <c r="R91" s="142">
        <f>Q91*H91</f>
        <v>0</v>
      </c>
      <c r="S91" s="142">
        <v>0</v>
      </c>
      <c r="T91" s="143">
        <f>S91*H91</f>
        <v>0</v>
      </c>
      <c r="AR91" s="144" t="s">
        <v>167</v>
      </c>
      <c r="AT91" s="144" t="s">
        <v>162</v>
      </c>
      <c r="AU91" s="144" t="s">
        <v>92</v>
      </c>
      <c r="AY91" s="17" t="s">
        <v>160</v>
      </c>
      <c r="BE91" s="145">
        <f>IF(N91="základní",J91,0)</f>
        <v>0</v>
      </c>
      <c r="BF91" s="145">
        <f>IF(N91="snížená",J91,0)</f>
        <v>0</v>
      </c>
      <c r="BG91" s="145">
        <f>IF(N91="zákl. přenesená",J91,0)</f>
        <v>0</v>
      </c>
      <c r="BH91" s="145">
        <f>IF(N91="sníž. přenesená",J91,0)</f>
        <v>0</v>
      </c>
      <c r="BI91" s="145">
        <f>IF(N91="nulová",J91,0)</f>
        <v>0</v>
      </c>
      <c r="BJ91" s="17" t="s">
        <v>90</v>
      </c>
      <c r="BK91" s="145">
        <f>ROUND(I91*H91,2)</f>
        <v>0</v>
      </c>
      <c r="BL91" s="17" t="s">
        <v>167</v>
      </c>
      <c r="BM91" s="144" t="s">
        <v>889</v>
      </c>
    </row>
    <row r="92" spans="2:47" s="1" customFormat="1" ht="11.25">
      <c r="B92" s="33"/>
      <c r="D92" s="146" t="s">
        <v>169</v>
      </c>
      <c r="F92" s="147" t="s">
        <v>646</v>
      </c>
      <c r="I92" s="148"/>
      <c r="L92" s="33"/>
      <c r="M92" s="149"/>
      <c r="T92" s="54"/>
      <c r="AT92" s="17" t="s">
        <v>169</v>
      </c>
      <c r="AU92" s="17" t="s">
        <v>92</v>
      </c>
    </row>
    <row r="93" spans="2:47" s="1" customFormat="1" ht="195">
      <c r="B93" s="33"/>
      <c r="D93" s="150" t="s">
        <v>171</v>
      </c>
      <c r="F93" s="151" t="s">
        <v>647</v>
      </c>
      <c r="I93" s="148"/>
      <c r="L93" s="33"/>
      <c r="M93" s="149"/>
      <c r="T93" s="54"/>
      <c r="AT93" s="17" t="s">
        <v>171</v>
      </c>
      <c r="AU93" s="17" t="s">
        <v>92</v>
      </c>
    </row>
    <row r="94" spans="2:51" s="12" customFormat="1" ht="11.25">
      <c r="B94" s="152"/>
      <c r="D94" s="150" t="s">
        <v>173</v>
      </c>
      <c r="E94" s="153" t="s">
        <v>44</v>
      </c>
      <c r="F94" s="154" t="s">
        <v>890</v>
      </c>
      <c r="H94" s="155">
        <v>40</v>
      </c>
      <c r="I94" s="156"/>
      <c r="L94" s="152"/>
      <c r="M94" s="157"/>
      <c r="T94" s="158"/>
      <c r="AT94" s="153" t="s">
        <v>173</v>
      </c>
      <c r="AU94" s="153" t="s">
        <v>92</v>
      </c>
      <c r="AV94" s="12" t="s">
        <v>92</v>
      </c>
      <c r="AW94" s="12" t="s">
        <v>42</v>
      </c>
      <c r="AX94" s="12" t="s">
        <v>90</v>
      </c>
      <c r="AY94" s="153" t="s">
        <v>160</v>
      </c>
    </row>
    <row r="95" spans="2:65" s="1" customFormat="1" ht="24.2" customHeight="1">
      <c r="B95" s="33"/>
      <c r="C95" s="133" t="s">
        <v>92</v>
      </c>
      <c r="D95" s="133" t="s">
        <v>162</v>
      </c>
      <c r="E95" s="134" t="s">
        <v>649</v>
      </c>
      <c r="F95" s="135" t="s">
        <v>650</v>
      </c>
      <c r="G95" s="136" t="s">
        <v>208</v>
      </c>
      <c r="H95" s="137">
        <v>30</v>
      </c>
      <c r="I95" s="138"/>
      <c r="J95" s="139">
        <f>ROUND(I95*H95,2)</f>
        <v>0</v>
      </c>
      <c r="K95" s="135" t="s">
        <v>166</v>
      </c>
      <c r="L95" s="33"/>
      <c r="M95" s="140" t="s">
        <v>44</v>
      </c>
      <c r="N95" s="141" t="s">
        <v>53</v>
      </c>
      <c r="P95" s="142">
        <f>O95*H95</f>
        <v>0</v>
      </c>
      <c r="Q95" s="142">
        <v>0</v>
      </c>
      <c r="R95" s="142">
        <f>Q95*H95</f>
        <v>0</v>
      </c>
      <c r="S95" s="142">
        <v>0</v>
      </c>
      <c r="T95" s="143">
        <f>S95*H95</f>
        <v>0</v>
      </c>
      <c r="AR95" s="144" t="s">
        <v>167</v>
      </c>
      <c r="AT95" s="144" t="s">
        <v>162</v>
      </c>
      <c r="AU95" s="144" t="s">
        <v>92</v>
      </c>
      <c r="AY95" s="17" t="s">
        <v>160</v>
      </c>
      <c r="BE95" s="145">
        <f>IF(N95="základní",J95,0)</f>
        <v>0</v>
      </c>
      <c r="BF95" s="145">
        <f>IF(N95="snížená",J95,0)</f>
        <v>0</v>
      </c>
      <c r="BG95" s="145">
        <f>IF(N95="zákl. přenesená",J95,0)</f>
        <v>0</v>
      </c>
      <c r="BH95" s="145">
        <f>IF(N95="sníž. přenesená",J95,0)</f>
        <v>0</v>
      </c>
      <c r="BI95" s="145">
        <f>IF(N95="nulová",J95,0)</f>
        <v>0</v>
      </c>
      <c r="BJ95" s="17" t="s">
        <v>90</v>
      </c>
      <c r="BK95" s="145">
        <f>ROUND(I95*H95,2)</f>
        <v>0</v>
      </c>
      <c r="BL95" s="17" t="s">
        <v>167</v>
      </c>
      <c r="BM95" s="144" t="s">
        <v>891</v>
      </c>
    </row>
    <row r="96" spans="2:47" s="1" customFormat="1" ht="11.25">
      <c r="B96" s="33"/>
      <c r="D96" s="146" t="s">
        <v>169</v>
      </c>
      <c r="F96" s="147" t="s">
        <v>652</v>
      </c>
      <c r="I96" s="148"/>
      <c r="L96" s="33"/>
      <c r="M96" s="149"/>
      <c r="T96" s="54"/>
      <c r="AT96" s="17" t="s">
        <v>169</v>
      </c>
      <c r="AU96" s="17" t="s">
        <v>92</v>
      </c>
    </row>
    <row r="97" spans="2:65" s="1" customFormat="1" ht="21.75" customHeight="1">
      <c r="B97" s="33"/>
      <c r="C97" s="133" t="s">
        <v>185</v>
      </c>
      <c r="D97" s="133" t="s">
        <v>162</v>
      </c>
      <c r="E97" s="134" t="s">
        <v>892</v>
      </c>
      <c r="F97" s="135" t="s">
        <v>893</v>
      </c>
      <c r="G97" s="136" t="s">
        <v>200</v>
      </c>
      <c r="H97" s="137">
        <v>33.7</v>
      </c>
      <c r="I97" s="138"/>
      <c r="J97" s="139">
        <f>ROUND(I97*H97,2)</f>
        <v>0</v>
      </c>
      <c r="K97" s="135" t="s">
        <v>166</v>
      </c>
      <c r="L97" s="33"/>
      <c r="M97" s="140" t="s">
        <v>44</v>
      </c>
      <c r="N97" s="141" t="s">
        <v>53</v>
      </c>
      <c r="P97" s="142">
        <f>O97*H97</f>
        <v>0</v>
      </c>
      <c r="Q97" s="142">
        <v>0</v>
      </c>
      <c r="R97" s="142">
        <f>Q97*H97</f>
        <v>0</v>
      </c>
      <c r="S97" s="142">
        <v>0</v>
      </c>
      <c r="T97" s="143">
        <f>S97*H97</f>
        <v>0</v>
      </c>
      <c r="AR97" s="144" t="s">
        <v>167</v>
      </c>
      <c r="AT97" s="144" t="s">
        <v>162</v>
      </c>
      <c r="AU97" s="144" t="s">
        <v>92</v>
      </c>
      <c r="AY97" s="17" t="s">
        <v>160</v>
      </c>
      <c r="BE97" s="145">
        <f>IF(N97="základní",J97,0)</f>
        <v>0</v>
      </c>
      <c r="BF97" s="145">
        <f>IF(N97="snížená",J97,0)</f>
        <v>0</v>
      </c>
      <c r="BG97" s="145">
        <f>IF(N97="zákl. přenesená",J97,0)</f>
        <v>0</v>
      </c>
      <c r="BH97" s="145">
        <f>IF(N97="sníž. přenesená",J97,0)</f>
        <v>0</v>
      </c>
      <c r="BI97" s="145">
        <f>IF(N97="nulová",J97,0)</f>
        <v>0</v>
      </c>
      <c r="BJ97" s="17" t="s">
        <v>90</v>
      </c>
      <c r="BK97" s="145">
        <f>ROUND(I97*H97,2)</f>
        <v>0</v>
      </c>
      <c r="BL97" s="17" t="s">
        <v>167</v>
      </c>
      <c r="BM97" s="144" t="s">
        <v>894</v>
      </c>
    </row>
    <row r="98" spans="2:47" s="1" customFormat="1" ht="11.25">
      <c r="B98" s="33"/>
      <c r="D98" s="146" t="s">
        <v>169</v>
      </c>
      <c r="F98" s="147" t="s">
        <v>895</v>
      </c>
      <c r="I98" s="148"/>
      <c r="L98" s="33"/>
      <c r="M98" s="149"/>
      <c r="T98" s="54"/>
      <c r="AT98" s="17" t="s">
        <v>169</v>
      </c>
      <c r="AU98" s="17" t="s">
        <v>92</v>
      </c>
    </row>
    <row r="99" spans="2:47" s="1" customFormat="1" ht="87.75">
      <c r="B99" s="33"/>
      <c r="D99" s="150" t="s">
        <v>171</v>
      </c>
      <c r="F99" s="151" t="s">
        <v>896</v>
      </c>
      <c r="I99" s="148"/>
      <c r="L99" s="33"/>
      <c r="M99" s="149"/>
      <c r="T99" s="54"/>
      <c r="AT99" s="17" t="s">
        <v>171</v>
      </c>
      <c r="AU99" s="17" t="s">
        <v>92</v>
      </c>
    </row>
    <row r="100" spans="2:51" s="12" customFormat="1" ht="11.25">
      <c r="B100" s="152"/>
      <c r="D100" s="150" t="s">
        <v>173</v>
      </c>
      <c r="E100" s="153" t="s">
        <v>44</v>
      </c>
      <c r="F100" s="154" t="s">
        <v>897</v>
      </c>
      <c r="H100" s="155">
        <v>33.7</v>
      </c>
      <c r="I100" s="156"/>
      <c r="L100" s="152"/>
      <c r="M100" s="157"/>
      <c r="T100" s="158"/>
      <c r="AT100" s="153" t="s">
        <v>173</v>
      </c>
      <c r="AU100" s="153" t="s">
        <v>92</v>
      </c>
      <c r="AV100" s="12" t="s">
        <v>92</v>
      </c>
      <c r="AW100" s="12" t="s">
        <v>42</v>
      </c>
      <c r="AX100" s="12" t="s">
        <v>90</v>
      </c>
      <c r="AY100" s="153" t="s">
        <v>160</v>
      </c>
    </row>
    <row r="101" spans="2:65" s="1" customFormat="1" ht="16.5" customHeight="1">
      <c r="B101" s="33"/>
      <c r="C101" s="172" t="s">
        <v>167</v>
      </c>
      <c r="D101" s="172" t="s">
        <v>246</v>
      </c>
      <c r="E101" s="173" t="s">
        <v>898</v>
      </c>
      <c r="F101" s="174" t="s">
        <v>899</v>
      </c>
      <c r="G101" s="175" t="s">
        <v>200</v>
      </c>
      <c r="H101" s="176">
        <v>34.711</v>
      </c>
      <c r="I101" s="177"/>
      <c r="J101" s="178">
        <f>ROUND(I101*H101,2)</f>
        <v>0</v>
      </c>
      <c r="K101" s="174" t="s">
        <v>166</v>
      </c>
      <c r="L101" s="179"/>
      <c r="M101" s="180" t="s">
        <v>44</v>
      </c>
      <c r="N101" s="181" t="s">
        <v>53</v>
      </c>
      <c r="P101" s="142">
        <f>O101*H101</f>
        <v>0</v>
      </c>
      <c r="Q101" s="142">
        <v>0.00457</v>
      </c>
      <c r="R101" s="142">
        <f>Q101*H101</f>
        <v>0.15862927000000002</v>
      </c>
      <c r="S101" s="142">
        <v>0</v>
      </c>
      <c r="T101" s="143">
        <f>S101*H101</f>
        <v>0</v>
      </c>
      <c r="AR101" s="144" t="s">
        <v>222</v>
      </c>
      <c r="AT101" s="144" t="s">
        <v>246</v>
      </c>
      <c r="AU101" s="144" t="s">
        <v>92</v>
      </c>
      <c r="AY101" s="17" t="s">
        <v>160</v>
      </c>
      <c r="BE101" s="145">
        <f>IF(N101="základní",J101,0)</f>
        <v>0</v>
      </c>
      <c r="BF101" s="145">
        <f>IF(N101="snížená",J101,0)</f>
        <v>0</v>
      </c>
      <c r="BG101" s="145">
        <f>IF(N101="zákl. přenesená",J101,0)</f>
        <v>0</v>
      </c>
      <c r="BH101" s="145">
        <f>IF(N101="sníž. přenesená",J101,0)</f>
        <v>0</v>
      </c>
      <c r="BI101" s="145">
        <f>IF(N101="nulová",J101,0)</f>
        <v>0</v>
      </c>
      <c r="BJ101" s="17" t="s">
        <v>90</v>
      </c>
      <c r="BK101" s="145">
        <f>ROUND(I101*H101,2)</f>
        <v>0</v>
      </c>
      <c r="BL101" s="17" t="s">
        <v>167</v>
      </c>
      <c r="BM101" s="144" t="s">
        <v>900</v>
      </c>
    </row>
    <row r="102" spans="2:51" s="12" customFormat="1" ht="11.25">
      <c r="B102" s="152"/>
      <c r="D102" s="150" t="s">
        <v>173</v>
      </c>
      <c r="F102" s="154" t="s">
        <v>901</v>
      </c>
      <c r="H102" s="155">
        <v>34.711</v>
      </c>
      <c r="I102" s="156"/>
      <c r="L102" s="152"/>
      <c r="M102" s="157"/>
      <c r="T102" s="158"/>
      <c r="AT102" s="153" t="s">
        <v>173</v>
      </c>
      <c r="AU102" s="153" t="s">
        <v>92</v>
      </c>
      <c r="AV102" s="12" t="s">
        <v>92</v>
      </c>
      <c r="AW102" s="12" t="s">
        <v>4</v>
      </c>
      <c r="AX102" s="12" t="s">
        <v>90</v>
      </c>
      <c r="AY102" s="153" t="s">
        <v>160</v>
      </c>
    </row>
    <row r="103" spans="2:65" s="1" customFormat="1" ht="37.9" customHeight="1">
      <c r="B103" s="33"/>
      <c r="C103" s="133" t="s">
        <v>197</v>
      </c>
      <c r="D103" s="133" t="s">
        <v>162</v>
      </c>
      <c r="E103" s="134" t="s">
        <v>653</v>
      </c>
      <c r="F103" s="135" t="s">
        <v>654</v>
      </c>
      <c r="G103" s="136" t="s">
        <v>208</v>
      </c>
      <c r="H103" s="137">
        <v>60</v>
      </c>
      <c r="I103" s="138"/>
      <c r="J103" s="139">
        <f>ROUND(I103*H103,2)</f>
        <v>0</v>
      </c>
      <c r="K103" s="135" t="s">
        <v>166</v>
      </c>
      <c r="L103" s="33"/>
      <c r="M103" s="140" t="s">
        <v>44</v>
      </c>
      <c r="N103" s="141" t="s">
        <v>53</v>
      </c>
      <c r="P103" s="142">
        <f>O103*H103</f>
        <v>0</v>
      </c>
      <c r="Q103" s="142">
        <v>0</v>
      </c>
      <c r="R103" s="142">
        <f>Q103*H103</f>
        <v>0</v>
      </c>
      <c r="S103" s="142">
        <v>0</v>
      </c>
      <c r="T103" s="143">
        <f>S103*H103</f>
        <v>0</v>
      </c>
      <c r="AR103" s="144" t="s">
        <v>167</v>
      </c>
      <c r="AT103" s="144" t="s">
        <v>162</v>
      </c>
      <c r="AU103" s="144" t="s">
        <v>92</v>
      </c>
      <c r="AY103" s="17" t="s">
        <v>160</v>
      </c>
      <c r="BE103" s="145">
        <f>IF(N103="základní",J103,0)</f>
        <v>0</v>
      </c>
      <c r="BF103" s="145">
        <f>IF(N103="snížená",J103,0)</f>
        <v>0</v>
      </c>
      <c r="BG103" s="145">
        <f>IF(N103="zákl. přenesená",J103,0)</f>
        <v>0</v>
      </c>
      <c r="BH103" s="145">
        <f>IF(N103="sníž. přenesená",J103,0)</f>
        <v>0</v>
      </c>
      <c r="BI103" s="145">
        <f>IF(N103="nulová",J103,0)</f>
        <v>0</v>
      </c>
      <c r="BJ103" s="17" t="s">
        <v>90</v>
      </c>
      <c r="BK103" s="145">
        <f>ROUND(I103*H103,2)</f>
        <v>0</v>
      </c>
      <c r="BL103" s="17" t="s">
        <v>167</v>
      </c>
      <c r="BM103" s="144" t="s">
        <v>902</v>
      </c>
    </row>
    <row r="104" spans="2:47" s="1" customFormat="1" ht="11.25">
      <c r="B104" s="33"/>
      <c r="D104" s="146" t="s">
        <v>169</v>
      </c>
      <c r="F104" s="147" t="s">
        <v>656</v>
      </c>
      <c r="I104" s="148"/>
      <c r="L104" s="33"/>
      <c r="M104" s="149"/>
      <c r="T104" s="54"/>
      <c r="AT104" s="17" t="s">
        <v>169</v>
      </c>
      <c r="AU104" s="17" t="s">
        <v>92</v>
      </c>
    </row>
    <row r="105" spans="2:47" s="1" customFormat="1" ht="58.5">
      <c r="B105" s="33"/>
      <c r="D105" s="150" t="s">
        <v>171</v>
      </c>
      <c r="F105" s="151" t="s">
        <v>220</v>
      </c>
      <c r="I105" s="148"/>
      <c r="L105" s="33"/>
      <c r="M105" s="149"/>
      <c r="T105" s="54"/>
      <c r="AT105" s="17" t="s">
        <v>171</v>
      </c>
      <c r="AU105" s="17" t="s">
        <v>92</v>
      </c>
    </row>
    <row r="106" spans="2:51" s="12" customFormat="1" ht="11.25">
      <c r="B106" s="152"/>
      <c r="D106" s="150" t="s">
        <v>173</v>
      </c>
      <c r="E106" s="153" t="s">
        <v>44</v>
      </c>
      <c r="F106" s="154" t="s">
        <v>903</v>
      </c>
      <c r="H106" s="155">
        <v>60</v>
      </c>
      <c r="I106" s="156"/>
      <c r="L106" s="152"/>
      <c r="M106" s="157"/>
      <c r="T106" s="158"/>
      <c r="AT106" s="153" t="s">
        <v>173</v>
      </c>
      <c r="AU106" s="153" t="s">
        <v>92</v>
      </c>
      <c r="AV106" s="12" t="s">
        <v>92</v>
      </c>
      <c r="AW106" s="12" t="s">
        <v>42</v>
      </c>
      <c r="AX106" s="12" t="s">
        <v>90</v>
      </c>
      <c r="AY106" s="153" t="s">
        <v>160</v>
      </c>
    </row>
    <row r="107" spans="2:65" s="1" customFormat="1" ht="37.9" customHeight="1">
      <c r="B107" s="33"/>
      <c r="C107" s="133" t="s">
        <v>205</v>
      </c>
      <c r="D107" s="133" t="s">
        <v>162</v>
      </c>
      <c r="E107" s="134" t="s">
        <v>216</v>
      </c>
      <c r="F107" s="135" t="s">
        <v>217</v>
      </c>
      <c r="G107" s="136" t="s">
        <v>208</v>
      </c>
      <c r="H107" s="137">
        <v>40</v>
      </c>
      <c r="I107" s="138"/>
      <c r="J107" s="139">
        <f>ROUND(I107*H107,2)</f>
        <v>0</v>
      </c>
      <c r="K107" s="135" t="s">
        <v>166</v>
      </c>
      <c r="L107" s="33"/>
      <c r="M107" s="140" t="s">
        <v>44</v>
      </c>
      <c r="N107" s="141" t="s">
        <v>53</v>
      </c>
      <c r="P107" s="142">
        <f>O107*H107</f>
        <v>0</v>
      </c>
      <c r="Q107" s="142">
        <v>0</v>
      </c>
      <c r="R107" s="142">
        <f>Q107*H107</f>
        <v>0</v>
      </c>
      <c r="S107" s="142">
        <v>0</v>
      </c>
      <c r="T107" s="143">
        <f>S107*H107</f>
        <v>0</v>
      </c>
      <c r="AR107" s="144" t="s">
        <v>167</v>
      </c>
      <c r="AT107" s="144" t="s">
        <v>162</v>
      </c>
      <c r="AU107" s="144" t="s">
        <v>92</v>
      </c>
      <c r="AY107" s="17" t="s">
        <v>160</v>
      </c>
      <c r="BE107" s="145">
        <f>IF(N107="základní",J107,0)</f>
        <v>0</v>
      </c>
      <c r="BF107" s="145">
        <f>IF(N107="snížená",J107,0)</f>
        <v>0</v>
      </c>
      <c r="BG107" s="145">
        <f>IF(N107="zákl. přenesená",J107,0)</f>
        <v>0</v>
      </c>
      <c r="BH107" s="145">
        <f>IF(N107="sníž. přenesená",J107,0)</f>
        <v>0</v>
      </c>
      <c r="BI107" s="145">
        <f>IF(N107="nulová",J107,0)</f>
        <v>0</v>
      </c>
      <c r="BJ107" s="17" t="s">
        <v>90</v>
      </c>
      <c r="BK107" s="145">
        <f>ROUND(I107*H107,2)</f>
        <v>0</v>
      </c>
      <c r="BL107" s="17" t="s">
        <v>167</v>
      </c>
      <c r="BM107" s="144" t="s">
        <v>904</v>
      </c>
    </row>
    <row r="108" spans="2:47" s="1" customFormat="1" ht="11.25">
      <c r="B108" s="33"/>
      <c r="D108" s="146" t="s">
        <v>169</v>
      </c>
      <c r="F108" s="147" t="s">
        <v>219</v>
      </c>
      <c r="I108" s="148"/>
      <c r="L108" s="33"/>
      <c r="M108" s="149"/>
      <c r="T108" s="54"/>
      <c r="AT108" s="17" t="s">
        <v>169</v>
      </c>
      <c r="AU108" s="17" t="s">
        <v>92</v>
      </c>
    </row>
    <row r="109" spans="2:47" s="1" customFormat="1" ht="58.5">
      <c r="B109" s="33"/>
      <c r="D109" s="150" t="s">
        <v>171</v>
      </c>
      <c r="F109" s="151" t="s">
        <v>220</v>
      </c>
      <c r="I109" s="148"/>
      <c r="L109" s="33"/>
      <c r="M109" s="149"/>
      <c r="T109" s="54"/>
      <c r="AT109" s="17" t="s">
        <v>171</v>
      </c>
      <c r="AU109" s="17" t="s">
        <v>92</v>
      </c>
    </row>
    <row r="110" spans="2:65" s="1" customFormat="1" ht="37.9" customHeight="1">
      <c r="B110" s="33"/>
      <c r="C110" s="133" t="s">
        <v>215</v>
      </c>
      <c r="D110" s="133" t="s">
        <v>162</v>
      </c>
      <c r="E110" s="134" t="s">
        <v>223</v>
      </c>
      <c r="F110" s="135" t="s">
        <v>224</v>
      </c>
      <c r="G110" s="136" t="s">
        <v>208</v>
      </c>
      <c r="H110" s="137">
        <v>600</v>
      </c>
      <c r="I110" s="138"/>
      <c r="J110" s="139">
        <f>ROUND(I110*H110,2)</f>
        <v>0</v>
      </c>
      <c r="K110" s="135" t="s">
        <v>166</v>
      </c>
      <c r="L110" s="33"/>
      <c r="M110" s="140" t="s">
        <v>44</v>
      </c>
      <c r="N110" s="141" t="s">
        <v>53</v>
      </c>
      <c r="P110" s="142">
        <f>O110*H110</f>
        <v>0</v>
      </c>
      <c r="Q110" s="142">
        <v>0</v>
      </c>
      <c r="R110" s="142">
        <f>Q110*H110</f>
        <v>0</v>
      </c>
      <c r="S110" s="142">
        <v>0</v>
      </c>
      <c r="T110" s="143">
        <f>S110*H110</f>
        <v>0</v>
      </c>
      <c r="AR110" s="144" t="s">
        <v>167</v>
      </c>
      <c r="AT110" s="144" t="s">
        <v>162</v>
      </c>
      <c r="AU110" s="144" t="s">
        <v>92</v>
      </c>
      <c r="AY110" s="17" t="s">
        <v>160</v>
      </c>
      <c r="BE110" s="145">
        <f>IF(N110="základní",J110,0)</f>
        <v>0</v>
      </c>
      <c r="BF110" s="145">
        <f>IF(N110="snížená",J110,0)</f>
        <v>0</v>
      </c>
      <c r="BG110" s="145">
        <f>IF(N110="zákl. přenesená",J110,0)</f>
        <v>0</v>
      </c>
      <c r="BH110" s="145">
        <f>IF(N110="sníž. přenesená",J110,0)</f>
        <v>0</v>
      </c>
      <c r="BI110" s="145">
        <f>IF(N110="nulová",J110,0)</f>
        <v>0</v>
      </c>
      <c r="BJ110" s="17" t="s">
        <v>90</v>
      </c>
      <c r="BK110" s="145">
        <f>ROUND(I110*H110,2)</f>
        <v>0</v>
      </c>
      <c r="BL110" s="17" t="s">
        <v>167</v>
      </c>
      <c r="BM110" s="144" t="s">
        <v>905</v>
      </c>
    </row>
    <row r="111" spans="2:47" s="1" customFormat="1" ht="11.25">
      <c r="B111" s="33"/>
      <c r="D111" s="146" t="s">
        <v>169</v>
      </c>
      <c r="F111" s="147" t="s">
        <v>226</v>
      </c>
      <c r="I111" s="148"/>
      <c r="L111" s="33"/>
      <c r="M111" s="149"/>
      <c r="T111" s="54"/>
      <c r="AT111" s="17" t="s">
        <v>169</v>
      </c>
      <c r="AU111" s="17" t="s">
        <v>92</v>
      </c>
    </row>
    <row r="112" spans="2:47" s="1" customFormat="1" ht="58.5">
      <c r="B112" s="33"/>
      <c r="D112" s="150" t="s">
        <v>171</v>
      </c>
      <c r="F112" s="151" t="s">
        <v>220</v>
      </c>
      <c r="I112" s="148"/>
      <c r="L112" s="33"/>
      <c r="M112" s="149"/>
      <c r="T112" s="54"/>
      <c r="AT112" s="17" t="s">
        <v>171</v>
      </c>
      <c r="AU112" s="17" t="s">
        <v>92</v>
      </c>
    </row>
    <row r="113" spans="2:51" s="12" customFormat="1" ht="11.25">
      <c r="B113" s="152"/>
      <c r="D113" s="150" t="s">
        <v>173</v>
      </c>
      <c r="F113" s="154" t="s">
        <v>906</v>
      </c>
      <c r="H113" s="155">
        <v>600</v>
      </c>
      <c r="I113" s="156"/>
      <c r="L113" s="152"/>
      <c r="M113" s="157"/>
      <c r="T113" s="158"/>
      <c r="AT113" s="153" t="s">
        <v>173</v>
      </c>
      <c r="AU113" s="153" t="s">
        <v>92</v>
      </c>
      <c r="AV113" s="12" t="s">
        <v>92</v>
      </c>
      <c r="AW113" s="12" t="s">
        <v>4</v>
      </c>
      <c r="AX113" s="12" t="s">
        <v>90</v>
      </c>
      <c r="AY113" s="153" t="s">
        <v>160</v>
      </c>
    </row>
    <row r="114" spans="2:65" s="1" customFormat="1" ht="24.2" customHeight="1">
      <c r="B114" s="33"/>
      <c r="C114" s="133" t="s">
        <v>222</v>
      </c>
      <c r="D114" s="133" t="s">
        <v>162</v>
      </c>
      <c r="E114" s="134" t="s">
        <v>662</v>
      </c>
      <c r="F114" s="135" t="s">
        <v>663</v>
      </c>
      <c r="G114" s="136" t="s">
        <v>208</v>
      </c>
      <c r="H114" s="137">
        <v>30</v>
      </c>
      <c r="I114" s="138"/>
      <c r="J114" s="139">
        <f>ROUND(I114*H114,2)</f>
        <v>0</v>
      </c>
      <c r="K114" s="135" t="s">
        <v>166</v>
      </c>
      <c r="L114" s="33"/>
      <c r="M114" s="140" t="s">
        <v>44</v>
      </c>
      <c r="N114" s="141" t="s">
        <v>53</v>
      </c>
      <c r="P114" s="142">
        <f>O114*H114</f>
        <v>0</v>
      </c>
      <c r="Q114" s="142">
        <v>0</v>
      </c>
      <c r="R114" s="142">
        <f>Q114*H114</f>
        <v>0</v>
      </c>
      <c r="S114" s="142">
        <v>0</v>
      </c>
      <c r="T114" s="143">
        <f>S114*H114</f>
        <v>0</v>
      </c>
      <c r="AR114" s="144" t="s">
        <v>167</v>
      </c>
      <c r="AT114" s="144" t="s">
        <v>162</v>
      </c>
      <c r="AU114" s="144" t="s">
        <v>92</v>
      </c>
      <c r="AY114" s="17" t="s">
        <v>160</v>
      </c>
      <c r="BE114" s="145">
        <f>IF(N114="základní",J114,0)</f>
        <v>0</v>
      </c>
      <c r="BF114" s="145">
        <f>IF(N114="snížená",J114,0)</f>
        <v>0</v>
      </c>
      <c r="BG114" s="145">
        <f>IF(N114="zákl. přenesená",J114,0)</f>
        <v>0</v>
      </c>
      <c r="BH114" s="145">
        <f>IF(N114="sníž. přenesená",J114,0)</f>
        <v>0</v>
      </c>
      <c r="BI114" s="145">
        <f>IF(N114="nulová",J114,0)</f>
        <v>0</v>
      </c>
      <c r="BJ114" s="17" t="s">
        <v>90</v>
      </c>
      <c r="BK114" s="145">
        <f>ROUND(I114*H114,2)</f>
        <v>0</v>
      </c>
      <c r="BL114" s="17" t="s">
        <v>167</v>
      </c>
      <c r="BM114" s="144" t="s">
        <v>907</v>
      </c>
    </row>
    <row r="115" spans="2:47" s="1" customFormat="1" ht="11.25">
      <c r="B115" s="33"/>
      <c r="D115" s="146" t="s">
        <v>169</v>
      </c>
      <c r="F115" s="147" t="s">
        <v>665</v>
      </c>
      <c r="I115" s="148"/>
      <c r="L115" s="33"/>
      <c r="M115" s="149"/>
      <c r="T115" s="54"/>
      <c r="AT115" s="17" t="s">
        <v>169</v>
      </c>
      <c r="AU115" s="17" t="s">
        <v>92</v>
      </c>
    </row>
    <row r="116" spans="2:47" s="1" customFormat="1" ht="87.75">
      <c r="B116" s="33"/>
      <c r="D116" s="150" t="s">
        <v>171</v>
      </c>
      <c r="F116" s="151" t="s">
        <v>666</v>
      </c>
      <c r="I116" s="148"/>
      <c r="L116" s="33"/>
      <c r="M116" s="149"/>
      <c r="T116" s="54"/>
      <c r="AT116" s="17" t="s">
        <v>171</v>
      </c>
      <c r="AU116" s="17" t="s">
        <v>92</v>
      </c>
    </row>
    <row r="117" spans="2:65" s="1" customFormat="1" ht="24.2" customHeight="1">
      <c r="B117" s="33"/>
      <c r="C117" s="133" t="s">
        <v>230</v>
      </c>
      <c r="D117" s="133" t="s">
        <v>162</v>
      </c>
      <c r="E117" s="134" t="s">
        <v>231</v>
      </c>
      <c r="F117" s="135" t="s">
        <v>232</v>
      </c>
      <c r="G117" s="136" t="s">
        <v>126</v>
      </c>
      <c r="H117" s="137">
        <v>72</v>
      </c>
      <c r="I117" s="138"/>
      <c r="J117" s="139">
        <f>ROUND(I117*H117,2)</f>
        <v>0</v>
      </c>
      <c r="K117" s="135" t="s">
        <v>166</v>
      </c>
      <c r="L117" s="33"/>
      <c r="M117" s="140" t="s">
        <v>44</v>
      </c>
      <c r="N117" s="141" t="s">
        <v>53</v>
      </c>
      <c r="P117" s="142">
        <f>O117*H117</f>
        <v>0</v>
      </c>
      <c r="Q117" s="142">
        <v>0</v>
      </c>
      <c r="R117" s="142">
        <f>Q117*H117</f>
        <v>0</v>
      </c>
      <c r="S117" s="142">
        <v>0</v>
      </c>
      <c r="T117" s="143">
        <f>S117*H117</f>
        <v>0</v>
      </c>
      <c r="AR117" s="144" t="s">
        <v>167</v>
      </c>
      <c r="AT117" s="144" t="s">
        <v>162</v>
      </c>
      <c r="AU117" s="144" t="s">
        <v>92</v>
      </c>
      <c r="AY117" s="17" t="s">
        <v>160</v>
      </c>
      <c r="BE117" s="145">
        <f>IF(N117="základní",J117,0)</f>
        <v>0</v>
      </c>
      <c r="BF117" s="145">
        <f>IF(N117="snížená",J117,0)</f>
        <v>0</v>
      </c>
      <c r="BG117" s="145">
        <f>IF(N117="zákl. přenesená",J117,0)</f>
        <v>0</v>
      </c>
      <c r="BH117" s="145">
        <f>IF(N117="sníž. přenesená",J117,0)</f>
        <v>0</v>
      </c>
      <c r="BI117" s="145">
        <f>IF(N117="nulová",J117,0)</f>
        <v>0</v>
      </c>
      <c r="BJ117" s="17" t="s">
        <v>90</v>
      </c>
      <c r="BK117" s="145">
        <f>ROUND(I117*H117,2)</f>
        <v>0</v>
      </c>
      <c r="BL117" s="17" t="s">
        <v>167</v>
      </c>
      <c r="BM117" s="144" t="s">
        <v>908</v>
      </c>
    </row>
    <row r="118" spans="2:47" s="1" customFormat="1" ht="11.25">
      <c r="B118" s="33"/>
      <c r="D118" s="146" t="s">
        <v>169</v>
      </c>
      <c r="F118" s="147" t="s">
        <v>234</v>
      </c>
      <c r="I118" s="148"/>
      <c r="L118" s="33"/>
      <c r="M118" s="149"/>
      <c r="T118" s="54"/>
      <c r="AT118" s="17" t="s">
        <v>169</v>
      </c>
      <c r="AU118" s="17" t="s">
        <v>92</v>
      </c>
    </row>
    <row r="119" spans="2:51" s="12" customFormat="1" ht="11.25">
      <c r="B119" s="152"/>
      <c r="D119" s="150" t="s">
        <v>173</v>
      </c>
      <c r="E119" s="153" t="s">
        <v>44</v>
      </c>
      <c r="F119" s="154" t="s">
        <v>909</v>
      </c>
      <c r="H119" s="155">
        <v>72</v>
      </c>
      <c r="I119" s="156"/>
      <c r="L119" s="152"/>
      <c r="M119" s="157"/>
      <c r="T119" s="158"/>
      <c r="AT119" s="153" t="s">
        <v>173</v>
      </c>
      <c r="AU119" s="153" t="s">
        <v>92</v>
      </c>
      <c r="AV119" s="12" t="s">
        <v>92</v>
      </c>
      <c r="AW119" s="12" t="s">
        <v>42</v>
      </c>
      <c r="AX119" s="12" t="s">
        <v>90</v>
      </c>
      <c r="AY119" s="153" t="s">
        <v>160</v>
      </c>
    </row>
    <row r="120" spans="2:65" s="1" customFormat="1" ht="24.2" customHeight="1">
      <c r="B120" s="33"/>
      <c r="C120" s="133" t="s">
        <v>237</v>
      </c>
      <c r="D120" s="133" t="s">
        <v>162</v>
      </c>
      <c r="E120" s="134" t="s">
        <v>910</v>
      </c>
      <c r="F120" s="135" t="s">
        <v>911</v>
      </c>
      <c r="G120" s="136" t="s">
        <v>208</v>
      </c>
      <c r="H120" s="137">
        <v>30</v>
      </c>
      <c r="I120" s="138"/>
      <c r="J120" s="139">
        <f>ROUND(I120*H120,2)</f>
        <v>0</v>
      </c>
      <c r="K120" s="135" t="s">
        <v>166</v>
      </c>
      <c r="L120" s="33"/>
      <c r="M120" s="140" t="s">
        <v>44</v>
      </c>
      <c r="N120" s="141" t="s">
        <v>53</v>
      </c>
      <c r="P120" s="142">
        <f>O120*H120</f>
        <v>0</v>
      </c>
      <c r="Q120" s="142">
        <v>0</v>
      </c>
      <c r="R120" s="142">
        <f>Q120*H120</f>
        <v>0</v>
      </c>
      <c r="S120" s="142">
        <v>0</v>
      </c>
      <c r="T120" s="143">
        <f>S120*H120</f>
        <v>0</v>
      </c>
      <c r="AR120" s="144" t="s">
        <v>167</v>
      </c>
      <c r="AT120" s="144" t="s">
        <v>162</v>
      </c>
      <c r="AU120" s="144" t="s">
        <v>92</v>
      </c>
      <c r="AY120" s="17" t="s">
        <v>160</v>
      </c>
      <c r="BE120" s="145">
        <f>IF(N120="základní",J120,0)</f>
        <v>0</v>
      </c>
      <c r="BF120" s="145">
        <f>IF(N120="snížená",J120,0)</f>
        <v>0</v>
      </c>
      <c r="BG120" s="145">
        <f>IF(N120="zákl. přenesená",J120,0)</f>
        <v>0</v>
      </c>
      <c r="BH120" s="145">
        <f>IF(N120="sníž. přenesená",J120,0)</f>
        <v>0</v>
      </c>
      <c r="BI120" s="145">
        <f>IF(N120="nulová",J120,0)</f>
        <v>0</v>
      </c>
      <c r="BJ120" s="17" t="s">
        <v>90</v>
      </c>
      <c r="BK120" s="145">
        <f>ROUND(I120*H120,2)</f>
        <v>0</v>
      </c>
      <c r="BL120" s="17" t="s">
        <v>167</v>
      </c>
      <c r="BM120" s="144" t="s">
        <v>912</v>
      </c>
    </row>
    <row r="121" spans="2:47" s="1" customFormat="1" ht="11.25">
      <c r="B121" s="33"/>
      <c r="D121" s="146" t="s">
        <v>169</v>
      </c>
      <c r="F121" s="147" t="s">
        <v>913</v>
      </c>
      <c r="I121" s="148"/>
      <c r="L121" s="33"/>
      <c r="M121" s="149"/>
      <c r="T121" s="54"/>
      <c r="AT121" s="17" t="s">
        <v>169</v>
      </c>
      <c r="AU121" s="17" t="s">
        <v>92</v>
      </c>
    </row>
    <row r="122" spans="2:47" s="1" customFormat="1" ht="146.25">
      <c r="B122" s="33"/>
      <c r="D122" s="150" t="s">
        <v>171</v>
      </c>
      <c r="F122" s="151" t="s">
        <v>914</v>
      </c>
      <c r="I122" s="148"/>
      <c r="L122" s="33"/>
      <c r="M122" s="149"/>
      <c r="T122" s="54"/>
      <c r="AT122" s="17" t="s">
        <v>171</v>
      </c>
      <c r="AU122" s="17" t="s">
        <v>92</v>
      </c>
    </row>
    <row r="123" spans="2:63" s="11" customFormat="1" ht="22.9" customHeight="1">
      <c r="B123" s="121"/>
      <c r="D123" s="122" t="s">
        <v>81</v>
      </c>
      <c r="E123" s="131" t="s">
        <v>185</v>
      </c>
      <c r="F123" s="131" t="s">
        <v>689</v>
      </c>
      <c r="I123" s="124"/>
      <c r="J123" s="132">
        <f>BK123</f>
        <v>0</v>
      </c>
      <c r="L123" s="121"/>
      <c r="M123" s="126"/>
      <c r="P123" s="127">
        <f>SUM(P124:P146)</f>
        <v>0</v>
      </c>
      <c r="R123" s="127">
        <f>SUM(R124:R146)</f>
        <v>9.35934784</v>
      </c>
      <c r="T123" s="128">
        <f>SUM(T124:T146)</f>
        <v>0</v>
      </c>
      <c r="AR123" s="122" t="s">
        <v>90</v>
      </c>
      <c r="AT123" s="129" t="s">
        <v>81</v>
      </c>
      <c r="AU123" s="129" t="s">
        <v>90</v>
      </c>
      <c r="AY123" s="122" t="s">
        <v>160</v>
      </c>
      <c r="BK123" s="130">
        <f>SUM(BK124:BK146)</f>
        <v>0</v>
      </c>
    </row>
    <row r="124" spans="2:65" s="1" customFormat="1" ht="24.2" customHeight="1">
      <c r="B124" s="33"/>
      <c r="C124" s="133" t="s">
        <v>245</v>
      </c>
      <c r="D124" s="133" t="s">
        <v>162</v>
      </c>
      <c r="E124" s="134" t="s">
        <v>915</v>
      </c>
      <c r="F124" s="135" t="s">
        <v>916</v>
      </c>
      <c r="G124" s="136" t="s">
        <v>208</v>
      </c>
      <c r="H124" s="137">
        <v>3</v>
      </c>
      <c r="I124" s="138"/>
      <c r="J124" s="139">
        <f>ROUND(I124*H124,2)</f>
        <v>0</v>
      </c>
      <c r="K124" s="135" t="s">
        <v>166</v>
      </c>
      <c r="L124" s="33"/>
      <c r="M124" s="140" t="s">
        <v>44</v>
      </c>
      <c r="N124" s="141" t="s">
        <v>53</v>
      </c>
      <c r="P124" s="142">
        <f>O124*H124</f>
        <v>0</v>
      </c>
      <c r="Q124" s="142">
        <v>2.88326</v>
      </c>
      <c r="R124" s="142">
        <f>Q124*H124</f>
        <v>8.64978</v>
      </c>
      <c r="S124" s="142">
        <v>0</v>
      </c>
      <c r="T124" s="143">
        <f>S124*H124</f>
        <v>0</v>
      </c>
      <c r="AR124" s="144" t="s">
        <v>167</v>
      </c>
      <c r="AT124" s="144" t="s">
        <v>162</v>
      </c>
      <c r="AU124" s="144" t="s">
        <v>92</v>
      </c>
      <c r="AY124" s="17" t="s">
        <v>160</v>
      </c>
      <c r="BE124" s="145">
        <f>IF(N124="základní",J124,0)</f>
        <v>0</v>
      </c>
      <c r="BF124" s="145">
        <f>IF(N124="snížená",J124,0)</f>
        <v>0</v>
      </c>
      <c r="BG124" s="145">
        <f>IF(N124="zákl. přenesená",J124,0)</f>
        <v>0</v>
      </c>
      <c r="BH124" s="145">
        <f>IF(N124="sníž. přenesená",J124,0)</f>
        <v>0</v>
      </c>
      <c r="BI124" s="145">
        <f>IF(N124="nulová",J124,0)</f>
        <v>0</v>
      </c>
      <c r="BJ124" s="17" t="s">
        <v>90</v>
      </c>
      <c r="BK124" s="145">
        <f>ROUND(I124*H124,2)</f>
        <v>0</v>
      </c>
      <c r="BL124" s="17" t="s">
        <v>167</v>
      </c>
      <c r="BM124" s="144" t="s">
        <v>917</v>
      </c>
    </row>
    <row r="125" spans="2:47" s="1" customFormat="1" ht="11.25">
      <c r="B125" s="33"/>
      <c r="D125" s="146" t="s">
        <v>169</v>
      </c>
      <c r="F125" s="147" t="s">
        <v>918</v>
      </c>
      <c r="I125" s="148"/>
      <c r="L125" s="33"/>
      <c r="M125" s="149"/>
      <c r="T125" s="54"/>
      <c r="AT125" s="17" t="s">
        <v>169</v>
      </c>
      <c r="AU125" s="17" t="s">
        <v>92</v>
      </c>
    </row>
    <row r="126" spans="2:47" s="1" customFormat="1" ht="78">
      <c r="B126" s="33"/>
      <c r="D126" s="150" t="s">
        <v>171</v>
      </c>
      <c r="F126" s="151" t="s">
        <v>919</v>
      </c>
      <c r="I126" s="148"/>
      <c r="L126" s="33"/>
      <c r="M126" s="149"/>
      <c r="T126" s="54"/>
      <c r="AT126" s="17" t="s">
        <v>171</v>
      </c>
      <c r="AU126" s="17" t="s">
        <v>92</v>
      </c>
    </row>
    <row r="127" spans="2:51" s="12" customFormat="1" ht="11.25">
      <c r="B127" s="152"/>
      <c r="D127" s="150" t="s">
        <v>173</v>
      </c>
      <c r="F127" s="154" t="s">
        <v>920</v>
      </c>
      <c r="H127" s="155">
        <v>3</v>
      </c>
      <c r="I127" s="156"/>
      <c r="L127" s="152"/>
      <c r="M127" s="157"/>
      <c r="T127" s="158"/>
      <c r="AT127" s="153" t="s">
        <v>173</v>
      </c>
      <c r="AU127" s="153" t="s">
        <v>92</v>
      </c>
      <c r="AV127" s="12" t="s">
        <v>92</v>
      </c>
      <c r="AW127" s="12" t="s">
        <v>4</v>
      </c>
      <c r="AX127" s="12" t="s">
        <v>90</v>
      </c>
      <c r="AY127" s="153" t="s">
        <v>160</v>
      </c>
    </row>
    <row r="128" spans="2:65" s="1" customFormat="1" ht="16.5" customHeight="1">
      <c r="B128" s="33"/>
      <c r="C128" s="133" t="s">
        <v>252</v>
      </c>
      <c r="D128" s="133" t="s">
        <v>162</v>
      </c>
      <c r="E128" s="134" t="s">
        <v>921</v>
      </c>
      <c r="F128" s="135" t="s">
        <v>922</v>
      </c>
      <c r="G128" s="136" t="s">
        <v>165</v>
      </c>
      <c r="H128" s="137">
        <v>20</v>
      </c>
      <c r="I128" s="138"/>
      <c r="J128" s="139">
        <f>ROUND(I128*H128,2)</f>
        <v>0</v>
      </c>
      <c r="K128" s="135" t="s">
        <v>166</v>
      </c>
      <c r="L128" s="33"/>
      <c r="M128" s="140" t="s">
        <v>44</v>
      </c>
      <c r="N128" s="141" t="s">
        <v>53</v>
      </c>
      <c r="P128" s="142">
        <f>O128*H128</f>
        <v>0</v>
      </c>
      <c r="Q128" s="142">
        <v>0.003594</v>
      </c>
      <c r="R128" s="142">
        <f>Q128*H128</f>
        <v>0.07188</v>
      </c>
      <c r="S128" s="142">
        <v>0</v>
      </c>
      <c r="T128" s="143">
        <f>S128*H128</f>
        <v>0</v>
      </c>
      <c r="AR128" s="144" t="s">
        <v>167</v>
      </c>
      <c r="AT128" s="144" t="s">
        <v>162</v>
      </c>
      <c r="AU128" s="144" t="s">
        <v>92</v>
      </c>
      <c r="AY128" s="17" t="s">
        <v>160</v>
      </c>
      <c r="BE128" s="145">
        <f>IF(N128="základní",J128,0)</f>
        <v>0</v>
      </c>
      <c r="BF128" s="145">
        <f>IF(N128="snížená",J128,0)</f>
        <v>0</v>
      </c>
      <c r="BG128" s="145">
        <f>IF(N128="zákl. přenesená",J128,0)</f>
        <v>0</v>
      </c>
      <c r="BH128" s="145">
        <f>IF(N128="sníž. přenesená",J128,0)</f>
        <v>0</v>
      </c>
      <c r="BI128" s="145">
        <f>IF(N128="nulová",J128,0)</f>
        <v>0</v>
      </c>
      <c r="BJ128" s="17" t="s">
        <v>90</v>
      </c>
      <c r="BK128" s="145">
        <f>ROUND(I128*H128,2)</f>
        <v>0</v>
      </c>
      <c r="BL128" s="17" t="s">
        <v>167</v>
      </c>
      <c r="BM128" s="144" t="s">
        <v>923</v>
      </c>
    </row>
    <row r="129" spans="2:47" s="1" customFormat="1" ht="11.25">
      <c r="B129" s="33"/>
      <c r="D129" s="146" t="s">
        <v>169</v>
      </c>
      <c r="F129" s="147" t="s">
        <v>924</v>
      </c>
      <c r="I129" s="148"/>
      <c r="L129" s="33"/>
      <c r="M129" s="149"/>
      <c r="T129" s="54"/>
      <c r="AT129" s="17" t="s">
        <v>169</v>
      </c>
      <c r="AU129" s="17" t="s">
        <v>92</v>
      </c>
    </row>
    <row r="130" spans="2:47" s="1" customFormat="1" ht="29.25">
      <c r="B130" s="33"/>
      <c r="D130" s="150" t="s">
        <v>171</v>
      </c>
      <c r="F130" s="151" t="s">
        <v>925</v>
      </c>
      <c r="I130" s="148"/>
      <c r="L130" s="33"/>
      <c r="M130" s="149"/>
      <c r="T130" s="54"/>
      <c r="AT130" s="17" t="s">
        <v>171</v>
      </c>
      <c r="AU130" s="17" t="s">
        <v>92</v>
      </c>
    </row>
    <row r="131" spans="2:51" s="12" customFormat="1" ht="11.25">
      <c r="B131" s="152"/>
      <c r="D131" s="150" t="s">
        <v>173</v>
      </c>
      <c r="E131" s="153" t="s">
        <v>44</v>
      </c>
      <c r="F131" s="154" t="s">
        <v>926</v>
      </c>
      <c r="H131" s="155">
        <v>20</v>
      </c>
      <c r="I131" s="156"/>
      <c r="L131" s="152"/>
      <c r="M131" s="157"/>
      <c r="T131" s="158"/>
      <c r="AT131" s="153" t="s">
        <v>173</v>
      </c>
      <c r="AU131" s="153" t="s">
        <v>92</v>
      </c>
      <c r="AV131" s="12" t="s">
        <v>92</v>
      </c>
      <c r="AW131" s="12" t="s">
        <v>42</v>
      </c>
      <c r="AX131" s="12" t="s">
        <v>90</v>
      </c>
      <c r="AY131" s="153" t="s">
        <v>160</v>
      </c>
    </row>
    <row r="132" spans="2:65" s="1" customFormat="1" ht="16.5" customHeight="1">
      <c r="B132" s="33"/>
      <c r="C132" s="133" t="s">
        <v>259</v>
      </c>
      <c r="D132" s="133" t="s">
        <v>162</v>
      </c>
      <c r="E132" s="134" t="s">
        <v>927</v>
      </c>
      <c r="F132" s="135" t="s">
        <v>928</v>
      </c>
      <c r="G132" s="136" t="s">
        <v>165</v>
      </c>
      <c r="H132" s="137">
        <v>2.52</v>
      </c>
      <c r="I132" s="138"/>
      <c r="J132" s="139">
        <f>ROUND(I132*H132,2)</f>
        <v>0</v>
      </c>
      <c r="K132" s="135" t="s">
        <v>44</v>
      </c>
      <c r="L132" s="33"/>
      <c r="M132" s="140" t="s">
        <v>44</v>
      </c>
      <c r="N132" s="141" t="s">
        <v>53</v>
      </c>
      <c r="P132" s="142">
        <f>O132*H132</f>
        <v>0</v>
      </c>
      <c r="Q132" s="142">
        <v>0.00531</v>
      </c>
      <c r="R132" s="142">
        <f>Q132*H132</f>
        <v>0.0133812</v>
      </c>
      <c r="S132" s="142">
        <v>0</v>
      </c>
      <c r="T132" s="143">
        <f>S132*H132</f>
        <v>0</v>
      </c>
      <c r="AR132" s="144" t="s">
        <v>167</v>
      </c>
      <c r="AT132" s="144" t="s">
        <v>162</v>
      </c>
      <c r="AU132" s="144" t="s">
        <v>92</v>
      </c>
      <c r="AY132" s="17" t="s">
        <v>160</v>
      </c>
      <c r="BE132" s="145">
        <f>IF(N132="základní",J132,0)</f>
        <v>0</v>
      </c>
      <c r="BF132" s="145">
        <f>IF(N132="snížená",J132,0)</f>
        <v>0</v>
      </c>
      <c r="BG132" s="145">
        <f>IF(N132="zákl. přenesená",J132,0)</f>
        <v>0</v>
      </c>
      <c r="BH132" s="145">
        <f>IF(N132="sníž. přenesená",J132,0)</f>
        <v>0</v>
      </c>
      <c r="BI132" s="145">
        <f>IF(N132="nulová",J132,0)</f>
        <v>0</v>
      </c>
      <c r="BJ132" s="17" t="s">
        <v>90</v>
      </c>
      <c r="BK132" s="145">
        <f>ROUND(I132*H132,2)</f>
        <v>0</v>
      </c>
      <c r="BL132" s="17" t="s">
        <v>167</v>
      </c>
      <c r="BM132" s="144" t="s">
        <v>929</v>
      </c>
    </row>
    <row r="133" spans="2:47" s="1" customFormat="1" ht="29.25">
      <c r="B133" s="33"/>
      <c r="D133" s="150" t="s">
        <v>171</v>
      </c>
      <c r="F133" s="151" t="s">
        <v>925</v>
      </c>
      <c r="I133" s="148"/>
      <c r="L133" s="33"/>
      <c r="M133" s="149"/>
      <c r="T133" s="54"/>
      <c r="AT133" s="17" t="s">
        <v>171</v>
      </c>
      <c r="AU133" s="17" t="s">
        <v>92</v>
      </c>
    </row>
    <row r="134" spans="2:51" s="12" customFormat="1" ht="11.25">
      <c r="B134" s="152"/>
      <c r="D134" s="150" t="s">
        <v>173</v>
      </c>
      <c r="E134" s="153" t="s">
        <v>44</v>
      </c>
      <c r="F134" s="154" t="s">
        <v>930</v>
      </c>
      <c r="H134" s="155">
        <v>2.52</v>
      </c>
      <c r="I134" s="156"/>
      <c r="L134" s="152"/>
      <c r="M134" s="157"/>
      <c r="T134" s="158"/>
      <c r="AT134" s="153" t="s">
        <v>173</v>
      </c>
      <c r="AU134" s="153" t="s">
        <v>92</v>
      </c>
      <c r="AV134" s="12" t="s">
        <v>92</v>
      </c>
      <c r="AW134" s="12" t="s">
        <v>42</v>
      </c>
      <c r="AX134" s="12" t="s">
        <v>90</v>
      </c>
      <c r="AY134" s="153" t="s">
        <v>160</v>
      </c>
    </row>
    <row r="135" spans="2:65" s="1" customFormat="1" ht="16.5" customHeight="1">
      <c r="B135" s="33"/>
      <c r="C135" s="133" t="s">
        <v>266</v>
      </c>
      <c r="D135" s="133" t="s">
        <v>162</v>
      </c>
      <c r="E135" s="134" t="s">
        <v>931</v>
      </c>
      <c r="F135" s="135" t="s">
        <v>932</v>
      </c>
      <c r="G135" s="136" t="s">
        <v>208</v>
      </c>
      <c r="H135" s="137">
        <v>4.7</v>
      </c>
      <c r="I135" s="138"/>
      <c r="J135" s="139">
        <f>ROUND(I135*H135,2)</f>
        <v>0</v>
      </c>
      <c r="K135" s="135" t="s">
        <v>166</v>
      </c>
      <c r="L135" s="33"/>
      <c r="M135" s="140" t="s">
        <v>44</v>
      </c>
      <c r="N135" s="141" t="s">
        <v>53</v>
      </c>
      <c r="P135" s="142">
        <f>O135*H135</f>
        <v>0</v>
      </c>
      <c r="Q135" s="142">
        <v>0</v>
      </c>
      <c r="R135" s="142">
        <f>Q135*H135</f>
        <v>0</v>
      </c>
      <c r="S135" s="142">
        <v>0</v>
      </c>
      <c r="T135" s="143">
        <f>S135*H135</f>
        <v>0</v>
      </c>
      <c r="AR135" s="144" t="s">
        <v>167</v>
      </c>
      <c r="AT135" s="144" t="s">
        <v>162</v>
      </c>
      <c r="AU135" s="144" t="s">
        <v>92</v>
      </c>
      <c r="AY135" s="17" t="s">
        <v>160</v>
      </c>
      <c r="BE135" s="145">
        <f>IF(N135="základní",J135,0)</f>
        <v>0</v>
      </c>
      <c r="BF135" s="145">
        <f>IF(N135="snížená",J135,0)</f>
        <v>0</v>
      </c>
      <c r="BG135" s="145">
        <f>IF(N135="zákl. přenesená",J135,0)</f>
        <v>0</v>
      </c>
      <c r="BH135" s="145">
        <f>IF(N135="sníž. přenesená",J135,0)</f>
        <v>0</v>
      </c>
      <c r="BI135" s="145">
        <f>IF(N135="nulová",J135,0)</f>
        <v>0</v>
      </c>
      <c r="BJ135" s="17" t="s">
        <v>90</v>
      </c>
      <c r="BK135" s="145">
        <f>ROUND(I135*H135,2)</f>
        <v>0</v>
      </c>
      <c r="BL135" s="17" t="s">
        <v>167</v>
      </c>
      <c r="BM135" s="144" t="s">
        <v>933</v>
      </c>
    </row>
    <row r="136" spans="2:47" s="1" customFormat="1" ht="11.25">
      <c r="B136" s="33"/>
      <c r="D136" s="146" t="s">
        <v>169</v>
      </c>
      <c r="F136" s="147" t="s">
        <v>934</v>
      </c>
      <c r="I136" s="148"/>
      <c r="L136" s="33"/>
      <c r="M136" s="149"/>
      <c r="T136" s="54"/>
      <c r="AT136" s="17" t="s">
        <v>169</v>
      </c>
      <c r="AU136" s="17" t="s">
        <v>92</v>
      </c>
    </row>
    <row r="137" spans="2:47" s="1" customFormat="1" ht="136.5">
      <c r="B137" s="33"/>
      <c r="D137" s="150" t="s">
        <v>171</v>
      </c>
      <c r="F137" s="151" t="s">
        <v>935</v>
      </c>
      <c r="I137" s="148"/>
      <c r="L137" s="33"/>
      <c r="M137" s="149"/>
      <c r="T137" s="54"/>
      <c r="AT137" s="17" t="s">
        <v>171</v>
      </c>
      <c r="AU137" s="17" t="s">
        <v>92</v>
      </c>
    </row>
    <row r="138" spans="2:65" s="1" customFormat="1" ht="16.5" customHeight="1">
      <c r="B138" s="33"/>
      <c r="C138" s="133" t="s">
        <v>8</v>
      </c>
      <c r="D138" s="133" t="s">
        <v>162</v>
      </c>
      <c r="E138" s="134" t="s">
        <v>936</v>
      </c>
      <c r="F138" s="135" t="s">
        <v>937</v>
      </c>
      <c r="G138" s="136" t="s">
        <v>165</v>
      </c>
      <c r="H138" s="137">
        <v>22.8</v>
      </c>
      <c r="I138" s="138"/>
      <c r="J138" s="139">
        <f>ROUND(I138*H138,2)</f>
        <v>0</v>
      </c>
      <c r="K138" s="135" t="s">
        <v>166</v>
      </c>
      <c r="L138" s="33"/>
      <c r="M138" s="140" t="s">
        <v>44</v>
      </c>
      <c r="N138" s="141" t="s">
        <v>53</v>
      </c>
      <c r="P138" s="142">
        <f>O138*H138</f>
        <v>0</v>
      </c>
      <c r="Q138" s="142">
        <v>0.0037378</v>
      </c>
      <c r="R138" s="142">
        <f>Q138*H138</f>
        <v>0.08522184000000001</v>
      </c>
      <c r="S138" s="142">
        <v>0</v>
      </c>
      <c r="T138" s="143">
        <f>S138*H138</f>
        <v>0</v>
      </c>
      <c r="AR138" s="144" t="s">
        <v>167</v>
      </c>
      <c r="AT138" s="144" t="s">
        <v>162</v>
      </c>
      <c r="AU138" s="144" t="s">
        <v>92</v>
      </c>
      <c r="AY138" s="17" t="s">
        <v>160</v>
      </c>
      <c r="BE138" s="145">
        <f>IF(N138="základní",J138,0)</f>
        <v>0</v>
      </c>
      <c r="BF138" s="145">
        <f>IF(N138="snížená",J138,0)</f>
        <v>0</v>
      </c>
      <c r="BG138" s="145">
        <f>IF(N138="zákl. přenesená",J138,0)</f>
        <v>0</v>
      </c>
      <c r="BH138" s="145">
        <f>IF(N138="sníž. přenesená",J138,0)</f>
        <v>0</v>
      </c>
      <c r="BI138" s="145">
        <f>IF(N138="nulová",J138,0)</f>
        <v>0</v>
      </c>
      <c r="BJ138" s="17" t="s">
        <v>90</v>
      </c>
      <c r="BK138" s="145">
        <f>ROUND(I138*H138,2)</f>
        <v>0</v>
      </c>
      <c r="BL138" s="17" t="s">
        <v>167</v>
      </c>
      <c r="BM138" s="144" t="s">
        <v>938</v>
      </c>
    </row>
    <row r="139" spans="2:47" s="1" customFormat="1" ht="11.25">
      <c r="B139" s="33"/>
      <c r="D139" s="146" t="s">
        <v>169</v>
      </c>
      <c r="F139" s="147" t="s">
        <v>939</v>
      </c>
      <c r="I139" s="148"/>
      <c r="L139" s="33"/>
      <c r="M139" s="149"/>
      <c r="T139" s="54"/>
      <c r="AT139" s="17" t="s">
        <v>169</v>
      </c>
      <c r="AU139" s="17" t="s">
        <v>92</v>
      </c>
    </row>
    <row r="140" spans="2:47" s="1" customFormat="1" ht="195">
      <c r="B140" s="33"/>
      <c r="D140" s="150" t="s">
        <v>171</v>
      </c>
      <c r="F140" s="151" t="s">
        <v>940</v>
      </c>
      <c r="I140" s="148"/>
      <c r="L140" s="33"/>
      <c r="M140" s="149"/>
      <c r="T140" s="54"/>
      <c r="AT140" s="17" t="s">
        <v>171</v>
      </c>
      <c r="AU140" s="17" t="s">
        <v>92</v>
      </c>
    </row>
    <row r="141" spans="2:65" s="1" customFormat="1" ht="16.5" customHeight="1">
      <c r="B141" s="33"/>
      <c r="C141" s="133" t="s">
        <v>276</v>
      </c>
      <c r="D141" s="133" t="s">
        <v>162</v>
      </c>
      <c r="E141" s="134" t="s">
        <v>941</v>
      </c>
      <c r="F141" s="135" t="s">
        <v>942</v>
      </c>
      <c r="G141" s="136" t="s">
        <v>165</v>
      </c>
      <c r="H141" s="137">
        <v>22.8</v>
      </c>
      <c r="I141" s="138"/>
      <c r="J141" s="139">
        <f>ROUND(I141*H141,2)</f>
        <v>0</v>
      </c>
      <c r="K141" s="135" t="s">
        <v>166</v>
      </c>
      <c r="L141" s="33"/>
      <c r="M141" s="140" t="s">
        <v>44</v>
      </c>
      <c r="N141" s="141" t="s">
        <v>53</v>
      </c>
      <c r="P141" s="142">
        <f>O141*H141</f>
        <v>0</v>
      </c>
      <c r="Q141" s="142">
        <v>3.6E-05</v>
      </c>
      <c r="R141" s="142">
        <f>Q141*H141</f>
        <v>0.0008208</v>
      </c>
      <c r="S141" s="142">
        <v>0</v>
      </c>
      <c r="T141" s="143">
        <f>S141*H141</f>
        <v>0</v>
      </c>
      <c r="AR141" s="144" t="s">
        <v>167</v>
      </c>
      <c r="AT141" s="144" t="s">
        <v>162</v>
      </c>
      <c r="AU141" s="144" t="s">
        <v>92</v>
      </c>
      <c r="AY141" s="17" t="s">
        <v>160</v>
      </c>
      <c r="BE141" s="145">
        <f>IF(N141="základní",J141,0)</f>
        <v>0</v>
      </c>
      <c r="BF141" s="145">
        <f>IF(N141="snížená",J141,0)</f>
        <v>0</v>
      </c>
      <c r="BG141" s="145">
        <f>IF(N141="zákl. přenesená",J141,0)</f>
        <v>0</v>
      </c>
      <c r="BH141" s="145">
        <f>IF(N141="sníž. přenesená",J141,0)</f>
        <v>0</v>
      </c>
      <c r="BI141" s="145">
        <f>IF(N141="nulová",J141,0)</f>
        <v>0</v>
      </c>
      <c r="BJ141" s="17" t="s">
        <v>90</v>
      </c>
      <c r="BK141" s="145">
        <f>ROUND(I141*H141,2)</f>
        <v>0</v>
      </c>
      <c r="BL141" s="17" t="s">
        <v>167</v>
      </c>
      <c r="BM141" s="144" t="s">
        <v>943</v>
      </c>
    </row>
    <row r="142" spans="2:47" s="1" customFormat="1" ht="11.25">
      <c r="B142" s="33"/>
      <c r="D142" s="146" t="s">
        <v>169</v>
      </c>
      <c r="F142" s="147" t="s">
        <v>944</v>
      </c>
      <c r="I142" s="148"/>
      <c r="L142" s="33"/>
      <c r="M142" s="149"/>
      <c r="T142" s="54"/>
      <c r="AT142" s="17" t="s">
        <v>169</v>
      </c>
      <c r="AU142" s="17" t="s">
        <v>92</v>
      </c>
    </row>
    <row r="143" spans="2:47" s="1" customFormat="1" ht="195">
      <c r="B143" s="33"/>
      <c r="D143" s="150" t="s">
        <v>171</v>
      </c>
      <c r="F143" s="151" t="s">
        <v>940</v>
      </c>
      <c r="I143" s="148"/>
      <c r="L143" s="33"/>
      <c r="M143" s="149"/>
      <c r="T143" s="54"/>
      <c r="AT143" s="17" t="s">
        <v>171</v>
      </c>
      <c r="AU143" s="17" t="s">
        <v>92</v>
      </c>
    </row>
    <row r="144" spans="2:65" s="1" customFormat="1" ht="24.2" customHeight="1">
      <c r="B144" s="33"/>
      <c r="C144" s="133" t="s">
        <v>282</v>
      </c>
      <c r="D144" s="133" t="s">
        <v>162</v>
      </c>
      <c r="E144" s="134" t="s">
        <v>945</v>
      </c>
      <c r="F144" s="135" t="s">
        <v>946</v>
      </c>
      <c r="G144" s="136" t="s">
        <v>126</v>
      </c>
      <c r="H144" s="137">
        <v>0.5</v>
      </c>
      <c r="I144" s="138"/>
      <c r="J144" s="139">
        <f>ROUND(I144*H144,2)</f>
        <v>0</v>
      </c>
      <c r="K144" s="135" t="s">
        <v>166</v>
      </c>
      <c r="L144" s="33"/>
      <c r="M144" s="140" t="s">
        <v>44</v>
      </c>
      <c r="N144" s="141" t="s">
        <v>53</v>
      </c>
      <c r="P144" s="142">
        <f>O144*H144</f>
        <v>0</v>
      </c>
      <c r="Q144" s="142">
        <v>1.076528</v>
      </c>
      <c r="R144" s="142">
        <f>Q144*H144</f>
        <v>0.538264</v>
      </c>
      <c r="S144" s="142">
        <v>0</v>
      </c>
      <c r="T144" s="143">
        <f>S144*H144</f>
        <v>0</v>
      </c>
      <c r="AR144" s="144" t="s">
        <v>167</v>
      </c>
      <c r="AT144" s="144" t="s">
        <v>162</v>
      </c>
      <c r="AU144" s="144" t="s">
        <v>92</v>
      </c>
      <c r="AY144" s="17" t="s">
        <v>160</v>
      </c>
      <c r="BE144" s="145">
        <f>IF(N144="základní",J144,0)</f>
        <v>0</v>
      </c>
      <c r="BF144" s="145">
        <f>IF(N144="snížená",J144,0)</f>
        <v>0</v>
      </c>
      <c r="BG144" s="145">
        <f>IF(N144="zákl. přenesená",J144,0)</f>
        <v>0</v>
      </c>
      <c r="BH144" s="145">
        <f>IF(N144="sníž. přenesená",J144,0)</f>
        <v>0</v>
      </c>
      <c r="BI144" s="145">
        <f>IF(N144="nulová",J144,0)</f>
        <v>0</v>
      </c>
      <c r="BJ144" s="17" t="s">
        <v>90</v>
      </c>
      <c r="BK144" s="145">
        <f>ROUND(I144*H144,2)</f>
        <v>0</v>
      </c>
      <c r="BL144" s="17" t="s">
        <v>167</v>
      </c>
      <c r="BM144" s="144" t="s">
        <v>947</v>
      </c>
    </row>
    <row r="145" spans="2:47" s="1" customFormat="1" ht="11.25">
      <c r="B145" s="33"/>
      <c r="D145" s="146" t="s">
        <v>169</v>
      </c>
      <c r="F145" s="147" t="s">
        <v>948</v>
      </c>
      <c r="I145" s="148"/>
      <c r="L145" s="33"/>
      <c r="M145" s="149"/>
      <c r="T145" s="54"/>
      <c r="AT145" s="17" t="s">
        <v>169</v>
      </c>
      <c r="AU145" s="17" t="s">
        <v>92</v>
      </c>
    </row>
    <row r="146" spans="2:47" s="1" customFormat="1" ht="87.75">
      <c r="B146" s="33"/>
      <c r="D146" s="150" t="s">
        <v>171</v>
      </c>
      <c r="F146" s="151" t="s">
        <v>727</v>
      </c>
      <c r="I146" s="148"/>
      <c r="L146" s="33"/>
      <c r="M146" s="149"/>
      <c r="T146" s="54"/>
      <c r="AT146" s="17" t="s">
        <v>171</v>
      </c>
      <c r="AU146" s="17" t="s">
        <v>92</v>
      </c>
    </row>
    <row r="147" spans="2:63" s="11" customFormat="1" ht="22.9" customHeight="1">
      <c r="B147" s="121"/>
      <c r="D147" s="122" t="s">
        <v>81</v>
      </c>
      <c r="E147" s="131" t="s">
        <v>167</v>
      </c>
      <c r="F147" s="131" t="s">
        <v>728</v>
      </c>
      <c r="I147" s="124"/>
      <c r="J147" s="132">
        <f>BK147</f>
        <v>0</v>
      </c>
      <c r="L147" s="121"/>
      <c r="M147" s="126"/>
      <c r="P147" s="127">
        <f>SUM(P148:P165)</f>
        <v>0</v>
      </c>
      <c r="R147" s="127">
        <f>SUM(R148:R165)</f>
        <v>77.73542709788349</v>
      </c>
      <c r="T147" s="128">
        <f>SUM(T148:T165)</f>
        <v>0</v>
      </c>
      <c r="AR147" s="122" t="s">
        <v>90</v>
      </c>
      <c r="AT147" s="129" t="s">
        <v>81</v>
      </c>
      <c r="AU147" s="129" t="s">
        <v>90</v>
      </c>
      <c r="AY147" s="122" t="s">
        <v>160</v>
      </c>
      <c r="BK147" s="130">
        <f>SUM(BK148:BK165)</f>
        <v>0</v>
      </c>
    </row>
    <row r="148" spans="2:65" s="1" customFormat="1" ht="24.2" customHeight="1">
      <c r="B148" s="33"/>
      <c r="C148" s="133" t="s">
        <v>288</v>
      </c>
      <c r="D148" s="133" t="s">
        <v>162</v>
      </c>
      <c r="E148" s="134" t="s">
        <v>949</v>
      </c>
      <c r="F148" s="135" t="s">
        <v>950</v>
      </c>
      <c r="G148" s="136" t="s">
        <v>126</v>
      </c>
      <c r="H148" s="137">
        <v>0.055</v>
      </c>
      <c r="I148" s="138"/>
      <c r="J148" s="139">
        <f>ROUND(I148*H148,2)</f>
        <v>0</v>
      </c>
      <c r="K148" s="135" t="s">
        <v>166</v>
      </c>
      <c r="L148" s="33"/>
      <c r="M148" s="140" t="s">
        <v>44</v>
      </c>
      <c r="N148" s="141" t="s">
        <v>53</v>
      </c>
      <c r="P148" s="142">
        <f>O148*H148</f>
        <v>0</v>
      </c>
      <c r="Q148" s="142">
        <v>1.0627727797</v>
      </c>
      <c r="R148" s="142">
        <f>Q148*H148</f>
        <v>0.0584525028835</v>
      </c>
      <c r="S148" s="142">
        <v>0</v>
      </c>
      <c r="T148" s="143">
        <f>S148*H148</f>
        <v>0</v>
      </c>
      <c r="AR148" s="144" t="s">
        <v>167</v>
      </c>
      <c r="AT148" s="144" t="s">
        <v>162</v>
      </c>
      <c r="AU148" s="144" t="s">
        <v>92</v>
      </c>
      <c r="AY148" s="17" t="s">
        <v>160</v>
      </c>
      <c r="BE148" s="145">
        <f>IF(N148="základní",J148,0)</f>
        <v>0</v>
      </c>
      <c r="BF148" s="145">
        <f>IF(N148="snížená",J148,0)</f>
        <v>0</v>
      </c>
      <c r="BG148" s="145">
        <f>IF(N148="zákl. přenesená",J148,0)</f>
        <v>0</v>
      </c>
      <c r="BH148" s="145">
        <f>IF(N148="sníž. přenesená",J148,0)</f>
        <v>0</v>
      </c>
      <c r="BI148" s="145">
        <f>IF(N148="nulová",J148,0)</f>
        <v>0</v>
      </c>
      <c r="BJ148" s="17" t="s">
        <v>90</v>
      </c>
      <c r="BK148" s="145">
        <f>ROUND(I148*H148,2)</f>
        <v>0</v>
      </c>
      <c r="BL148" s="17" t="s">
        <v>167</v>
      </c>
      <c r="BM148" s="144" t="s">
        <v>951</v>
      </c>
    </row>
    <row r="149" spans="2:47" s="1" customFormat="1" ht="11.25">
      <c r="B149" s="33"/>
      <c r="D149" s="146" t="s">
        <v>169</v>
      </c>
      <c r="F149" s="147" t="s">
        <v>952</v>
      </c>
      <c r="I149" s="148"/>
      <c r="L149" s="33"/>
      <c r="M149" s="149"/>
      <c r="T149" s="54"/>
      <c r="AT149" s="17" t="s">
        <v>169</v>
      </c>
      <c r="AU149" s="17" t="s">
        <v>92</v>
      </c>
    </row>
    <row r="150" spans="2:51" s="12" customFormat="1" ht="11.25">
      <c r="B150" s="152"/>
      <c r="D150" s="150" t="s">
        <v>173</v>
      </c>
      <c r="E150" s="153" t="s">
        <v>44</v>
      </c>
      <c r="F150" s="154" t="s">
        <v>953</v>
      </c>
      <c r="H150" s="155">
        <v>0.055</v>
      </c>
      <c r="I150" s="156"/>
      <c r="L150" s="152"/>
      <c r="M150" s="157"/>
      <c r="T150" s="158"/>
      <c r="AT150" s="153" t="s">
        <v>173</v>
      </c>
      <c r="AU150" s="153" t="s">
        <v>92</v>
      </c>
      <c r="AV150" s="12" t="s">
        <v>92</v>
      </c>
      <c r="AW150" s="12" t="s">
        <v>42</v>
      </c>
      <c r="AX150" s="12" t="s">
        <v>90</v>
      </c>
      <c r="AY150" s="153" t="s">
        <v>160</v>
      </c>
    </row>
    <row r="151" spans="2:65" s="1" customFormat="1" ht="24.2" customHeight="1">
      <c r="B151" s="33"/>
      <c r="C151" s="133" t="s">
        <v>295</v>
      </c>
      <c r="D151" s="133" t="s">
        <v>162</v>
      </c>
      <c r="E151" s="134" t="s">
        <v>954</v>
      </c>
      <c r="F151" s="135" t="s">
        <v>955</v>
      </c>
      <c r="G151" s="136" t="s">
        <v>200</v>
      </c>
      <c r="H151" s="137">
        <v>11.5</v>
      </c>
      <c r="I151" s="138"/>
      <c r="J151" s="139">
        <f>ROUND(I151*H151,2)</f>
        <v>0</v>
      </c>
      <c r="K151" s="135" t="s">
        <v>166</v>
      </c>
      <c r="L151" s="33"/>
      <c r="M151" s="140" t="s">
        <v>44</v>
      </c>
      <c r="N151" s="141" t="s">
        <v>53</v>
      </c>
      <c r="P151" s="142">
        <f>O151*H151</f>
        <v>0</v>
      </c>
      <c r="Q151" s="142">
        <v>0.11046105</v>
      </c>
      <c r="R151" s="142">
        <f>Q151*H151</f>
        <v>1.270302075</v>
      </c>
      <c r="S151" s="142">
        <v>0</v>
      </c>
      <c r="T151" s="143">
        <f>S151*H151</f>
        <v>0</v>
      </c>
      <c r="AR151" s="144" t="s">
        <v>167</v>
      </c>
      <c r="AT151" s="144" t="s">
        <v>162</v>
      </c>
      <c r="AU151" s="144" t="s">
        <v>92</v>
      </c>
      <c r="AY151" s="17" t="s">
        <v>160</v>
      </c>
      <c r="BE151" s="145">
        <f>IF(N151="základní",J151,0)</f>
        <v>0</v>
      </c>
      <c r="BF151" s="145">
        <f>IF(N151="snížená",J151,0)</f>
        <v>0</v>
      </c>
      <c r="BG151" s="145">
        <f>IF(N151="zákl. přenesená",J151,0)</f>
        <v>0</v>
      </c>
      <c r="BH151" s="145">
        <f>IF(N151="sníž. přenesená",J151,0)</f>
        <v>0</v>
      </c>
      <c r="BI151" s="145">
        <f>IF(N151="nulová",J151,0)</f>
        <v>0</v>
      </c>
      <c r="BJ151" s="17" t="s">
        <v>90</v>
      </c>
      <c r="BK151" s="145">
        <f>ROUND(I151*H151,2)</f>
        <v>0</v>
      </c>
      <c r="BL151" s="17" t="s">
        <v>167</v>
      </c>
      <c r="BM151" s="144" t="s">
        <v>956</v>
      </c>
    </row>
    <row r="152" spans="2:47" s="1" customFormat="1" ht="11.25">
      <c r="B152" s="33"/>
      <c r="D152" s="146" t="s">
        <v>169</v>
      </c>
      <c r="F152" s="147" t="s">
        <v>957</v>
      </c>
      <c r="I152" s="148"/>
      <c r="L152" s="33"/>
      <c r="M152" s="149"/>
      <c r="T152" s="54"/>
      <c r="AT152" s="17" t="s">
        <v>169</v>
      </c>
      <c r="AU152" s="17" t="s">
        <v>92</v>
      </c>
    </row>
    <row r="153" spans="2:51" s="12" customFormat="1" ht="11.25">
      <c r="B153" s="152"/>
      <c r="D153" s="150" t="s">
        <v>173</v>
      </c>
      <c r="E153" s="153" t="s">
        <v>44</v>
      </c>
      <c r="F153" s="154" t="s">
        <v>958</v>
      </c>
      <c r="H153" s="155">
        <v>11.5</v>
      </c>
      <c r="I153" s="156"/>
      <c r="L153" s="152"/>
      <c r="M153" s="157"/>
      <c r="T153" s="158"/>
      <c r="AT153" s="153" t="s">
        <v>173</v>
      </c>
      <c r="AU153" s="153" t="s">
        <v>92</v>
      </c>
      <c r="AV153" s="12" t="s">
        <v>92</v>
      </c>
      <c r="AW153" s="12" t="s">
        <v>42</v>
      </c>
      <c r="AX153" s="12" t="s">
        <v>90</v>
      </c>
      <c r="AY153" s="153" t="s">
        <v>160</v>
      </c>
    </row>
    <row r="154" spans="2:65" s="1" customFormat="1" ht="21.75" customHeight="1">
      <c r="B154" s="33"/>
      <c r="C154" s="133" t="s">
        <v>302</v>
      </c>
      <c r="D154" s="133" t="s">
        <v>162</v>
      </c>
      <c r="E154" s="134" t="s">
        <v>959</v>
      </c>
      <c r="F154" s="135" t="s">
        <v>960</v>
      </c>
      <c r="G154" s="136" t="s">
        <v>165</v>
      </c>
      <c r="H154" s="137">
        <v>14.875</v>
      </c>
      <c r="I154" s="138"/>
      <c r="J154" s="139">
        <f>ROUND(I154*H154,2)</f>
        <v>0</v>
      </c>
      <c r="K154" s="135" t="s">
        <v>166</v>
      </c>
      <c r="L154" s="33"/>
      <c r="M154" s="140" t="s">
        <v>44</v>
      </c>
      <c r="N154" s="141" t="s">
        <v>53</v>
      </c>
      <c r="P154" s="142">
        <f>O154*H154</f>
        <v>0</v>
      </c>
      <c r="Q154" s="142">
        <v>0.00658464</v>
      </c>
      <c r="R154" s="142">
        <f>Q154*H154</f>
        <v>0.09794652</v>
      </c>
      <c r="S154" s="142">
        <v>0</v>
      </c>
      <c r="T154" s="143">
        <f>S154*H154</f>
        <v>0</v>
      </c>
      <c r="AR154" s="144" t="s">
        <v>167</v>
      </c>
      <c r="AT154" s="144" t="s">
        <v>162</v>
      </c>
      <c r="AU154" s="144" t="s">
        <v>92</v>
      </c>
      <c r="AY154" s="17" t="s">
        <v>160</v>
      </c>
      <c r="BE154" s="145">
        <f>IF(N154="základní",J154,0)</f>
        <v>0</v>
      </c>
      <c r="BF154" s="145">
        <f>IF(N154="snížená",J154,0)</f>
        <v>0</v>
      </c>
      <c r="BG154" s="145">
        <f>IF(N154="zákl. přenesená",J154,0)</f>
        <v>0</v>
      </c>
      <c r="BH154" s="145">
        <f>IF(N154="sníž. přenesená",J154,0)</f>
        <v>0</v>
      </c>
      <c r="BI154" s="145">
        <f>IF(N154="nulová",J154,0)</f>
        <v>0</v>
      </c>
      <c r="BJ154" s="17" t="s">
        <v>90</v>
      </c>
      <c r="BK154" s="145">
        <f>ROUND(I154*H154,2)</f>
        <v>0</v>
      </c>
      <c r="BL154" s="17" t="s">
        <v>167</v>
      </c>
      <c r="BM154" s="144" t="s">
        <v>961</v>
      </c>
    </row>
    <row r="155" spans="2:47" s="1" customFormat="1" ht="11.25">
      <c r="B155" s="33"/>
      <c r="D155" s="146" t="s">
        <v>169</v>
      </c>
      <c r="F155" s="147" t="s">
        <v>962</v>
      </c>
      <c r="I155" s="148"/>
      <c r="L155" s="33"/>
      <c r="M155" s="149"/>
      <c r="T155" s="54"/>
      <c r="AT155" s="17" t="s">
        <v>169</v>
      </c>
      <c r="AU155" s="17" t="s">
        <v>92</v>
      </c>
    </row>
    <row r="156" spans="2:47" s="1" customFormat="1" ht="29.25">
      <c r="B156" s="33"/>
      <c r="D156" s="150" t="s">
        <v>171</v>
      </c>
      <c r="F156" s="151" t="s">
        <v>963</v>
      </c>
      <c r="I156" s="148"/>
      <c r="L156" s="33"/>
      <c r="M156" s="149"/>
      <c r="T156" s="54"/>
      <c r="AT156" s="17" t="s">
        <v>171</v>
      </c>
      <c r="AU156" s="17" t="s">
        <v>92</v>
      </c>
    </row>
    <row r="157" spans="2:51" s="12" customFormat="1" ht="11.25">
      <c r="B157" s="152"/>
      <c r="D157" s="150" t="s">
        <v>173</v>
      </c>
      <c r="E157" s="153" t="s">
        <v>44</v>
      </c>
      <c r="F157" s="154" t="s">
        <v>964</v>
      </c>
      <c r="H157" s="155">
        <v>14.875</v>
      </c>
      <c r="I157" s="156"/>
      <c r="L157" s="152"/>
      <c r="M157" s="157"/>
      <c r="T157" s="158"/>
      <c r="AT157" s="153" t="s">
        <v>173</v>
      </c>
      <c r="AU157" s="153" t="s">
        <v>92</v>
      </c>
      <c r="AV157" s="12" t="s">
        <v>92</v>
      </c>
      <c r="AW157" s="12" t="s">
        <v>42</v>
      </c>
      <c r="AX157" s="12" t="s">
        <v>90</v>
      </c>
      <c r="AY157" s="153" t="s">
        <v>160</v>
      </c>
    </row>
    <row r="158" spans="2:65" s="1" customFormat="1" ht="21.75" customHeight="1">
      <c r="B158" s="33"/>
      <c r="C158" s="133" t="s">
        <v>7</v>
      </c>
      <c r="D158" s="133" t="s">
        <v>162</v>
      </c>
      <c r="E158" s="134" t="s">
        <v>965</v>
      </c>
      <c r="F158" s="135" t="s">
        <v>966</v>
      </c>
      <c r="G158" s="136" t="s">
        <v>165</v>
      </c>
      <c r="H158" s="137">
        <v>14.875</v>
      </c>
      <c r="I158" s="138"/>
      <c r="J158" s="139">
        <f>ROUND(I158*H158,2)</f>
        <v>0</v>
      </c>
      <c r="K158" s="135" t="s">
        <v>166</v>
      </c>
      <c r="L158" s="33"/>
      <c r="M158" s="140" t="s">
        <v>44</v>
      </c>
      <c r="N158" s="141" t="s">
        <v>53</v>
      </c>
      <c r="P158" s="142">
        <f>O158*H158</f>
        <v>0</v>
      </c>
      <c r="Q158" s="142">
        <v>0</v>
      </c>
      <c r="R158" s="142">
        <f>Q158*H158</f>
        <v>0</v>
      </c>
      <c r="S158" s="142">
        <v>0</v>
      </c>
      <c r="T158" s="143">
        <f>S158*H158</f>
        <v>0</v>
      </c>
      <c r="AR158" s="144" t="s">
        <v>167</v>
      </c>
      <c r="AT158" s="144" t="s">
        <v>162</v>
      </c>
      <c r="AU158" s="144" t="s">
        <v>92</v>
      </c>
      <c r="AY158" s="17" t="s">
        <v>160</v>
      </c>
      <c r="BE158" s="145">
        <f>IF(N158="základní",J158,0)</f>
        <v>0</v>
      </c>
      <c r="BF158" s="145">
        <f>IF(N158="snížená",J158,0)</f>
        <v>0</v>
      </c>
      <c r="BG158" s="145">
        <f>IF(N158="zákl. přenesená",J158,0)</f>
        <v>0</v>
      </c>
      <c r="BH158" s="145">
        <f>IF(N158="sníž. přenesená",J158,0)</f>
        <v>0</v>
      </c>
      <c r="BI158" s="145">
        <f>IF(N158="nulová",J158,0)</f>
        <v>0</v>
      </c>
      <c r="BJ158" s="17" t="s">
        <v>90</v>
      </c>
      <c r="BK158" s="145">
        <f>ROUND(I158*H158,2)</f>
        <v>0</v>
      </c>
      <c r="BL158" s="17" t="s">
        <v>167</v>
      </c>
      <c r="BM158" s="144" t="s">
        <v>967</v>
      </c>
    </row>
    <row r="159" spans="2:47" s="1" customFormat="1" ht="11.25">
      <c r="B159" s="33"/>
      <c r="D159" s="146" t="s">
        <v>169</v>
      </c>
      <c r="F159" s="147" t="s">
        <v>968</v>
      </c>
      <c r="I159" s="148"/>
      <c r="L159" s="33"/>
      <c r="M159" s="149"/>
      <c r="T159" s="54"/>
      <c r="AT159" s="17" t="s">
        <v>169</v>
      </c>
      <c r="AU159" s="17" t="s">
        <v>92</v>
      </c>
    </row>
    <row r="160" spans="2:47" s="1" customFormat="1" ht="29.25">
      <c r="B160" s="33"/>
      <c r="D160" s="150" t="s">
        <v>171</v>
      </c>
      <c r="F160" s="151" t="s">
        <v>963</v>
      </c>
      <c r="I160" s="148"/>
      <c r="L160" s="33"/>
      <c r="M160" s="149"/>
      <c r="T160" s="54"/>
      <c r="AT160" s="17" t="s">
        <v>171</v>
      </c>
      <c r="AU160" s="17" t="s">
        <v>92</v>
      </c>
    </row>
    <row r="161" spans="2:51" s="12" customFormat="1" ht="11.25">
      <c r="B161" s="152"/>
      <c r="D161" s="150" t="s">
        <v>173</v>
      </c>
      <c r="E161" s="153" t="s">
        <v>44</v>
      </c>
      <c r="F161" s="154" t="s">
        <v>969</v>
      </c>
      <c r="H161" s="155">
        <v>14.875</v>
      </c>
      <c r="I161" s="156"/>
      <c r="L161" s="152"/>
      <c r="M161" s="157"/>
      <c r="T161" s="158"/>
      <c r="AT161" s="153" t="s">
        <v>173</v>
      </c>
      <c r="AU161" s="153" t="s">
        <v>92</v>
      </c>
      <c r="AV161" s="12" t="s">
        <v>92</v>
      </c>
      <c r="AW161" s="12" t="s">
        <v>42</v>
      </c>
      <c r="AX161" s="12" t="s">
        <v>90</v>
      </c>
      <c r="AY161" s="153" t="s">
        <v>160</v>
      </c>
    </row>
    <row r="162" spans="2:65" s="1" customFormat="1" ht="24.2" customHeight="1">
      <c r="B162" s="33"/>
      <c r="C162" s="133" t="s">
        <v>315</v>
      </c>
      <c r="D162" s="133" t="s">
        <v>162</v>
      </c>
      <c r="E162" s="134" t="s">
        <v>729</v>
      </c>
      <c r="F162" s="135" t="s">
        <v>730</v>
      </c>
      <c r="G162" s="136" t="s">
        <v>165</v>
      </c>
      <c r="H162" s="137">
        <v>74</v>
      </c>
      <c r="I162" s="138"/>
      <c r="J162" s="139">
        <f>ROUND(I162*H162,2)</f>
        <v>0</v>
      </c>
      <c r="K162" s="135" t="s">
        <v>166</v>
      </c>
      <c r="L162" s="33"/>
      <c r="M162" s="140" t="s">
        <v>44</v>
      </c>
      <c r="N162" s="141" t="s">
        <v>53</v>
      </c>
      <c r="P162" s="142">
        <f>O162*H162</f>
        <v>0</v>
      </c>
      <c r="Q162" s="142">
        <v>1.031199</v>
      </c>
      <c r="R162" s="142">
        <f>Q162*H162</f>
        <v>76.308726</v>
      </c>
      <c r="S162" s="142">
        <v>0</v>
      </c>
      <c r="T162" s="143">
        <f>S162*H162</f>
        <v>0</v>
      </c>
      <c r="AR162" s="144" t="s">
        <v>167</v>
      </c>
      <c r="AT162" s="144" t="s">
        <v>162</v>
      </c>
      <c r="AU162" s="144" t="s">
        <v>92</v>
      </c>
      <c r="AY162" s="17" t="s">
        <v>160</v>
      </c>
      <c r="BE162" s="145">
        <f>IF(N162="základní",J162,0)</f>
        <v>0</v>
      </c>
      <c r="BF162" s="145">
        <f>IF(N162="snížená",J162,0)</f>
        <v>0</v>
      </c>
      <c r="BG162" s="145">
        <f>IF(N162="zákl. přenesená",J162,0)</f>
        <v>0</v>
      </c>
      <c r="BH162" s="145">
        <f>IF(N162="sníž. přenesená",J162,0)</f>
        <v>0</v>
      </c>
      <c r="BI162" s="145">
        <f>IF(N162="nulová",J162,0)</f>
        <v>0</v>
      </c>
      <c r="BJ162" s="17" t="s">
        <v>90</v>
      </c>
      <c r="BK162" s="145">
        <f>ROUND(I162*H162,2)</f>
        <v>0</v>
      </c>
      <c r="BL162" s="17" t="s">
        <v>167</v>
      </c>
      <c r="BM162" s="144" t="s">
        <v>970</v>
      </c>
    </row>
    <row r="163" spans="2:47" s="1" customFormat="1" ht="11.25">
      <c r="B163" s="33"/>
      <c r="D163" s="146" t="s">
        <v>169</v>
      </c>
      <c r="F163" s="147" t="s">
        <v>732</v>
      </c>
      <c r="I163" s="148"/>
      <c r="L163" s="33"/>
      <c r="M163" s="149"/>
      <c r="T163" s="54"/>
      <c r="AT163" s="17" t="s">
        <v>169</v>
      </c>
      <c r="AU163" s="17" t="s">
        <v>92</v>
      </c>
    </row>
    <row r="164" spans="2:47" s="1" customFormat="1" ht="68.25">
      <c r="B164" s="33"/>
      <c r="D164" s="150" t="s">
        <v>171</v>
      </c>
      <c r="F164" s="151" t="s">
        <v>733</v>
      </c>
      <c r="I164" s="148"/>
      <c r="L164" s="33"/>
      <c r="M164" s="149"/>
      <c r="T164" s="54"/>
      <c r="AT164" s="17" t="s">
        <v>171</v>
      </c>
      <c r="AU164" s="17" t="s">
        <v>92</v>
      </c>
    </row>
    <row r="165" spans="2:51" s="12" customFormat="1" ht="11.25">
      <c r="B165" s="152"/>
      <c r="D165" s="150" t="s">
        <v>173</v>
      </c>
      <c r="E165" s="153" t="s">
        <v>44</v>
      </c>
      <c r="F165" s="154" t="s">
        <v>971</v>
      </c>
      <c r="H165" s="155">
        <v>74</v>
      </c>
      <c r="I165" s="156"/>
      <c r="L165" s="152"/>
      <c r="M165" s="157"/>
      <c r="T165" s="158"/>
      <c r="AT165" s="153" t="s">
        <v>173</v>
      </c>
      <c r="AU165" s="153" t="s">
        <v>92</v>
      </c>
      <c r="AV165" s="12" t="s">
        <v>92</v>
      </c>
      <c r="AW165" s="12" t="s">
        <v>42</v>
      </c>
      <c r="AX165" s="12" t="s">
        <v>90</v>
      </c>
      <c r="AY165" s="153" t="s">
        <v>160</v>
      </c>
    </row>
    <row r="166" spans="2:63" s="11" customFormat="1" ht="22.9" customHeight="1">
      <c r="B166" s="121"/>
      <c r="D166" s="122" t="s">
        <v>81</v>
      </c>
      <c r="E166" s="131" t="s">
        <v>230</v>
      </c>
      <c r="F166" s="131" t="s">
        <v>361</v>
      </c>
      <c r="I166" s="124"/>
      <c r="J166" s="132">
        <f>BK166</f>
        <v>0</v>
      </c>
      <c r="L166" s="121"/>
      <c r="M166" s="126"/>
      <c r="P166" s="127">
        <f>SUM(P167:P189)</f>
        <v>0</v>
      </c>
      <c r="R166" s="127">
        <f>SUM(R167:R189)</f>
        <v>12.2247536384</v>
      </c>
      <c r="T166" s="128">
        <f>SUM(T167:T189)</f>
        <v>12.456</v>
      </c>
      <c r="AR166" s="122" t="s">
        <v>90</v>
      </c>
      <c r="AT166" s="129" t="s">
        <v>81</v>
      </c>
      <c r="AU166" s="129" t="s">
        <v>90</v>
      </c>
      <c r="AY166" s="122" t="s">
        <v>160</v>
      </c>
      <c r="BK166" s="130">
        <f>SUM(BK167:BK189)</f>
        <v>0</v>
      </c>
    </row>
    <row r="167" spans="2:65" s="1" customFormat="1" ht="24.2" customHeight="1">
      <c r="B167" s="33"/>
      <c r="C167" s="133" t="s">
        <v>321</v>
      </c>
      <c r="D167" s="133" t="s">
        <v>162</v>
      </c>
      <c r="E167" s="134" t="s">
        <v>972</v>
      </c>
      <c r="F167" s="135" t="s">
        <v>973</v>
      </c>
      <c r="G167" s="136" t="s">
        <v>200</v>
      </c>
      <c r="H167" s="137">
        <v>28</v>
      </c>
      <c r="I167" s="138"/>
      <c r="J167" s="139">
        <f>ROUND(I167*H167,2)</f>
        <v>0</v>
      </c>
      <c r="K167" s="135" t="s">
        <v>166</v>
      </c>
      <c r="L167" s="33"/>
      <c r="M167" s="140" t="s">
        <v>44</v>
      </c>
      <c r="N167" s="141" t="s">
        <v>53</v>
      </c>
      <c r="P167" s="142">
        <f>O167*H167</f>
        <v>0</v>
      </c>
      <c r="Q167" s="142">
        <v>0.05107</v>
      </c>
      <c r="R167" s="142">
        <f>Q167*H167</f>
        <v>1.42996</v>
      </c>
      <c r="S167" s="142">
        <v>0</v>
      </c>
      <c r="T167" s="143">
        <f>S167*H167</f>
        <v>0</v>
      </c>
      <c r="AR167" s="144" t="s">
        <v>167</v>
      </c>
      <c r="AT167" s="144" t="s">
        <v>162</v>
      </c>
      <c r="AU167" s="144" t="s">
        <v>92</v>
      </c>
      <c r="AY167" s="17" t="s">
        <v>160</v>
      </c>
      <c r="BE167" s="145">
        <f>IF(N167="základní",J167,0)</f>
        <v>0</v>
      </c>
      <c r="BF167" s="145">
        <f>IF(N167="snížená",J167,0)</f>
        <v>0</v>
      </c>
      <c r="BG167" s="145">
        <f>IF(N167="zákl. přenesená",J167,0)</f>
        <v>0</v>
      </c>
      <c r="BH167" s="145">
        <f>IF(N167="sníž. přenesená",J167,0)</f>
        <v>0</v>
      </c>
      <c r="BI167" s="145">
        <f>IF(N167="nulová",J167,0)</f>
        <v>0</v>
      </c>
      <c r="BJ167" s="17" t="s">
        <v>90</v>
      </c>
      <c r="BK167" s="145">
        <f>ROUND(I167*H167,2)</f>
        <v>0</v>
      </c>
      <c r="BL167" s="17" t="s">
        <v>167</v>
      </c>
      <c r="BM167" s="144" t="s">
        <v>974</v>
      </c>
    </row>
    <row r="168" spans="2:47" s="1" customFormat="1" ht="11.25">
      <c r="B168" s="33"/>
      <c r="D168" s="146" t="s">
        <v>169</v>
      </c>
      <c r="F168" s="147" t="s">
        <v>975</v>
      </c>
      <c r="I168" s="148"/>
      <c r="L168" s="33"/>
      <c r="M168" s="149"/>
      <c r="T168" s="54"/>
      <c r="AT168" s="17" t="s">
        <v>169</v>
      </c>
      <c r="AU168" s="17" t="s">
        <v>92</v>
      </c>
    </row>
    <row r="169" spans="2:47" s="1" customFormat="1" ht="87.75">
      <c r="B169" s="33"/>
      <c r="D169" s="150" t="s">
        <v>171</v>
      </c>
      <c r="F169" s="151" t="s">
        <v>738</v>
      </c>
      <c r="I169" s="148"/>
      <c r="L169" s="33"/>
      <c r="M169" s="149"/>
      <c r="T169" s="54"/>
      <c r="AT169" s="17" t="s">
        <v>171</v>
      </c>
      <c r="AU169" s="17" t="s">
        <v>92</v>
      </c>
    </row>
    <row r="170" spans="2:51" s="12" customFormat="1" ht="11.25">
      <c r="B170" s="152"/>
      <c r="D170" s="150" t="s">
        <v>173</v>
      </c>
      <c r="E170" s="153" t="s">
        <v>44</v>
      </c>
      <c r="F170" s="154" t="s">
        <v>976</v>
      </c>
      <c r="H170" s="155">
        <v>28</v>
      </c>
      <c r="I170" s="156"/>
      <c r="L170" s="152"/>
      <c r="M170" s="157"/>
      <c r="T170" s="158"/>
      <c r="AT170" s="153" t="s">
        <v>173</v>
      </c>
      <c r="AU170" s="153" t="s">
        <v>92</v>
      </c>
      <c r="AV170" s="12" t="s">
        <v>92</v>
      </c>
      <c r="AW170" s="12" t="s">
        <v>42</v>
      </c>
      <c r="AX170" s="12" t="s">
        <v>90</v>
      </c>
      <c r="AY170" s="153" t="s">
        <v>160</v>
      </c>
    </row>
    <row r="171" spans="2:65" s="1" customFormat="1" ht="24.2" customHeight="1">
      <c r="B171" s="33"/>
      <c r="C171" s="133" t="s">
        <v>327</v>
      </c>
      <c r="D171" s="133" t="s">
        <v>162</v>
      </c>
      <c r="E171" s="134" t="s">
        <v>977</v>
      </c>
      <c r="F171" s="135" t="s">
        <v>978</v>
      </c>
      <c r="G171" s="136" t="s">
        <v>200</v>
      </c>
      <c r="H171" s="137">
        <v>8.6</v>
      </c>
      <c r="I171" s="138"/>
      <c r="J171" s="139">
        <f>ROUND(I171*H171,2)</f>
        <v>0</v>
      </c>
      <c r="K171" s="135" t="s">
        <v>166</v>
      </c>
      <c r="L171" s="33"/>
      <c r="M171" s="140" t="s">
        <v>44</v>
      </c>
      <c r="N171" s="141" t="s">
        <v>53</v>
      </c>
      <c r="P171" s="142">
        <f>O171*H171</f>
        <v>0</v>
      </c>
      <c r="Q171" s="142">
        <v>0.163706</v>
      </c>
      <c r="R171" s="142">
        <f>Q171*H171</f>
        <v>1.4078715999999998</v>
      </c>
      <c r="S171" s="142">
        <v>0</v>
      </c>
      <c r="T171" s="143">
        <f>S171*H171</f>
        <v>0</v>
      </c>
      <c r="AR171" s="144" t="s">
        <v>167</v>
      </c>
      <c r="AT171" s="144" t="s">
        <v>162</v>
      </c>
      <c r="AU171" s="144" t="s">
        <v>92</v>
      </c>
      <c r="AY171" s="17" t="s">
        <v>160</v>
      </c>
      <c r="BE171" s="145">
        <f>IF(N171="základní",J171,0)</f>
        <v>0</v>
      </c>
      <c r="BF171" s="145">
        <f>IF(N171="snížená",J171,0)</f>
        <v>0</v>
      </c>
      <c r="BG171" s="145">
        <f>IF(N171="zákl. přenesená",J171,0)</f>
        <v>0</v>
      </c>
      <c r="BH171" s="145">
        <f>IF(N171="sníž. přenesená",J171,0)</f>
        <v>0</v>
      </c>
      <c r="BI171" s="145">
        <f>IF(N171="nulová",J171,0)</f>
        <v>0</v>
      </c>
      <c r="BJ171" s="17" t="s">
        <v>90</v>
      </c>
      <c r="BK171" s="145">
        <f>ROUND(I171*H171,2)</f>
        <v>0</v>
      </c>
      <c r="BL171" s="17" t="s">
        <v>167</v>
      </c>
      <c r="BM171" s="144" t="s">
        <v>979</v>
      </c>
    </row>
    <row r="172" spans="2:47" s="1" customFormat="1" ht="11.25">
      <c r="B172" s="33"/>
      <c r="D172" s="146" t="s">
        <v>169</v>
      </c>
      <c r="F172" s="147" t="s">
        <v>980</v>
      </c>
      <c r="I172" s="148"/>
      <c r="L172" s="33"/>
      <c r="M172" s="149"/>
      <c r="T172" s="54"/>
      <c r="AT172" s="17" t="s">
        <v>169</v>
      </c>
      <c r="AU172" s="17" t="s">
        <v>92</v>
      </c>
    </row>
    <row r="173" spans="2:47" s="1" customFormat="1" ht="87.75">
      <c r="B173" s="33"/>
      <c r="D173" s="150" t="s">
        <v>171</v>
      </c>
      <c r="F173" s="151" t="s">
        <v>981</v>
      </c>
      <c r="I173" s="148"/>
      <c r="L173" s="33"/>
      <c r="M173" s="149"/>
      <c r="T173" s="54"/>
      <c r="AT173" s="17" t="s">
        <v>171</v>
      </c>
      <c r="AU173" s="17" t="s">
        <v>92</v>
      </c>
    </row>
    <row r="174" spans="2:51" s="12" customFormat="1" ht="11.25">
      <c r="B174" s="152"/>
      <c r="D174" s="150" t="s">
        <v>173</v>
      </c>
      <c r="E174" s="153" t="s">
        <v>44</v>
      </c>
      <c r="F174" s="154" t="s">
        <v>982</v>
      </c>
      <c r="H174" s="155">
        <v>8.6</v>
      </c>
      <c r="I174" s="156"/>
      <c r="L174" s="152"/>
      <c r="M174" s="157"/>
      <c r="T174" s="158"/>
      <c r="AT174" s="153" t="s">
        <v>173</v>
      </c>
      <c r="AU174" s="153" t="s">
        <v>92</v>
      </c>
      <c r="AV174" s="12" t="s">
        <v>92</v>
      </c>
      <c r="AW174" s="12" t="s">
        <v>42</v>
      </c>
      <c r="AX174" s="12" t="s">
        <v>90</v>
      </c>
      <c r="AY174" s="153" t="s">
        <v>160</v>
      </c>
    </row>
    <row r="175" spans="2:65" s="1" customFormat="1" ht="16.5" customHeight="1">
      <c r="B175" s="33"/>
      <c r="C175" s="172" t="s">
        <v>335</v>
      </c>
      <c r="D175" s="172" t="s">
        <v>246</v>
      </c>
      <c r="E175" s="173" t="s">
        <v>983</v>
      </c>
      <c r="F175" s="174" t="s">
        <v>984</v>
      </c>
      <c r="G175" s="175" t="s">
        <v>200</v>
      </c>
      <c r="H175" s="176">
        <v>8.6</v>
      </c>
      <c r="I175" s="177"/>
      <c r="J175" s="178">
        <f>ROUND(I175*H175,2)</f>
        <v>0</v>
      </c>
      <c r="K175" s="174" t="s">
        <v>166</v>
      </c>
      <c r="L175" s="179"/>
      <c r="M175" s="180" t="s">
        <v>44</v>
      </c>
      <c r="N175" s="181" t="s">
        <v>53</v>
      </c>
      <c r="P175" s="142">
        <f>O175*H175</f>
        <v>0</v>
      </c>
      <c r="Q175" s="142">
        <v>0.134</v>
      </c>
      <c r="R175" s="142">
        <f>Q175*H175</f>
        <v>1.1524</v>
      </c>
      <c r="S175" s="142">
        <v>0</v>
      </c>
      <c r="T175" s="143">
        <f>S175*H175</f>
        <v>0</v>
      </c>
      <c r="AR175" s="144" t="s">
        <v>222</v>
      </c>
      <c r="AT175" s="144" t="s">
        <v>246</v>
      </c>
      <c r="AU175" s="144" t="s">
        <v>92</v>
      </c>
      <c r="AY175" s="17" t="s">
        <v>160</v>
      </c>
      <c r="BE175" s="145">
        <f>IF(N175="základní",J175,0)</f>
        <v>0</v>
      </c>
      <c r="BF175" s="145">
        <f>IF(N175="snížená",J175,0)</f>
        <v>0</v>
      </c>
      <c r="BG175" s="145">
        <f>IF(N175="zákl. přenesená",J175,0)</f>
        <v>0</v>
      </c>
      <c r="BH175" s="145">
        <f>IF(N175="sníž. přenesená",J175,0)</f>
        <v>0</v>
      </c>
      <c r="BI175" s="145">
        <f>IF(N175="nulová",J175,0)</f>
        <v>0</v>
      </c>
      <c r="BJ175" s="17" t="s">
        <v>90</v>
      </c>
      <c r="BK175" s="145">
        <f>ROUND(I175*H175,2)</f>
        <v>0</v>
      </c>
      <c r="BL175" s="17" t="s">
        <v>167</v>
      </c>
      <c r="BM175" s="144" t="s">
        <v>985</v>
      </c>
    </row>
    <row r="176" spans="2:65" s="1" customFormat="1" ht="16.5" customHeight="1">
      <c r="B176" s="33"/>
      <c r="C176" s="133" t="s">
        <v>342</v>
      </c>
      <c r="D176" s="133" t="s">
        <v>162</v>
      </c>
      <c r="E176" s="134" t="s">
        <v>986</v>
      </c>
      <c r="F176" s="135" t="s">
        <v>987</v>
      </c>
      <c r="G176" s="136" t="s">
        <v>208</v>
      </c>
      <c r="H176" s="137">
        <v>4.7</v>
      </c>
      <c r="I176" s="138"/>
      <c r="J176" s="139">
        <f>ROUND(I176*H176,2)</f>
        <v>0</v>
      </c>
      <c r="K176" s="135" t="s">
        <v>166</v>
      </c>
      <c r="L176" s="33"/>
      <c r="M176" s="140" t="s">
        <v>44</v>
      </c>
      <c r="N176" s="141" t="s">
        <v>53</v>
      </c>
      <c r="P176" s="142">
        <f>O176*H176</f>
        <v>0</v>
      </c>
      <c r="Q176" s="142">
        <v>0.121711072</v>
      </c>
      <c r="R176" s="142">
        <f>Q176*H176</f>
        <v>0.5720420384</v>
      </c>
      <c r="S176" s="142">
        <v>2.4</v>
      </c>
      <c r="T176" s="143">
        <f>S176*H176</f>
        <v>11.28</v>
      </c>
      <c r="AR176" s="144" t="s">
        <v>167</v>
      </c>
      <c r="AT176" s="144" t="s">
        <v>162</v>
      </c>
      <c r="AU176" s="144" t="s">
        <v>92</v>
      </c>
      <c r="AY176" s="17" t="s">
        <v>160</v>
      </c>
      <c r="BE176" s="145">
        <f>IF(N176="základní",J176,0)</f>
        <v>0</v>
      </c>
      <c r="BF176" s="145">
        <f>IF(N176="snížená",J176,0)</f>
        <v>0</v>
      </c>
      <c r="BG176" s="145">
        <f>IF(N176="zákl. přenesená",J176,0)</f>
        <v>0</v>
      </c>
      <c r="BH176" s="145">
        <f>IF(N176="sníž. přenesená",J176,0)</f>
        <v>0</v>
      </c>
      <c r="BI176" s="145">
        <f>IF(N176="nulová",J176,0)</f>
        <v>0</v>
      </c>
      <c r="BJ176" s="17" t="s">
        <v>90</v>
      </c>
      <c r="BK176" s="145">
        <f>ROUND(I176*H176,2)</f>
        <v>0</v>
      </c>
      <c r="BL176" s="17" t="s">
        <v>167</v>
      </c>
      <c r="BM176" s="144" t="s">
        <v>988</v>
      </c>
    </row>
    <row r="177" spans="2:47" s="1" customFormat="1" ht="11.25">
      <c r="B177" s="33"/>
      <c r="D177" s="146" t="s">
        <v>169</v>
      </c>
      <c r="F177" s="147" t="s">
        <v>989</v>
      </c>
      <c r="I177" s="148"/>
      <c r="L177" s="33"/>
      <c r="M177" s="149"/>
      <c r="T177" s="54"/>
      <c r="AT177" s="17" t="s">
        <v>169</v>
      </c>
      <c r="AU177" s="17" t="s">
        <v>92</v>
      </c>
    </row>
    <row r="178" spans="2:47" s="1" customFormat="1" ht="146.25">
      <c r="B178" s="33"/>
      <c r="D178" s="150" t="s">
        <v>171</v>
      </c>
      <c r="F178" s="151" t="s">
        <v>990</v>
      </c>
      <c r="I178" s="148"/>
      <c r="L178" s="33"/>
      <c r="M178" s="149"/>
      <c r="T178" s="54"/>
      <c r="AT178" s="17" t="s">
        <v>171</v>
      </c>
      <c r="AU178" s="17" t="s">
        <v>92</v>
      </c>
    </row>
    <row r="179" spans="2:65" s="1" customFormat="1" ht="37.9" customHeight="1">
      <c r="B179" s="33"/>
      <c r="C179" s="133" t="s">
        <v>348</v>
      </c>
      <c r="D179" s="133" t="s">
        <v>162</v>
      </c>
      <c r="E179" s="134" t="s">
        <v>612</v>
      </c>
      <c r="F179" s="135" t="s">
        <v>613</v>
      </c>
      <c r="G179" s="136" t="s">
        <v>200</v>
      </c>
      <c r="H179" s="137">
        <v>28</v>
      </c>
      <c r="I179" s="138"/>
      <c r="J179" s="139">
        <f>ROUND(I179*H179,2)</f>
        <v>0</v>
      </c>
      <c r="K179" s="135" t="s">
        <v>166</v>
      </c>
      <c r="L179" s="33"/>
      <c r="M179" s="140" t="s">
        <v>44</v>
      </c>
      <c r="N179" s="141" t="s">
        <v>53</v>
      </c>
      <c r="P179" s="142">
        <f>O179*H179</f>
        <v>0</v>
      </c>
      <c r="Q179" s="142">
        <v>8.6E-05</v>
      </c>
      <c r="R179" s="142">
        <f>Q179*H179</f>
        <v>0.002408</v>
      </c>
      <c r="S179" s="142">
        <v>0.042</v>
      </c>
      <c r="T179" s="143">
        <f>S179*H179</f>
        <v>1.1760000000000002</v>
      </c>
      <c r="AR179" s="144" t="s">
        <v>167</v>
      </c>
      <c r="AT179" s="144" t="s">
        <v>162</v>
      </c>
      <c r="AU179" s="144" t="s">
        <v>92</v>
      </c>
      <c r="AY179" s="17" t="s">
        <v>160</v>
      </c>
      <c r="BE179" s="145">
        <f>IF(N179="základní",J179,0)</f>
        <v>0</v>
      </c>
      <c r="BF179" s="145">
        <f>IF(N179="snížená",J179,0)</f>
        <v>0</v>
      </c>
      <c r="BG179" s="145">
        <f>IF(N179="zákl. přenesená",J179,0)</f>
        <v>0</v>
      </c>
      <c r="BH179" s="145">
        <f>IF(N179="sníž. přenesená",J179,0)</f>
        <v>0</v>
      </c>
      <c r="BI179" s="145">
        <f>IF(N179="nulová",J179,0)</f>
        <v>0</v>
      </c>
      <c r="BJ179" s="17" t="s">
        <v>90</v>
      </c>
      <c r="BK179" s="145">
        <f>ROUND(I179*H179,2)</f>
        <v>0</v>
      </c>
      <c r="BL179" s="17" t="s">
        <v>167</v>
      </c>
      <c r="BM179" s="144" t="s">
        <v>991</v>
      </c>
    </row>
    <row r="180" spans="2:47" s="1" customFormat="1" ht="11.25">
      <c r="B180" s="33"/>
      <c r="D180" s="146" t="s">
        <v>169</v>
      </c>
      <c r="F180" s="147" t="s">
        <v>615</v>
      </c>
      <c r="I180" s="148"/>
      <c r="L180" s="33"/>
      <c r="M180" s="149"/>
      <c r="T180" s="54"/>
      <c r="AT180" s="17" t="s">
        <v>169</v>
      </c>
      <c r="AU180" s="17" t="s">
        <v>92</v>
      </c>
    </row>
    <row r="181" spans="2:47" s="1" customFormat="1" ht="87.75">
      <c r="B181" s="33"/>
      <c r="D181" s="150" t="s">
        <v>171</v>
      </c>
      <c r="F181" s="151" t="s">
        <v>616</v>
      </c>
      <c r="I181" s="148"/>
      <c r="L181" s="33"/>
      <c r="M181" s="149"/>
      <c r="T181" s="54"/>
      <c r="AT181" s="17" t="s">
        <v>171</v>
      </c>
      <c r="AU181" s="17" t="s">
        <v>92</v>
      </c>
    </row>
    <row r="182" spans="2:51" s="12" customFormat="1" ht="11.25">
      <c r="B182" s="152"/>
      <c r="D182" s="150" t="s">
        <v>173</v>
      </c>
      <c r="E182" s="153" t="s">
        <v>44</v>
      </c>
      <c r="F182" s="154" t="s">
        <v>976</v>
      </c>
      <c r="H182" s="155">
        <v>28</v>
      </c>
      <c r="I182" s="156"/>
      <c r="L182" s="152"/>
      <c r="M182" s="157"/>
      <c r="T182" s="158"/>
      <c r="AT182" s="153" t="s">
        <v>173</v>
      </c>
      <c r="AU182" s="153" t="s">
        <v>92</v>
      </c>
      <c r="AV182" s="12" t="s">
        <v>92</v>
      </c>
      <c r="AW182" s="12" t="s">
        <v>42</v>
      </c>
      <c r="AX182" s="12" t="s">
        <v>90</v>
      </c>
      <c r="AY182" s="153" t="s">
        <v>160</v>
      </c>
    </row>
    <row r="183" spans="2:65" s="1" customFormat="1" ht="24.2" customHeight="1">
      <c r="B183" s="33"/>
      <c r="C183" s="133" t="s">
        <v>354</v>
      </c>
      <c r="D183" s="133" t="s">
        <v>162</v>
      </c>
      <c r="E183" s="134" t="s">
        <v>992</v>
      </c>
      <c r="F183" s="135" t="s">
        <v>993</v>
      </c>
      <c r="G183" s="136" t="s">
        <v>165</v>
      </c>
      <c r="H183" s="137">
        <v>98</v>
      </c>
      <c r="I183" s="138"/>
      <c r="J183" s="139">
        <f>ROUND(I183*H183,2)</f>
        <v>0</v>
      </c>
      <c r="K183" s="135" t="s">
        <v>166</v>
      </c>
      <c r="L183" s="33"/>
      <c r="M183" s="140" t="s">
        <v>44</v>
      </c>
      <c r="N183" s="141" t="s">
        <v>53</v>
      </c>
      <c r="P183" s="142">
        <f>O183*H183</f>
        <v>0</v>
      </c>
      <c r="Q183" s="142">
        <v>0.078164</v>
      </c>
      <c r="R183" s="142">
        <f>Q183*H183</f>
        <v>7.6600719999999995</v>
      </c>
      <c r="S183" s="142">
        <v>0</v>
      </c>
      <c r="T183" s="143">
        <f>S183*H183</f>
        <v>0</v>
      </c>
      <c r="AR183" s="144" t="s">
        <v>167</v>
      </c>
      <c r="AT183" s="144" t="s">
        <v>162</v>
      </c>
      <c r="AU183" s="144" t="s">
        <v>92</v>
      </c>
      <c r="AY183" s="17" t="s">
        <v>160</v>
      </c>
      <c r="BE183" s="145">
        <f>IF(N183="základní",J183,0)</f>
        <v>0</v>
      </c>
      <c r="BF183" s="145">
        <f>IF(N183="snížená",J183,0)</f>
        <v>0</v>
      </c>
      <c r="BG183" s="145">
        <f>IF(N183="zákl. přenesená",J183,0)</f>
        <v>0</v>
      </c>
      <c r="BH183" s="145">
        <f>IF(N183="sníž. přenesená",J183,0)</f>
        <v>0</v>
      </c>
      <c r="BI183" s="145">
        <f>IF(N183="nulová",J183,0)</f>
        <v>0</v>
      </c>
      <c r="BJ183" s="17" t="s">
        <v>90</v>
      </c>
      <c r="BK183" s="145">
        <f>ROUND(I183*H183,2)</f>
        <v>0</v>
      </c>
      <c r="BL183" s="17" t="s">
        <v>167</v>
      </c>
      <c r="BM183" s="144" t="s">
        <v>994</v>
      </c>
    </row>
    <row r="184" spans="2:47" s="1" customFormat="1" ht="11.25">
      <c r="B184" s="33"/>
      <c r="D184" s="146" t="s">
        <v>169</v>
      </c>
      <c r="F184" s="147" t="s">
        <v>995</v>
      </c>
      <c r="I184" s="148"/>
      <c r="L184" s="33"/>
      <c r="M184" s="149"/>
      <c r="T184" s="54"/>
      <c r="AT184" s="17" t="s">
        <v>169</v>
      </c>
      <c r="AU184" s="17" t="s">
        <v>92</v>
      </c>
    </row>
    <row r="185" spans="2:47" s="1" customFormat="1" ht="126.75">
      <c r="B185" s="33"/>
      <c r="D185" s="150" t="s">
        <v>171</v>
      </c>
      <c r="F185" s="151" t="s">
        <v>996</v>
      </c>
      <c r="I185" s="148"/>
      <c r="L185" s="33"/>
      <c r="M185" s="149"/>
      <c r="T185" s="54"/>
      <c r="AT185" s="17" t="s">
        <v>171</v>
      </c>
      <c r="AU185" s="17" t="s">
        <v>92</v>
      </c>
    </row>
    <row r="186" spans="2:51" s="12" customFormat="1" ht="11.25">
      <c r="B186" s="152"/>
      <c r="D186" s="150" t="s">
        <v>173</v>
      </c>
      <c r="E186" s="153" t="s">
        <v>44</v>
      </c>
      <c r="F186" s="154" t="s">
        <v>997</v>
      </c>
      <c r="H186" s="155">
        <v>98</v>
      </c>
      <c r="I186" s="156"/>
      <c r="L186" s="152"/>
      <c r="M186" s="157"/>
      <c r="T186" s="158"/>
      <c r="AT186" s="153" t="s">
        <v>173</v>
      </c>
      <c r="AU186" s="153" t="s">
        <v>92</v>
      </c>
      <c r="AV186" s="12" t="s">
        <v>92</v>
      </c>
      <c r="AW186" s="12" t="s">
        <v>42</v>
      </c>
      <c r="AX186" s="12" t="s">
        <v>90</v>
      </c>
      <c r="AY186" s="153" t="s">
        <v>160</v>
      </c>
    </row>
    <row r="187" spans="2:65" s="1" customFormat="1" ht="24.2" customHeight="1">
      <c r="B187" s="33"/>
      <c r="C187" s="133" t="s">
        <v>362</v>
      </c>
      <c r="D187" s="133" t="s">
        <v>162</v>
      </c>
      <c r="E187" s="134" t="s">
        <v>998</v>
      </c>
      <c r="F187" s="135" t="s">
        <v>999</v>
      </c>
      <c r="G187" s="136" t="s">
        <v>165</v>
      </c>
      <c r="H187" s="137">
        <v>98</v>
      </c>
      <c r="I187" s="138"/>
      <c r="J187" s="139">
        <f>ROUND(I187*H187,2)</f>
        <v>0</v>
      </c>
      <c r="K187" s="135" t="s">
        <v>166</v>
      </c>
      <c r="L187" s="33"/>
      <c r="M187" s="140" t="s">
        <v>44</v>
      </c>
      <c r="N187" s="141" t="s">
        <v>53</v>
      </c>
      <c r="P187" s="142">
        <f>O187*H187</f>
        <v>0</v>
      </c>
      <c r="Q187" s="142">
        <v>0</v>
      </c>
      <c r="R187" s="142">
        <f>Q187*H187</f>
        <v>0</v>
      </c>
      <c r="S187" s="142">
        <v>0</v>
      </c>
      <c r="T187" s="143">
        <f>S187*H187</f>
        <v>0</v>
      </c>
      <c r="AR187" s="144" t="s">
        <v>167</v>
      </c>
      <c r="AT187" s="144" t="s">
        <v>162</v>
      </c>
      <c r="AU187" s="144" t="s">
        <v>92</v>
      </c>
      <c r="AY187" s="17" t="s">
        <v>160</v>
      </c>
      <c r="BE187" s="145">
        <f>IF(N187="základní",J187,0)</f>
        <v>0</v>
      </c>
      <c r="BF187" s="145">
        <f>IF(N187="snížená",J187,0)</f>
        <v>0</v>
      </c>
      <c r="BG187" s="145">
        <f>IF(N187="zákl. přenesená",J187,0)</f>
        <v>0</v>
      </c>
      <c r="BH187" s="145">
        <f>IF(N187="sníž. přenesená",J187,0)</f>
        <v>0</v>
      </c>
      <c r="BI187" s="145">
        <f>IF(N187="nulová",J187,0)</f>
        <v>0</v>
      </c>
      <c r="BJ187" s="17" t="s">
        <v>90</v>
      </c>
      <c r="BK187" s="145">
        <f>ROUND(I187*H187,2)</f>
        <v>0</v>
      </c>
      <c r="BL187" s="17" t="s">
        <v>167</v>
      </c>
      <c r="BM187" s="144" t="s">
        <v>1000</v>
      </c>
    </row>
    <row r="188" spans="2:47" s="1" customFormat="1" ht="11.25">
      <c r="B188" s="33"/>
      <c r="D188" s="146" t="s">
        <v>169</v>
      </c>
      <c r="F188" s="147" t="s">
        <v>1001</v>
      </c>
      <c r="I188" s="148"/>
      <c r="L188" s="33"/>
      <c r="M188" s="149"/>
      <c r="T188" s="54"/>
      <c r="AT188" s="17" t="s">
        <v>169</v>
      </c>
      <c r="AU188" s="17" t="s">
        <v>92</v>
      </c>
    </row>
    <row r="189" spans="2:47" s="1" customFormat="1" ht="126.75">
      <c r="B189" s="33"/>
      <c r="D189" s="150" t="s">
        <v>171</v>
      </c>
      <c r="F189" s="151" t="s">
        <v>996</v>
      </c>
      <c r="I189" s="148"/>
      <c r="L189" s="33"/>
      <c r="M189" s="149"/>
      <c r="T189" s="54"/>
      <c r="AT189" s="17" t="s">
        <v>171</v>
      </c>
      <c r="AU189" s="17" t="s">
        <v>92</v>
      </c>
    </row>
    <row r="190" spans="2:63" s="11" customFormat="1" ht="22.9" customHeight="1">
      <c r="B190" s="121"/>
      <c r="D190" s="122" t="s">
        <v>81</v>
      </c>
      <c r="E190" s="131" t="s">
        <v>410</v>
      </c>
      <c r="F190" s="131" t="s">
        <v>411</v>
      </c>
      <c r="I190" s="124"/>
      <c r="J190" s="132">
        <f>BK190</f>
        <v>0</v>
      </c>
      <c r="L190" s="121"/>
      <c r="M190" s="126"/>
      <c r="P190" s="127">
        <f>SUM(P191:P200)</f>
        <v>0</v>
      </c>
      <c r="R190" s="127">
        <f>SUM(R191:R200)</f>
        <v>0</v>
      </c>
      <c r="T190" s="128">
        <f>SUM(T191:T200)</f>
        <v>0</v>
      </c>
      <c r="AR190" s="122" t="s">
        <v>90</v>
      </c>
      <c r="AT190" s="129" t="s">
        <v>81</v>
      </c>
      <c r="AU190" s="129" t="s">
        <v>90</v>
      </c>
      <c r="AY190" s="122" t="s">
        <v>160</v>
      </c>
      <c r="BK190" s="130">
        <f>SUM(BK191:BK200)</f>
        <v>0</v>
      </c>
    </row>
    <row r="191" spans="2:65" s="1" customFormat="1" ht="24.2" customHeight="1">
      <c r="B191" s="33"/>
      <c r="C191" s="133" t="s">
        <v>370</v>
      </c>
      <c r="D191" s="133" t="s">
        <v>162</v>
      </c>
      <c r="E191" s="134" t="s">
        <v>1002</v>
      </c>
      <c r="F191" s="135" t="s">
        <v>1003</v>
      </c>
      <c r="G191" s="136" t="s">
        <v>126</v>
      </c>
      <c r="H191" s="137">
        <v>11.28</v>
      </c>
      <c r="I191" s="138"/>
      <c r="J191" s="139">
        <f>ROUND(I191*H191,2)</f>
        <v>0</v>
      </c>
      <c r="K191" s="135" t="s">
        <v>166</v>
      </c>
      <c r="L191" s="33"/>
      <c r="M191" s="140" t="s">
        <v>44</v>
      </c>
      <c r="N191" s="141" t="s">
        <v>53</v>
      </c>
      <c r="P191" s="142">
        <f>O191*H191</f>
        <v>0</v>
      </c>
      <c r="Q191" s="142">
        <v>0</v>
      </c>
      <c r="R191" s="142">
        <f>Q191*H191</f>
        <v>0</v>
      </c>
      <c r="S191" s="142">
        <v>0</v>
      </c>
      <c r="T191" s="143">
        <f>S191*H191</f>
        <v>0</v>
      </c>
      <c r="AR191" s="144" t="s">
        <v>167</v>
      </c>
      <c r="AT191" s="144" t="s">
        <v>162</v>
      </c>
      <c r="AU191" s="144" t="s">
        <v>92</v>
      </c>
      <c r="AY191" s="17" t="s">
        <v>160</v>
      </c>
      <c r="BE191" s="145">
        <f>IF(N191="základní",J191,0)</f>
        <v>0</v>
      </c>
      <c r="BF191" s="145">
        <f>IF(N191="snížená",J191,0)</f>
        <v>0</v>
      </c>
      <c r="BG191" s="145">
        <f>IF(N191="zákl. přenesená",J191,0)</f>
        <v>0</v>
      </c>
      <c r="BH191" s="145">
        <f>IF(N191="sníž. přenesená",J191,0)</f>
        <v>0</v>
      </c>
      <c r="BI191" s="145">
        <f>IF(N191="nulová",J191,0)</f>
        <v>0</v>
      </c>
      <c r="BJ191" s="17" t="s">
        <v>90</v>
      </c>
      <c r="BK191" s="145">
        <f>ROUND(I191*H191,2)</f>
        <v>0</v>
      </c>
      <c r="BL191" s="17" t="s">
        <v>167</v>
      </c>
      <c r="BM191" s="144" t="s">
        <v>1004</v>
      </c>
    </row>
    <row r="192" spans="2:47" s="1" customFormat="1" ht="11.25">
      <c r="B192" s="33"/>
      <c r="D192" s="146" t="s">
        <v>169</v>
      </c>
      <c r="F192" s="147" t="s">
        <v>1005</v>
      </c>
      <c r="I192" s="148"/>
      <c r="L192" s="33"/>
      <c r="M192" s="149"/>
      <c r="T192" s="54"/>
      <c r="AT192" s="17" t="s">
        <v>169</v>
      </c>
      <c r="AU192" s="17" t="s">
        <v>92</v>
      </c>
    </row>
    <row r="193" spans="2:47" s="1" customFormat="1" ht="58.5">
      <c r="B193" s="33"/>
      <c r="D193" s="150" t="s">
        <v>171</v>
      </c>
      <c r="F193" s="151" t="s">
        <v>1006</v>
      </c>
      <c r="I193" s="148"/>
      <c r="L193" s="33"/>
      <c r="M193" s="149"/>
      <c r="T193" s="54"/>
      <c r="AT193" s="17" t="s">
        <v>171</v>
      </c>
      <c r="AU193" s="17" t="s">
        <v>92</v>
      </c>
    </row>
    <row r="194" spans="2:65" s="1" customFormat="1" ht="21.75" customHeight="1">
      <c r="B194" s="33"/>
      <c r="C194" s="133" t="s">
        <v>375</v>
      </c>
      <c r="D194" s="133" t="s">
        <v>162</v>
      </c>
      <c r="E194" s="134" t="s">
        <v>1007</v>
      </c>
      <c r="F194" s="135" t="s">
        <v>1008</v>
      </c>
      <c r="G194" s="136" t="s">
        <v>126</v>
      </c>
      <c r="H194" s="137">
        <v>12.456</v>
      </c>
      <c r="I194" s="138"/>
      <c r="J194" s="139">
        <f>ROUND(I194*H194,2)</f>
        <v>0</v>
      </c>
      <c r="K194" s="135" t="s">
        <v>166</v>
      </c>
      <c r="L194" s="33"/>
      <c r="M194" s="140" t="s">
        <v>44</v>
      </c>
      <c r="N194" s="141" t="s">
        <v>53</v>
      </c>
      <c r="P194" s="142">
        <f>O194*H194</f>
        <v>0</v>
      </c>
      <c r="Q194" s="142">
        <v>0</v>
      </c>
      <c r="R194" s="142">
        <f>Q194*H194</f>
        <v>0</v>
      </c>
      <c r="S194" s="142">
        <v>0</v>
      </c>
      <c r="T194" s="143">
        <f>S194*H194</f>
        <v>0</v>
      </c>
      <c r="AR194" s="144" t="s">
        <v>167</v>
      </c>
      <c r="AT194" s="144" t="s">
        <v>162</v>
      </c>
      <c r="AU194" s="144" t="s">
        <v>92</v>
      </c>
      <c r="AY194" s="17" t="s">
        <v>160</v>
      </c>
      <c r="BE194" s="145">
        <f>IF(N194="základní",J194,0)</f>
        <v>0</v>
      </c>
      <c r="BF194" s="145">
        <f>IF(N194="snížená",J194,0)</f>
        <v>0</v>
      </c>
      <c r="BG194" s="145">
        <f>IF(N194="zákl. přenesená",J194,0)</f>
        <v>0</v>
      </c>
      <c r="BH194" s="145">
        <f>IF(N194="sníž. přenesená",J194,0)</f>
        <v>0</v>
      </c>
      <c r="BI194" s="145">
        <f>IF(N194="nulová",J194,0)</f>
        <v>0</v>
      </c>
      <c r="BJ194" s="17" t="s">
        <v>90</v>
      </c>
      <c r="BK194" s="145">
        <f>ROUND(I194*H194,2)</f>
        <v>0</v>
      </c>
      <c r="BL194" s="17" t="s">
        <v>167</v>
      </c>
      <c r="BM194" s="144" t="s">
        <v>1009</v>
      </c>
    </row>
    <row r="195" spans="2:47" s="1" customFormat="1" ht="11.25">
      <c r="B195" s="33"/>
      <c r="D195" s="146" t="s">
        <v>169</v>
      </c>
      <c r="F195" s="147" t="s">
        <v>1010</v>
      </c>
      <c r="I195" s="148"/>
      <c r="L195" s="33"/>
      <c r="M195" s="149"/>
      <c r="T195" s="54"/>
      <c r="AT195" s="17" t="s">
        <v>169</v>
      </c>
      <c r="AU195" s="17" t="s">
        <v>92</v>
      </c>
    </row>
    <row r="196" spans="2:47" s="1" customFormat="1" ht="48.75">
      <c r="B196" s="33"/>
      <c r="D196" s="150" t="s">
        <v>171</v>
      </c>
      <c r="F196" s="151" t="s">
        <v>1011</v>
      </c>
      <c r="I196" s="148"/>
      <c r="L196" s="33"/>
      <c r="M196" s="149"/>
      <c r="T196" s="54"/>
      <c r="AT196" s="17" t="s">
        <v>171</v>
      </c>
      <c r="AU196" s="17" t="s">
        <v>92</v>
      </c>
    </row>
    <row r="197" spans="2:65" s="1" customFormat="1" ht="24.2" customHeight="1">
      <c r="B197" s="33"/>
      <c r="C197" s="133" t="s">
        <v>384</v>
      </c>
      <c r="D197" s="133" t="s">
        <v>162</v>
      </c>
      <c r="E197" s="134" t="s">
        <v>1012</v>
      </c>
      <c r="F197" s="135" t="s">
        <v>1013</v>
      </c>
      <c r="G197" s="136" t="s">
        <v>126</v>
      </c>
      <c r="H197" s="137">
        <v>298.944</v>
      </c>
      <c r="I197" s="138"/>
      <c r="J197" s="139">
        <f>ROUND(I197*H197,2)</f>
        <v>0</v>
      </c>
      <c r="K197" s="135" t="s">
        <v>166</v>
      </c>
      <c r="L197" s="33"/>
      <c r="M197" s="140" t="s">
        <v>44</v>
      </c>
      <c r="N197" s="141" t="s">
        <v>53</v>
      </c>
      <c r="P197" s="142">
        <f>O197*H197</f>
        <v>0</v>
      </c>
      <c r="Q197" s="142">
        <v>0</v>
      </c>
      <c r="R197" s="142">
        <f>Q197*H197</f>
        <v>0</v>
      </c>
      <c r="S197" s="142">
        <v>0</v>
      </c>
      <c r="T197" s="143">
        <f>S197*H197</f>
        <v>0</v>
      </c>
      <c r="AR197" s="144" t="s">
        <v>167</v>
      </c>
      <c r="AT197" s="144" t="s">
        <v>162</v>
      </c>
      <c r="AU197" s="144" t="s">
        <v>92</v>
      </c>
      <c r="AY197" s="17" t="s">
        <v>160</v>
      </c>
      <c r="BE197" s="145">
        <f>IF(N197="základní",J197,0)</f>
        <v>0</v>
      </c>
      <c r="BF197" s="145">
        <f>IF(N197="snížená",J197,0)</f>
        <v>0</v>
      </c>
      <c r="BG197" s="145">
        <f>IF(N197="zákl. přenesená",J197,0)</f>
        <v>0</v>
      </c>
      <c r="BH197" s="145">
        <f>IF(N197="sníž. přenesená",J197,0)</f>
        <v>0</v>
      </c>
      <c r="BI197" s="145">
        <f>IF(N197="nulová",J197,0)</f>
        <v>0</v>
      </c>
      <c r="BJ197" s="17" t="s">
        <v>90</v>
      </c>
      <c r="BK197" s="145">
        <f>ROUND(I197*H197,2)</f>
        <v>0</v>
      </c>
      <c r="BL197" s="17" t="s">
        <v>167</v>
      </c>
      <c r="BM197" s="144" t="s">
        <v>1014</v>
      </c>
    </row>
    <row r="198" spans="2:47" s="1" customFormat="1" ht="11.25">
      <c r="B198" s="33"/>
      <c r="D198" s="146" t="s">
        <v>169</v>
      </c>
      <c r="F198" s="147" t="s">
        <v>1015</v>
      </c>
      <c r="I198" s="148"/>
      <c r="L198" s="33"/>
      <c r="M198" s="149"/>
      <c r="T198" s="54"/>
      <c r="AT198" s="17" t="s">
        <v>169</v>
      </c>
      <c r="AU198" s="17" t="s">
        <v>92</v>
      </c>
    </row>
    <row r="199" spans="2:47" s="1" customFormat="1" ht="48.75">
      <c r="B199" s="33"/>
      <c r="D199" s="150" t="s">
        <v>171</v>
      </c>
      <c r="F199" s="151" t="s">
        <v>1011</v>
      </c>
      <c r="I199" s="148"/>
      <c r="L199" s="33"/>
      <c r="M199" s="149"/>
      <c r="T199" s="54"/>
      <c r="AT199" s="17" t="s">
        <v>171</v>
      </c>
      <c r="AU199" s="17" t="s">
        <v>92</v>
      </c>
    </row>
    <row r="200" spans="2:51" s="12" customFormat="1" ht="11.25">
      <c r="B200" s="152"/>
      <c r="D200" s="150" t="s">
        <v>173</v>
      </c>
      <c r="F200" s="154" t="s">
        <v>1016</v>
      </c>
      <c r="H200" s="155">
        <v>298.944</v>
      </c>
      <c r="I200" s="156"/>
      <c r="L200" s="152"/>
      <c r="M200" s="157"/>
      <c r="T200" s="158"/>
      <c r="AT200" s="153" t="s">
        <v>173</v>
      </c>
      <c r="AU200" s="153" t="s">
        <v>92</v>
      </c>
      <c r="AV200" s="12" t="s">
        <v>92</v>
      </c>
      <c r="AW200" s="12" t="s">
        <v>4</v>
      </c>
      <c r="AX200" s="12" t="s">
        <v>90</v>
      </c>
      <c r="AY200" s="153" t="s">
        <v>160</v>
      </c>
    </row>
    <row r="201" spans="2:63" s="11" customFormat="1" ht="22.9" customHeight="1">
      <c r="B201" s="121"/>
      <c r="D201" s="122" t="s">
        <v>81</v>
      </c>
      <c r="E201" s="131" t="s">
        <v>457</v>
      </c>
      <c r="F201" s="131" t="s">
        <v>458</v>
      </c>
      <c r="I201" s="124"/>
      <c r="J201" s="132">
        <f>BK201</f>
        <v>0</v>
      </c>
      <c r="L201" s="121"/>
      <c r="M201" s="126"/>
      <c r="P201" s="127">
        <f>SUM(P202:P204)</f>
        <v>0</v>
      </c>
      <c r="R201" s="127">
        <f>SUM(R202:R204)</f>
        <v>0</v>
      </c>
      <c r="T201" s="128">
        <f>SUM(T202:T204)</f>
        <v>0</v>
      </c>
      <c r="AR201" s="122" t="s">
        <v>90</v>
      </c>
      <c r="AT201" s="129" t="s">
        <v>81</v>
      </c>
      <c r="AU201" s="129" t="s">
        <v>90</v>
      </c>
      <c r="AY201" s="122" t="s">
        <v>160</v>
      </c>
      <c r="BK201" s="130">
        <f>SUM(BK202:BK204)</f>
        <v>0</v>
      </c>
    </row>
    <row r="202" spans="2:65" s="1" customFormat="1" ht="24.2" customHeight="1">
      <c r="B202" s="33"/>
      <c r="C202" s="133" t="s">
        <v>390</v>
      </c>
      <c r="D202" s="133" t="s">
        <v>162</v>
      </c>
      <c r="E202" s="134" t="s">
        <v>765</v>
      </c>
      <c r="F202" s="135" t="s">
        <v>766</v>
      </c>
      <c r="G202" s="136" t="s">
        <v>126</v>
      </c>
      <c r="H202" s="137">
        <v>99.478</v>
      </c>
      <c r="I202" s="138"/>
      <c r="J202" s="139">
        <f>ROUND(I202*H202,2)</f>
        <v>0</v>
      </c>
      <c r="K202" s="135" t="s">
        <v>166</v>
      </c>
      <c r="L202" s="33"/>
      <c r="M202" s="140" t="s">
        <v>44</v>
      </c>
      <c r="N202" s="141" t="s">
        <v>53</v>
      </c>
      <c r="P202" s="142">
        <f>O202*H202</f>
        <v>0</v>
      </c>
      <c r="Q202" s="142">
        <v>0</v>
      </c>
      <c r="R202" s="142">
        <f>Q202*H202</f>
        <v>0</v>
      </c>
      <c r="S202" s="142">
        <v>0</v>
      </c>
      <c r="T202" s="143">
        <f>S202*H202</f>
        <v>0</v>
      </c>
      <c r="AR202" s="144" t="s">
        <v>167</v>
      </c>
      <c r="AT202" s="144" t="s">
        <v>162</v>
      </c>
      <c r="AU202" s="144" t="s">
        <v>92</v>
      </c>
      <c r="AY202" s="17" t="s">
        <v>160</v>
      </c>
      <c r="BE202" s="145">
        <f>IF(N202="základní",J202,0)</f>
        <v>0</v>
      </c>
      <c r="BF202" s="145">
        <f>IF(N202="snížená",J202,0)</f>
        <v>0</v>
      </c>
      <c r="BG202" s="145">
        <f>IF(N202="zákl. přenesená",J202,0)</f>
        <v>0</v>
      </c>
      <c r="BH202" s="145">
        <f>IF(N202="sníž. přenesená",J202,0)</f>
        <v>0</v>
      </c>
      <c r="BI202" s="145">
        <f>IF(N202="nulová",J202,0)</f>
        <v>0</v>
      </c>
      <c r="BJ202" s="17" t="s">
        <v>90</v>
      </c>
      <c r="BK202" s="145">
        <f>ROUND(I202*H202,2)</f>
        <v>0</v>
      </c>
      <c r="BL202" s="17" t="s">
        <v>167</v>
      </c>
      <c r="BM202" s="144" t="s">
        <v>1017</v>
      </c>
    </row>
    <row r="203" spans="2:47" s="1" customFormat="1" ht="11.25">
      <c r="B203" s="33"/>
      <c r="D203" s="146" t="s">
        <v>169</v>
      </c>
      <c r="F203" s="147" t="s">
        <v>768</v>
      </c>
      <c r="I203" s="148"/>
      <c r="L203" s="33"/>
      <c r="M203" s="149"/>
      <c r="T203" s="54"/>
      <c r="AT203" s="17" t="s">
        <v>169</v>
      </c>
      <c r="AU203" s="17" t="s">
        <v>92</v>
      </c>
    </row>
    <row r="204" spans="2:47" s="1" customFormat="1" ht="58.5">
      <c r="B204" s="33"/>
      <c r="D204" s="150" t="s">
        <v>171</v>
      </c>
      <c r="F204" s="151" t="s">
        <v>769</v>
      </c>
      <c r="I204" s="148"/>
      <c r="L204" s="33"/>
      <c r="M204" s="149"/>
      <c r="T204" s="54"/>
      <c r="AT204" s="17" t="s">
        <v>171</v>
      </c>
      <c r="AU204" s="17" t="s">
        <v>92</v>
      </c>
    </row>
    <row r="205" spans="2:63" s="11" customFormat="1" ht="25.9" customHeight="1">
      <c r="B205" s="121"/>
      <c r="D205" s="122" t="s">
        <v>81</v>
      </c>
      <c r="E205" s="123" t="s">
        <v>770</v>
      </c>
      <c r="F205" s="123" t="s">
        <v>771</v>
      </c>
      <c r="I205" s="124"/>
      <c r="J205" s="125">
        <f>BK205</f>
        <v>0</v>
      </c>
      <c r="L205" s="121"/>
      <c r="M205" s="126"/>
      <c r="P205" s="127">
        <f>P206</f>
        <v>0</v>
      </c>
      <c r="R205" s="127">
        <f>R206</f>
        <v>0.0255116</v>
      </c>
      <c r="T205" s="128">
        <f>T206</f>
        <v>0</v>
      </c>
      <c r="AR205" s="122" t="s">
        <v>92</v>
      </c>
      <c r="AT205" s="129" t="s">
        <v>81</v>
      </c>
      <c r="AU205" s="129" t="s">
        <v>82</v>
      </c>
      <c r="AY205" s="122" t="s">
        <v>160</v>
      </c>
      <c r="BK205" s="130">
        <f>BK206</f>
        <v>0</v>
      </c>
    </row>
    <row r="206" spans="2:63" s="11" customFormat="1" ht="22.9" customHeight="1">
      <c r="B206" s="121"/>
      <c r="D206" s="122" t="s">
        <v>81</v>
      </c>
      <c r="E206" s="131" t="s">
        <v>772</v>
      </c>
      <c r="F206" s="131" t="s">
        <v>773</v>
      </c>
      <c r="I206" s="124"/>
      <c r="J206" s="132">
        <f>BK206</f>
        <v>0</v>
      </c>
      <c r="L206" s="121"/>
      <c r="M206" s="126"/>
      <c r="P206" s="127">
        <f>SUM(P207:P224)</f>
        <v>0</v>
      </c>
      <c r="R206" s="127">
        <f>SUM(R207:R224)</f>
        <v>0.0255116</v>
      </c>
      <c r="T206" s="128">
        <f>SUM(T207:T224)</f>
        <v>0</v>
      </c>
      <c r="AR206" s="122" t="s">
        <v>92</v>
      </c>
      <c r="AT206" s="129" t="s">
        <v>81</v>
      </c>
      <c r="AU206" s="129" t="s">
        <v>90</v>
      </c>
      <c r="AY206" s="122" t="s">
        <v>160</v>
      </c>
      <c r="BK206" s="130">
        <f>SUM(BK207:BK224)</f>
        <v>0</v>
      </c>
    </row>
    <row r="207" spans="2:65" s="1" customFormat="1" ht="21.75" customHeight="1">
      <c r="B207" s="33"/>
      <c r="C207" s="133" t="s">
        <v>396</v>
      </c>
      <c r="D207" s="133" t="s">
        <v>162</v>
      </c>
      <c r="E207" s="134" t="s">
        <v>774</v>
      </c>
      <c r="F207" s="135" t="s">
        <v>775</v>
      </c>
      <c r="G207" s="136" t="s">
        <v>165</v>
      </c>
      <c r="H207" s="137">
        <v>18.4</v>
      </c>
      <c r="I207" s="138"/>
      <c r="J207" s="139">
        <f>ROUND(I207*H207,2)</f>
        <v>0</v>
      </c>
      <c r="K207" s="135" t="s">
        <v>166</v>
      </c>
      <c r="L207" s="33"/>
      <c r="M207" s="140" t="s">
        <v>44</v>
      </c>
      <c r="N207" s="141" t="s">
        <v>53</v>
      </c>
      <c r="P207" s="142">
        <f>O207*H207</f>
        <v>0</v>
      </c>
      <c r="Q207" s="142">
        <v>0</v>
      </c>
      <c r="R207" s="142">
        <f>Q207*H207</f>
        <v>0</v>
      </c>
      <c r="S207" s="142">
        <v>0</v>
      </c>
      <c r="T207" s="143">
        <f>S207*H207</f>
        <v>0</v>
      </c>
      <c r="AR207" s="144" t="s">
        <v>276</v>
      </c>
      <c r="AT207" s="144" t="s">
        <v>162</v>
      </c>
      <c r="AU207" s="144" t="s">
        <v>92</v>
      </c>
      <c r="AY207" s="17" t="s">
        <v>160</v>
      </c>
      <c r="BE207" s="145">
        <f>IF(N207="základní",J207,0)</f>
        <v>0</v>
      </c>
      <c r="BF207" s="145">
        <f>IF(N207="snížená",J207,0)</f>
        <v>0</v>
      </c>
      <c r="BG207" s="145">
        <f>IF(N207="zákl. přenesená",J207,0)</f>
        <v>0</v>
      </c>
      <c r="BH207" s="145">
        <f>IF(N207="sníž. přenesená",J207,0)</f>
        <v>0</v>
      </c>
      <c r="BI207" s="145">
        <f>IF(N207="nulová",J207,0)</f>
        <v>0</v>
      </c>
      <c r="BJ207" s="17" t="s">
        <v>90</v>
      </c>
      <c r="BK207" s="145">
        <f>ROUND(I207*H207,2)</f>
        <v>0</v>
      </c>
      <c r="BL207" s="17" t="s">
        <v>276</v>
      </c>
      <c r="BM207" s="144" t="s">
        <v>1018</v>
      </c>
    </row>
    <row r="208" spans="2:47" s="1" customFormat="1" ht="11.25">
      <c r="B208" s="33"/>
      <c r="D208" s="146" t="s">
        <v>169</v>
      </c>
      <c r="F208" s="147" t="s">
        <v>777</v>
      </c>
      <c r="I208" s="148"/>
      <c r="L208" s="33"/>
      <c r="M208" s="149"/>
      <c r="T208" s="54"/>
      <c r="AT208" s="17" t="s">
        <v>169</v>
      </c>
      <c r="AU208" s="17" t="s">
        <v>92</v>
      </c>
    </row>
    <row r="209" spans="2:47" s="1" customFormat="1" ht="29.25">
      <c r="B209" s="33"/>
      <c r="D209" s="150" t="s">
        <v>171</v>
      </c>
      <c r="F209" s="151" t="s">
        <v>778</v>
      </c>
      <c r="I209" s="148"/>
      <c r="L209" s="33"/>
      <c r="M209" s="149"/>
      <c r="T209" s="54"/>
      <c r="AT209" s="17" t="s">
        <v>171</v>
      </c>
      <c r="AU209" s="17" t="s">
        <v>92</v>
      </c>
    </row>
    <row r="210" spans="2:65" s="1" customFormat="1" ht="16.5" customHeight="1">
      <c r="B210" s="33"/>
      <c r="C210" s="172" t="s">
        <v>403</v>
      </c>
      <c r="D210" s="172" t="s">
        <v>246</v>
      </c>
      <c r="E210" s="173" t="s">
        <v>780</v>
      </c>
      <c r="F210" s="174" t="s">
        <v>781</v>
      </c>
      <c r="G210" s="175" t="s">
        <v>126</v>
      </c>
      <c r="H210" s="176">
        <v>0.006</v>
      </c>
      <c r="I210" s="177"/>
      <c r="J210" s="178">
        <f>ROUND(I210*H210,2)</f>
        <v>0</v>
      </c>
      <c r="K210" s="174" t="s">
        <v>166</v>
      </c>
      <c r="L210" s="179"/>
      <c r="M210" s="180" t="s">
        <v>44</v>
      </c>
      <c r="N210" s="181" t="s">
        <v>53</v>
      </c>
      <c r="P210" s="142">
        <f>O210*H210</f>
        <v>0</v>
      </c>
      <c r="Q210" s="142">
        <v>1</v>
      </c>
      <c r="R210" s="142">
        <f>Q210*H210</f>
        <v>0.006</v>
      </c>
      <c r="S210" s="142">
        <v>0</v>
      </c>
      <c r="T210" s="143">
        <f>S210*H210</f>
        <v>0</v>
      </c>
      <c r="AR210" s="144" t="s">
        <v>384</v>
      </c>
      <c r="AT210" s="144" t="s">
        <v>246</v>
      </c>
      <c r="AU210" s="144" t="s">
        <v>92</v>
      </c>
      <c r="AY210" s="17" t="s">
        <v>160</v>
      </c>
      <c r="BE210" s="145">
        <f>IF(N210="základní",J210,0)</f>
        <v>0</v>
      </c>
      <c r="BF210" s="145">
        <f>IF(N210="snížená",J210,0)</f>
        <v>0</v>
      </c>
      <c r="BG210" s="145">
        <f>IF(N210="zákl. přenesená",J210,0)</f>
        <v>0</v>
      </c>
      <c r="BH210" s="145">
        <f>IF(N210="sníž. přenesená",J210,0)</f>
        <v>0</v>
      </c>
      <c r="BI210" s="145">
        <f>IF(N210="nulová",J210,0)</f>
        <v>0</v>
      </c>
      <c r="BJ210" s="17" t="s">
        <v>90</v>
      </c>
      <c r="BK210" s="145">
        <f>ROUND(I210*H210,2)</f>
        <v>0</v>
      </c>
      <c r="BL210" s="17" t="s">
        <v>276</v>
      </c>
      <c r="BM210" s="144" t="s">
        <v>1019</v>
      </c>
    </row>
    <row r="211" spans="2:51" s="12" customFormat="1" ht="11.25">
      <c r="B211" s="152"/>
      <c r="D211" s="150" t="s">
        <v>173</v>
      </c>
      <c r="F211" s="154" t="s">
        <v>1020</v>
      </c>
      <c r="H211" s="155">
        <v>0.006</v>
      </c>
      <c r="I211" s="156"/>
      <c r="L211" s="152"/>
      <c r="M211" s="157"/>
      <c r="T211" s="158"/>
      <c r="AT211" s="153" t="s">
        <v>173</v>
      </c>
      <c r="AU211" s="153" t="s">
        <v>92</v>
      </c>
      <c r="AV211" s="12" t="s">
        <v>92</v>
      </c>
      <c r="AW211" s="12" t="s">
        <v>4</v>
      </c>
      <c r="AX211" s="12" t="s">
        <v>90</v>
      </c>
      <c r="AY211" s="153" t="s">
        <v>160</v>
      </c>
    </row>
    <row r="212" spans="2:65" s="1" customFormat="1" ht="21.75" customHeight="1">
      <c r="B212" s="33"/>
      <c r="C212" s="133" t="s">
        <v>412</v>
      </c>
      <c r="D212" s="133" t="s">
        <v>162</v>
      </c>
      <c r="E212" s="134" t="s">
        <v>784</v>
      </c>
      <c r="F212" s="135" t="s">
        <v>785</v>
      </c>
      <c r="G212" s="136" t="s">
        <v>165</v>
      </c>
      <c r="H212" s="137">
        <v>36.8</v>
      </c>
      <c r="I212" s="138"/>
      <c r="J212" s="139">
        <f>ROUND(I212*H212,2)</f>
        <v>0</v>
      </c>
      <c r="K212" s="135" t="s">
        <v>166</v>
      </c>
      <c r="L212" s="33"/>
      <c r="M212" s="140" t="s">
        <v>44</v>
      </c>
      <c r="N212" s="141" t="s">
        <v>53</v>
      </c>
      <c r="P212" s="142">
        <f>O212*H212</f>
        <v>0</v>
      </c>
      <c r="Q212" s="142">
        <v>0</v>
      </c>
      <c r="R212" s="142">
        <f>Q212*H212</f>
        <v>0</v>
      </c>
      <c r="S212" s="142">
        <v>0</v>
      </c>
      <c r="T212" s="143">
        <f>S212*H212</f>
        <v>0</v>
      </c>
      <c r="AR212" s="144" t="s">
        <v>276</v>
      </c>
      <c r="AT212" s="144" t="s">
        <v>162</v>
      </c>
      <c r="AU212" s="144" t="s">
        <v>92</v>
      </c>
      <c r="AY212" s="17" t="s">
        <v>160</v>
      </c>
      <c r="BE212" s="145">
        <f>IF(N212="základní",J212,0)</f>
        <v>0</v>
      </c>
      <c r="BF212" s="145">
        <f>IF(N212="snížená",J212,0)</f>
        <v>0</v>
      </c>
      <c r="BG212" s="145">
        <f>IF(N212="zákl. přenesená",J212,0)</f>
        <v>0</v>
      </c>
      <c r="BH212" s="145">
        <f>IF(N212="sníž. přenesená",J212,0)</f>
        <v>0</v>
      </c>
      <c r="BI212" s="145">
        <f>IF(N212="nulová",J212,0)</f>
        <v>0</v>
      </c>
      <c r="BJ212" s="17" t="s">
        <v>90</v>
      </c>
      <c r="BK212" s="145">
        <f>ROUND(I212*H212,2)</f>
        <v>0</v>
      </c>
      <c r="BL212" s="17" t="s">
        <v>276</v>
      </c>
      <c r="BM212" s="144" t="s">
        <v>1021</v>
      </c>
    </row>
    <row r="213" spans="2:47" s="1" customFormat="1" ht="11.25">
      <c r="B213" s="33"/>
      <c r="D213" s="146" t="s">
        <v>169</v>
      </c>
      <c r="F213" s="147" t="s">
        <v>787</v>
      </c>
      <c r="I213" s="148"/>
      <c r="L213" s="33"/>
      <c r="M213" s="149"/>
      <c r="T213" s="54"/>
      <c r="AT213" s="17" t="s">
        <v>169</v>
      </c>
      <c r="AU213" s="17" t="s">
        <v>92</v>
      </c>
    </row>
    <row r="214" spans="2:47" s="1" customFormat="1" ht="29.25">
      <c r="B214" s="33"/>
      <c r="D214" s="150" t="s">
        <v>171</v>
      </c>
      <c r="F214" s="151" t="s">
        <v>778</v>
      </c>
      <c r="I214" s="148"/>
      <c r="L214" s="33"/>
      <c r="M214" s="149"/>
      <c r="T214" s="54"/>
      <c r="AT214" s="17" t="s">
        <v>171</v>
      </c>
      <c r="AU214" s="17" t="s">
        <v>92</v>
      </c>
    </row>
    <row r="215" spans="2:51" s="12" customFormat="1" ht="11.25">
      <c r="B215" s="152"/>
      <c r="D215" s="150" t="s">
        <v>173</v>
      </c>
      <c r="E215" s="153" t="s">
        <v>44</v>
      </c>
      <c r="F215" s="154" t="s">
        <v>1022</v>
      </c>
      <c r="H215" s="155">
        <v>36.8</v>
      </c>
      <c r="I215" s="156"/>
      <c r="L215" s="152"/>
      <c r="M215" s="157"/>
      <c r="T215" s="158"/>
      <c r="AT215" s="153" t="s">
        <v>173</v>
      </c>
      <c r="AU215" s="153" t="s">
        <v>92</v>
      </c>
      <c r="AV215" s="12" t="s">
        <v>92</v>
      </c>
      <c r="AW215" s="12" t="s">
        <v>42</v>
      </c>
      <c r="AX215" s="12" t="s">
        <v>90</v>
      </c>
      <c r="AY215" s="153" t="s">
        <v>160</v>
      </c>
    </row>
    <row r="216" spans="2:65" s="1" customFormat="1" ht="16.5" customHeight="1">
      <c r="B216" s="33"/>
      <c r="C216" s="172" t="s">
        <v>425</v>
      </c>
      <c r="D216" s="172" t="s">
        <v>246</v>
      </c>
      <c r="E216" s="173" t="s">
        <v>789</v>
      </c>
      <c r="F216" s="174" t="s">
        <v>790</v>
      </c>
      <c r="G216" s="175" t="s">
        <v>126</v>
      </c>
      <c r="H216" s="176">
        <v>0.017</v>
      </c>
      <c r="I216" s="177"/>
      <c r="J216" s="178">
        <f>ROUND(I216*H216,2)</f>
        <v>0</v>
      </c>
      <c r="K216" s="174" t="s">
        <v>166</v>
      </c>
      <c r="L216" s="179"/>
      <c r="M216" s="180" t="s">
        <v>44</v>
      </c>
      <c r="N216" s="181" t="s">
        <v>53</v>
      </c>
      <c r="P216" s="142">
        <f>O216*H216</f>
        <v>0</v>
      </c>
      <c r="Q216" s="142">
        <v>1</v>
      </c>
      <c r="R216" s="142">
        <f>Q216*H216</f>
        <v>0.017</v>
      </c>
      <c r="S216" s="142">
        <v>0</v>
      </c>
      <c r="T216" s="143">
        <f>S216*H216</f>
        <v>0</v>
      </c>
      <c r="AR216" s="144" t="s">
        <v>384</v>
      </c>
      <c r="AT216" s="144" t="s">
        <v>246</v>
      </c>
      <c r="AU216" s="144" t="s">
        <v>92</v>
      </c>
      <c r="AY216" s="17" t="s">
        <v>160</v>
      </c>
      <c r="BE216" s="145">
        <f>IF(N216="základní",J216,0)</f>
        <v>0</v>
      </c>
      <c r="BF216" s="145">
        <f>IF(N216="snížená",J216,0)</f>
        <v>0</v>
      </c>
      <c r="BG216" s="145">
        <f>IF(N216="zákl. přenesená",J216,0)</f>
        <v>0</v>
      </c>
      <c r="BH216" s="145">
        <f>IF(N216="sníž. přenesená",J216,0)</f>
        <v>0</v>
      </c>
      <c r="BI216" s="145">
        <f>IF(N216="nulová",J216,0)</f>
        <v>0</v>
      </c>
      <c r="BJ216" s="17" t="s">
        <v>90</v>
      </c>
      <c r="BK216" s="145">
        <f>ROUND(I216*H216,2)</f>
        <v>0</v>
      </c>
      <c r="BL216" s="17" t="s">
        <v>276</v>
      </c>
      <c r="BM216" s="144" t="s">
        <v>1023</v>
      </c>
    </row>
    <row r="217" spans="2:51" s="12" customFormat="1" ht="11.25">
      <c r="B217" s="152"/>
      <c r="D217" s="150" t="s">
        <v>173</v>
      </c>
      <c r="F217" s="154" t="s">
        <v>1024</v>
      </c>
      <c r="H217" s="155">
        <v>0.017</v>
      </c>
      <c r="I217" s="156"/>
      <c r="L217" s="152"/>
      <c r="M217" s="157"/>
      <c r="T217" s="158"/>
      <c r="AT217" s="153" t="s">
        <v>173</v>
      </c>
      <c r="AU217" s="153" t="s">
        <v>92</v>
      </c>
      <c r="AV217" s="12" t="s">
        <v>92</v>
      </c>
      <c r="AW217" s="12" t="s">
        <v>4</v>
      </c>
      <c r="AX217" s="12" t="s">
        <v>90</v>
      </c>
      <c r="AY217" s="153" t="s">
        <v>160</v>
      </c>
    </row>
    <row r="218" spans="2:65" s="1" customFormat="1" ht="24.2" customHeight="1">
      <c r="B218" s="33"/>
      <c r="C218" s="133" t="s">
        <v>432</v>
      </c>
      <c r="D218" s="133" t="s">
        <v>162</v>
      </c>
      <c r="E218" s="134" t="s">
        <v>793</v>
      </c>
      <c r="F218" s="135" t="s">
        <v>794</v>
      </c>
      <c r="G218" s="136" t="s">
        <v>165</v>
      </c>
      <c r="H218" s="137">
        <v>18.4</v>
      </c>
      <c r="I218" s="138"/>
      <c r="J218" s="139">
        <f>ROUND(I218*H218,2)</f>
        <v>0</v>
      </c>
      <c r="K218" s="135" t="s">
        <v>166</v>
      </c>
      <c r="L218" s="33"/>
      <c r="M218" s="140" t="s">
        <v>44</v>
      </c>
      <c r="N218" s="141" t="s">
        <v>53</v>
      </c>
      <c r="P218" s="142">
        <f>O218*H218</f>
        <v>0</v>
      </c>
      <c r="Q218" s="142">
        <v>0</v>
      </c>
      <c r="R218" s="142">
        <f>Q218*H218</f>
        <v>0</v>
      </c>
      <c r="S218" s="142">
        <v>0</v>
      </c>
      <c r="T218" s="143">
        <f>S218*H218</f>
        <v>0</v>
      </c>
      <c r="AR218" s="144" t="s">
        <v>276</v>
      </c>
      <c r="AT218" s="144" t="s">
        <v>162</v>
      </c>
      <c r="AU218" s="144" t="s">
        <v>92</v>
      </c>
      <c r="AY218" s="17" t="s">
        <v>160</v>
      </c>
      <c r="BE218" s="145">
        <f>IF(N218="základní",J218,0)</f>
        <v>0</v>
      </c>
      <c r="BF218" s="145">
        <f>IF(N218="snížená",J218,0)</f>
        <v>0</v>
      </c>
      <c r="BG218" s="145">
        <f>IF(N218="zákl. přenesená",J218,0)</f>
        <v>0</v>
      </c>
      <c r="BH218" s="145">
        <f>IF(N218="sníž. přenesená",J218,0)</f>
        <v>0</v>
      </c>
      <c r="BI218" s="145">
        <f>IF(N218="nulová",J218,0)</f>
        <v>0</v>
      </c>
      <c r="BJ218" s="17" t="s">
        <v>90</v>
      </c>
      <c r="BK218" s="145">
        <f>ROUND(I218*H218,2)</f>
        <v>0</v>
      </c>
      <c r="BL218" s="17" t="s">
        <v>276</v>
      </c>
      <c r="BM218" s="144" t="s">
        <v>1025</v>
      </c>
    </row>
    <row r="219" spans="2:47" s="1" customFormat="1" ht="11.25">
      <c r="B219" s="33"/>
      <c r="D219" s="146" t="s">
        <v>169</v>
      </c>
      <c r="F219" s="147" t="s">
        <v>796</v>
      </c>
      <c r="I219" s="148"/>
      <c r="L219" s="33"/>
      <c r="M219" s="149"/>
      <c r="T219" s="54"/>
      <c r="AT219" s="17" t="s">
        <v>169</v>
      </c>
      <c r="AU219" s="17" t="s">
        <v>92</v>
      </c>
    </row>
    <row r="220" spans="2:65" s="1" customFormat="1" ht="16.5" customHeight="1">
      <c r="B220" s="33"/>
      <c r="C220" s="172" t="s">
        <v>439</v>
      </c>
      <c r="D220" s="172" t="s">
        <v>246</v>
      </c>
      <c r="E220" s="173" t="s">
        <v>797</v>
      </c>
      <c r="F220" s="174" t="s">
        <v>798</v>
      </c>
      <c r="G220" s="175" t="s">
        <v>165</v>
      </c>
      <c r="H220" s="176">
        <v>19.32</v>
      </c>
      <c r="I220" s="177"/>
      <c r="J220" s="178">
        <f>ROUND(I220*H220,2)</f>
        <v>0</v>
      </c>
      <c r="K220" s="174" t="s">
        <v>166</v>
      </c>
      <c r="L220" s="179"/>
      <c r="M220" s="180" t="s">
        <v>44</v>
      </c>
      <c r="N220" s="181" t="s">
        <v>53</v>
      </c>
      <c r="P220" s="142">
        <f>O220*H220</f>
        <v>0</v>
      </c>
      <c r="Q220" s="142">
        <v>0.00013</v>
      </c>
      <c r="R220" s="142">
        <f>Q220*H220</f>
        <v>0.0025115999999999997</v>
      </c>
      <c r="S220" s="142">
        <v>0</v>
      </c>
      <c r="T220" s="143">
        <f>S220*H220</f>
        <v>0</v>
      </c>
      <c r="AR220" s="144" t="s">
        <v>384</v>
      </c>
      <c r="AT220" s="144" t="s">
        <v>246</v>
      </c>
      <c r="AU220" s="144" t="s">
        <v>92</v>
      </c>
      <c r="AY220" s="17" t="s">
        <v>160</v>
      </c>
      <c r="BE220" s="145">
        <f>IF(N220="základní",J220,0)</f>
        <v>0</v>
      </c>
      <c r="BF220" s="145">
        <f>IF(N220="snížená",J220,0)</f>
        <v>0</v>
      </c>
      <c r="BG220" s="145">
        <f>IF(N220="zákl. přenesená",J220,0)</f>
        <v>0</v>
      </c>
      <c r="BH220" s="145">
        <f>IF(N220="sníž. přenesená",J220,0)</f>
        <v>0</v>
      </c>
      <c r="BI220" s="145">
        <f>IF(N220="nulová",J220,0)</f>
        <v>0</v>
      </c>
      <c r="BJ220" s="17" t="s">
        <v>90</v>
      </c>
      <c r="BK220" s="145">
        <f>ROUND(I220*H220,2)</f>
        <v>0</v>
      </c>
      <c r="BL220" s="17" t="s">
        <v>276</v>
      </c>
      <c r="BM220" s="144" t="s">
        <v>1026</v>
      </c>
    </row>
    <row r="221" spans="2:51" s="12" customFormat="1" ht="11.25">
      <c r="B221" s="152"/>
      <c r="D221" s="150" t="s">
        <v>173</v>
      </c>
      <c r="F221" s="154" t="s">
        <v>1027</v>
      </c>
      <c r="H221" s="155">
        <v>19.32</v>
      </c>
      <c r="I221" s="156"/>
      <c r="L221" s="152"/>
      <c r="M221" s="157"/>
      <c r="T221" s="158"/>
      <c r="AT221" s="153" t="s">
        <v>173</v>
      </c>
      <c r="AU221" s="153" t="s">
        <v>92</v>
      </c>
      <c r="AV221" s="12" t="s">
        <v>92</v>
      </c>
      <c r="AW221" s="12" t="s">
        <v>4</v>
      </c>
      <c r="AX221" s="12" t="s">
        <v>90</v>
      </c>
      <c r="AY221" s="153" t="s">
        <v>160</v>
      </c>
    </row>
    <row r="222" spans="2:65" s="1" customFormat="1" ht="24.2" customHeight="1">
      <c r="B222" s="33"/>
      <c r="C222" s="133" t="s">
        <v>445</v>
      </c>
      <c r="D222" s="133" t="s">
        <v>162</v>
      </c>
      <c r="E222" s="134" t="s">
        <v>801</v>
      </c>
      <c r="F222" s="135" t="s">
        <v>802</v>
      </c>
      <c r="G222" s="136" t="s">
        <v>126</v>
      </c>
      <c r="H222" s="137">
        <v>0.026</v>
      </c>
      <c r="I222" s="138"/>
      <c r="J222" s="139">
        <f>ROUND(I222*H222,2)</f>
        <v>0</v>
      </c>
      <c r="K222" s="135" t="s">
        <v>166</v>
      </c>
      <c r="L222" s="33"/>
      <c r="M222" s="140" t="s">
        <v>44</v>
      </c>
      <c r="N222" s="141" t="s">
        <v>53</v>
      </c>
      <c r="P222" s="142">
        <f>O222*H222</f>
        <v>0</v>
      </c>
      <c r="Q222" s="142">
        <v>0</v>
      </c>
      <c r="R222" s="142">
        <f>Q222*H222</f>
        <v>0</v>
      </c>
      <c r="S222" s="142">
        <v>0</v>
      </c>
      <c r="T222" s="143">
        <f>S222*H222</f>
        <v>0</v>
      </c>
      <c r="AR222" s="144" t="s">
        <v>276</v>
      </c>
      <c r="AT222" s="144" t="s">
        <v>162</v>
      </c>
      <c r="AU222" s="144" t="s">
        <v>92</v>
      </c>
      <c r="AY222" s="17" t="s">
        <v>160</v>
      </c>
      <c r="BE222" s="145">
        <f>IF(N222="základní",J222,0)</f>
        <v>0</v>
      </c>
      <c r="BF222" s="145">
        <f>IF(N222="snížená",J222,0)</f>
        <v>0</v>
      </c>
      <c r="BG222" s="145">
        <f>IF(N222="zákl. přenesená",J222,0)</f>
        <v>0</v>
      </c>
      <c r="BH222" s="145">
        <f>IF(N222="sníž. přenesená",J222,0)</f>
        <v>0</v>
      </c>
      <c r="BI222" s="145">
        <f>IF(N222="nulová",J222,0)</f>
        <v>0</v>
      </c>
      <c r="BJ222" s="17" t="s">
        <v>90</v>
      </c>
      <c r="BK222" s="145">
        <f>ROUND(I222*H222,2)</f>
        <v>0</v>
      </c>
      <c r="BL222" s="17" t="s">
        <v>276</v>
      </c>
      <c r="BM222" s="144" t="s">
        <v>1028</v>
      </c>
    </row>
    <row r="223" spans="2:47" s="1" customFormat="1" ht="11.25">
      <c r="B223" s="33"/>
      <c r="D223" s="146" t="s">
        <v>169</v>
      </c>
      <c r="F223" s="147" t="s">
        <v>804</v>
      </c>
      <c r="I223" s="148"/>
      <c r="L223" s="33"/>
      <c r="M223" s="149"/>
      <c r="T223" s="54"/>
      <c r="AT223" s="17" t="s">
        <v>169</v>
      </c>
      <c r="AU223" s="17" t="s">
        <v>92</v>
      </c>
    </row>
    <row r="224" spans="2:47" s="1" customFormat="1" ht="78">
      <c r="B224" s="33"/>
      <c r="D224" s="150" t="s">
        <v>171</v>
      </c>
      <c r="F224" s="151" t="s">
        <v>805</v>
      </c>
      <c r="I224" s="148"/>
      <c r="L224" s="33"/>
      <c r="M224" s="189"/>
      <c r="N224" s="190"/>
      <c r="O224" s="190"/>
      <c r="P224" s="190"/>
      <c r="Q224" s="190"/>
      <c r="R224" s="190"/>
      <c r="S224" s="190"/>
      <c r="T224" s="191"/>
      <c r="AT224" s="17" t="s">
        <v>171</v>
      </c>
      <c r="AU224" s="17" t="s">
        <v>92</v>
      </c>
    </row>
    <row r="225" spans="2:12" s="1" customFormat="1" ht="6.95" customHeight="1">
      <c r="B225" s="42"/>
      <c r="C225" s="43"/>
      <c r="D225" s="43"/>
      <c r="E225" s="43"/>
      <c r="F225" s="43"/>
      <c r="G225" s="43"/>
      <c r="H225" s="43"/>
      <c r="I225" s="43"/>
      <c r="J225" s="43"/>
      <c r="K225" s="43"/>
      <c r="L225" s="33"/>
    </row>
  </sheetData>
  <sheetProtection algorithmName="SHA-512" hashValue="8DNToI4e9b79V1eeqQtn5gCnEd2aSXvjs3KgFxKDB34EWv3MUDrT5KyAq3F71yH88MVZcKJScG7Ib1/haIeHSw==" saltValue="W4B+Q4lhJZEDkJOxBaC19g9jhqOcKwVfiFjn4gNqTO4IzQowZUWjhh+ZQvX7ySWsrkKzLbdlso4M1qTFNapdIQ==" spinCount="100000" sheet="1" objects="1" scenarios="1" formatColumns="0" formatRows="0" autoFilter="0"/>
  <autoFilter ref="C87:K224"/>
  <mergeCells count="9">
    <mergeCell ref="E50:H50"/>
    <mergeCell ref="E78:H78"/>
    <mergeCell ref="E80:H80"/>
    <mergeCell ref="L2:V2"/>
    <mergeCell ref="E7:H7"/>
    <mergeCell ref="E9:H9"/>
    <mergeCell ref="E18:H18"/>
    <mergeCell ref="E27:H27"/>
    <mergeCell ref="E48:H48"/>
  </mergeCells>
  <hyperlinks>
    <hyperlink ref="F92" r:id="rId1" display="https://podminky.urs.cz/item/CS_URS_2022_02/129253101"/>
    <hyperlink ref="F96" r:id="rId2" display="https://podminky.urs.cz/item/CS_URS_2022_02/131213711"/>
    <hyperlink ref="F98" r:id="rId3" display="https://podminky.urs.cz/item/CS_URS_2022_02/141720017"/>
    <hyperlink ref="F104" r:id="rId4" display="https://podminky.urs.cz/item/CS_URS_2022_02/162251122"/>
    <hyperlink ref="F108" r:id="rId5" display="https://podminky.urs.cz/item/CS_URS_2022_02/162751117"/>
    <hyperlink ref="F111" r:id="rId6" display="https://podminky.urs.cz/item/CS_URS_2022_02/162751119"/>
    <hyperlink ref="F115" r:id="rId7" display="https://podminky.urs.cz/item/CS_URS_2022_02/167151101"/>
    <hyperlink ref="F118" r:id="rId8" display="https://podminky.urs.cz/item/CS_URS_2022_02/171201231"/>
    <hyperlink ref="F121" r:id="rId9" display="https://podminky.urs.cz/item/CS_URS_2022_02/174151101"/>
    <hyperlink ref="F125" r:id="rId10" display="https://podminky.urs.cz/item/CS_URS_2022_02/334213221"/>
    <hyperlink ref="F129" r:id="rId11" display="https://podminky.urs.cz/item/CS_URS_2022_02/334214111"/>
    <hyperlink ref="F136" r:id="rId12" display="https://podminky.urs.cz/item/CS_URS_2022_02/334323218"/>
    <hyperlink ref="F139" r:id="rId13" display="https://podminky.urs.cz/item/CS_URS_2022_02/334352112"/>
    <hyperlink ref="F142" r:id="rId14" display="https://podminky.urs.cz/item/CS_URS_2022_02/334352212"/>
    <hyperlink ref="F145" r:id="rId15" display="https://podminky.urs.cz/item/CS_URS_2022_02/334361226"/>
    <hyperlink ref="F149" r:id="rId16" display="https://podminky.urs.cz/item/CS_URS_2022_02/430362021"/>
    <hyperlink ref="F152" r:id="rId17" display="https://podminky.urs.cz/item/CS_URS_2022_02/434311115"/>
    <hyperlink ref="F155" r:id="rId18" display="https://podminky.urs.cz/item/CS_URS_2022_02/434351141"/>
    <hyperlink ref="F159" r:id="rId19" display="https://podminky.urs.cz/item/CS_URS_2022_02/434351142"/>
    <hyperlink ref="F163" r:id="rId20" display="https://podminky.urs.cz/item/CS_URS_2022_02/465513157"/>
    <hyperlink ref="F168" r:id="rId21" display="https://podminky.urs.cz/item/CS_URS_2022_02/911334111"/>
    <hyperlink ref="F172" r:id="rId22" display="https://podminky.urs.cz/item/CS_URS_2022_02/935112211"/>
    <hyperlink ref="F177" r:id="rId23" display="https://podminky.urs.cz/item/CS_URS_2022_02/962051111"/>
    <hyperlink ref="F180" r:id="rId24" display="https://podminky.urs.cz/item/CS_URS_2022_02/966005311"/>
    <hyperlink ref="F184" r:id="rId25" display="https://podminky.urs.cz/item/CS_URS_2022_02/985232112"/>
    <hyperlink ref="F188" r:id="rId26" display="https://podminky.urs.cz/item/CS_URS_2022_02/985232191"/>
    <hyperlink ref="F192" r:id="rId27" display="https://podminky.urs.cz/item/CS_URS_2022_02/997013602"/>
    <hyperlink ref="F195" r:id="rId28" display="https://podminky.urs.cz/item/CS_URS_2022_02/997211511"/>
    <hyperlink ref="F198" r:id="rId29" display="https://podminky.urs.cz/item/CS_URS_2022_02/997211519"/>
    <hyperlink ref="F203" r:id="rId30" display="https://podminky.urs.cz/item/CS_URS_2022_02/998212111"/>
    <hyperlink ref="F208" r:id="rId31" display="https://podminky.urs.cz/item/CS_URS_2022_02/711112001"/>
    <hyperlink ref="F213" r:id="rId32" display="https://podminky.urs.cz/item/CS_URS_2022_02/711112002"/>
    <hyperlink ref="F219" r:id="rId33" display="https://podminky.urs.cz/item/CS_URS_2022_02/711691172"/>
    <hyperlink ref="F223" r:id="rId34" display="https://podminky.urs.cz/item/CS_URS_2022_02/998711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7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5"/>
      <c r="M2" s="215"/>
      <c r="N2" s="215"/>
      <c r="O2" s="215"/>
      <c r="P2" s="215"/>
      <c r="Q2" s="215"/>
      <c r="R2" s="215"/>
      <c r="S2" s="215"/>
      <c r="T2" s="215"/>
      <c r="U2" s="215"/>
      <c r="V2" s="215"/>
      <c r="AT2" s="17" t="s">
        <v>116</v>
      </c>
    </row>
    <row r="3" spans="2:46" ht="6.95" customHeight="1">
      <c r="B3" s="18"/>
      <c r="C3" s="19"/>
      <c r="D3" s="19"/>
      <c r="E3" s="19"/>
      <c r="F3" s="19"/>
      <c r="G3" s="19"/>
      <c r="H3" s="19"/>
      <c r="I3" s="19"/>
      <c r="J3" s="19"/>
      <c r="K3" s="19"/>
      <c r="L3" s="20"/>
      <c r="AT3" s="17" t="s">
        <v>92</v>
      </c>
    </row>
    <row r="4" spans="2:46" ht="24.95" customHeight="1">
      <c r="B4" s="20"/>
      <c r="D4" s="21" t="s">
        <v>131</v>
      </c>
      <c r="L4" s="20"/>
      <c r="M4" s="92" t="s">
        <v>10</v>
      </c>
      <c r="AT4" s="17" t="s">
        <v>4</v>
      </c>
    </row>
    <row r="5" spans="2:12" ht="6.95" customHeight="1">
      <c r="B5" s="20"/>
      <c r="L5" s="20"/>
    </row>
    <row r="6" spans="2:12" ht="12" customHeight="1">
      <c r="B6" s="20"/>
      <c r="D6" s="27" t="s">
        <v>16</v>
      </c>
      <c r="L6" s="20"/>
    </row>
    <row r="7" spans="2:12" ht="16.5" customHeight="1">
      <c r="B7" s="20"/>
      <c r="E7" s="244" t="str">
        <f>'Rekapitulace stavby'!K6</f>
        <v>II/116 Nová Ves pod Pleší, PD</v>
      </c>
      <c r="F7" s="245"/>
      <c r="G7" s="245"/>
      <c r="H7" s="245"/>
      <c r="L7" s="20"/>
    </row>
    <row r="8" spans="2:12" s="1" customFormat="1" ht="12" customHeight="1">
      <c r="B8" s="33"/>
      <c r="D8" s="27" t="s">
        <v>132</v>
      </c>
      <c r="L8" s="33"/>
    </row>
    <row r="9" spans="2:12" s="1" customFormat="1" ht="16.5" customHeight="1">
      <c r="B9" s="33"/>
      <c r="E9" s="208" t="s">
        <v>1029</v>
      </c>
      <c r="F9" s="246"/>
      <c r="G9" s="246"/>
      <c r="H9" s="246"/>
      <c r="L9" s="33"/>
    </row>
    <row r="10" spans="2:12" s="1" customFormat="1" ht="11.25">
      <c r="B10" s="33"/>
      <c r="L10" s="33"/>
    </row>
    <row r="11" spans="2:12" s="1" customFormat="1" ht="12" customHeight="1">
      <c r="B11" s="33"/>
      <c r="D11" s="27" t="s">
        <v>18</v>
      </c>
      <c r="F11" s="25" t="s">
        <v>19</v>
      </c>
      <c r="I11" s="27" t="s">
        <v>20</v>
      </c>
      <c r="J11" s="25" t="s">
        <v>44</v>
      </c>
      <c r="L11" s="33"/>
    </row>
    <row r="12" spans="2:12" s="1" customFormat="1" ht="12" customHeight="1">
      <c r="B12" s="33"/>
      <c r="D12" s="27" t="s">
        <v>22</v>
      </c>
      <c r="F12" s="25" t="s">
        <v>23</v>
      </c>
      <c r="I12" s="27" t="s">
        <v>24</v>
      </c>
      <c r="J12" s="50" t="str">
        <f>'Rekapitulace stavby'!AN8</f>
        <v>3. 10. 2022</v>
      </c>
      <c r="L12" s="33"/>
    </row>
    <row r="13" spans="2:12" s="1" customFormat="1" ht="10.9" customHeight="1">
      <c r="B13" s="33"/>
      <c r="L13" s="33"/>
    </row>
    <row r="14" spans="2:12" s="1" customFormat="1" ht="12" customHeight="1">
      <c r="B14" s="33"/>
      <c r="D14" s="27" t="s">
        <v>30</v>
      </c>
      <c r="I14" s="27" t="s">
        <v>31</v>
      </c>
      <c r="J14" s="25" t="s">
        <v>32</v>
      </c>
      <c r="L14" s="33"/>
    </row>
    <row r="15" spans="2:12" s="1" customFormat="1" ht="18" customHeight="1">
      <c r="B15" s="33"/>
      <c r="E15" s="25" t="s">
        <v>33</v>
      </c>
      <c r="I15" s="27" t="s">
        <v>34</v>
      </c>
      <c r="J15" s="25" t="s">
        <v>35</v>
      </c>
      <c r="L15" s="33"/>
    </row>
    <row r="16" spans="2:12" s="1" customFormat="1" ht="6.95" customHeight="1">
      <c r="B16" s="33"/>
      <c r="L16" s="33"/>
    </row>
    <row r="17" spans="2:12" s="1" customFormat="1" ht="12" customHeight="1">
      <c r="B17" s="33"/>
      <c r="D17" s="27" t="s">
        <v>36</v>
      </c>
      <c r="I17" s="27" t="s">
        <v>31</v>
      </c>
      <c r="J17" s="28" t="str">
        <f>'Rekapitulace stavby'!AN13</f>
        <v>Vyplň údaj</v>
      </c>
      <c r="L17" s="33"/>
    </row>
    <row r="18" spans="2:12" s="1" customFormat="1" ht="18" customHeight="1">
      <c r="B18" s="33"/>
      <c r="E18" s="247" t="str">
        <f>'Rekapitulace stavby'!E14</f>
        <v>Vyplň údaj</v>
      </c>
      <c r="F18" s="214"/>
      <c r="G18" s="214"/>
      <c r="H18" s="214"/>
      <c r="I18" s="27" t="s">
        <v>34</v>
      </c>
      <c r="J18" s="28" t="str">
        <f>'Rekapitulace stavby'!AN14</f>
        <v>Vyplň údaj</v>
      </c>
      <c r="L18" s="33"/>
    </row>
    <row r="19" spans="2:12" s="1" customFormat="1" ht="6.95" customHeight="1">
      <c r="B19" s="33"/>
      <c r="L19" s="33"/>
    </row>
    <row r="20" spans="2:12" s="1" customFormat="1" ht="12" customHeight="1">
      <c r="B20" s="33"/>
      <c r="D20" s="27" t="s">
        <v>38</v>
      </c>
      <c r="I20" s="27" t="s">
        <v>31</v>
      </c>
      <c r="J20" s="25" t="s">
        <v>39</v>
      </c>
      <c r="L20" s="33"/>
    </row>
    <row r="21" spans="2:12" s="1" customFormat="1" ht="18" customHeight="1">
      <c r="B21" s="33"/>
      <c r="E21" s="25" t="s">
        <v>40</v>
      </c>
      <c r="I21" s="27" t="s">
        <v>34</v>
      </c>
      <c r="J21" s="25" t="s">
        <v>41</v>
      </c>
      <c r="L21" s="33"/>
    </row>
    <row r="22" spans="2:12" s="1" customFormat="1" ht="6.95" customHeight="1">
      <c r="B22" s="33"/>
      <c r="L22" s="33"/>
    </row>
    <row r="23" spans="2:12" s="1" customFormat="1" ht="12" customHeight="1">
      <c r="B23" s="33"/>
      <c r="D23" s="27" t="s">
        <v>43</v>
      </c>
      <c r="I23" s="27" t="s">
        <v>31</v>
      </c>
      <c r="J23" s="25" t="str">
        <f>IF('Rekapitulace stavby'!AN19="","",'Rekapitulace stavby'!AN19)</f>
        <v/>
      </c>
      <c r="L23" s="33"/>
    </row>
    <row r="24" spans="2:12" s="1" customFormat="1" ht="18" customHeight="1">
      <c r="B24" s="33"/>
      <c r="E24" s="25" t="str">
        <f>IF('Rekapitulace stavby'!E20="","",'Rekapitulace stavby'!E20)</f>
        <v xml:space="preserve"> </v>
      </c>
      <c r="I24" s="27" t="s">
        <v>34</v>
      </c>
      <c r="J24" s="25" t="str">
        <f>IF('Rekapitulace stavby'!AN20="","",'Rekapitulace stavby'!AN20)</f>
        <v/>
      </c>
      <c r="L24" s="33"/>
    </row>
    <row r="25" spans="2:12" s="1" customFormat="1" ht="6.95" customHeight="1">
      <c r="B25" s="33"/>
      <c r="L25" s="33"/>
    </row>
    <row r="26" spans="2:12" s="1" customFormat="1" ht="12" customHeight="1">
      <c r="B26" s="33"/>
      <c r="D26" s="27" t="s">
        <v>46</v>
      </c>
      <c r="L26" s="33"/>
    </row>
    <row r="27" spans="2:12" s="7" customFormat="1" ht="47.25" customHeight="1">
      <c r="B27" s="93"/>
      <c r="E27" s="219" t="s">
        <v>47</v>
      </c>
      <c r="F27" s="219"/>
      <c r="G27" s="219"/>
      <c r="H27" s="219"/>
      <c r="L27" s="93"/>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94" t="s">
        <v>48</v>
      </c>
      <c r="J30" s="64">
        <f>ROUND(J81,2)</f>
        <v>0</v>
      </c>
      <c r="L30" s="33"/>
    </row>
    <row r="31" spans="2:12" s="1" customFormat="1" ht="6.95" customHeight="1">
      <c r="B31" s="33"/>
      <c r="D31" s="51"/>
      <c r="E31" s="51"/>
      <c r="F31" s="51"/>
      <c r="G31" s="51"/>
      <c r="H31" s="51"/>
      <c r="I31" s="51"/>
      <c r="J31" s="51"/>
      <c r="K31" s="51"/>
      <c r="L31" s="33"/>
    </row>
    <row r="32" spans="2:12" s="1" customFormat="1" ht="14.45" customHeight="1">
      <c r="B32" s="33"/>
      <c r="F32" s="36" t="s">
        <v>50</v>
      </c>
      <c r="I32" s="36" t="s">
        <v>49</v>
      </c>
      <c r="J32" s="36" t="s">
        <v>51</v>
      </c>
      <c r="L32" s="33"/>
    </row>
    <row r="33" spans="2:12" s="1" customFormat="1" ht="14.45" customHeight="1">
      <c r="B33" s="33"/>
      <c r="D33" s="53" t="s">
        <v>52</v>
      </c>
      <c r="E33" s="27" t="s">
        <v>53</v>
      </c>
      <c r="F33" s="84">
        <f>ROUND((SUM(BE81:BE175)),2)</f>
        <v>0</v>
      </c>
      <c r="I33" s="95">
        <v>0.21</v>
      </c>
      <c r="J33" s="84">
        <f>ROUND(((SUM(BE81:BE175))*I33),2)</f>
        <v>0</v>
      </c>
      <c r="L33" s="33"/>
    </row>
    <row r="34" spans="2:12" s="1" customFormat="1" ht="14.45" customHeight="1">
      <c r="B34" s="33"/>
      <c r="E34" s="27" t="s">
        <v>54</v>
      </c>
      <c r="F34" s="84">
        <f>ROUND((SUM(BF81:BF175)),2)</f>
        <v>0</v>
      </c>
      <c r="I34" s="95">
        <v>0.15</v>
      </c>
      <c r="J34" s="84">
        <f>ROUND(((SUM(BF81:BF175))*I34),2)</f>
        <v>0</v>
      </c>
      <c r="L34" s="33"/>
    </row>
    <row r="35" spans="2:12" s="1" customFormat="1" ht="14.45" customHeight="1" hidden="1">
      <c r="B35" s="33"/>
      <c r="E35" s="27" t="s">
        <v>55</v>
      </c>
      <c r="F35" s="84">
        <f>ROUND((SUM(BG81:BG175)),2)</f>
        <v>0</v>
      </c>
      <c r="I35" s="95">
        <v>0.21</v>
      </c>
      <c r="J35" s="84">
        <f>0</f>
        <v>0</v>
      </c>
      <c r="L35" s="33"/>
    </row>
    <row r="36" spans="2:12" s="1" customFormat="1" ht="14.45" customHeight="1" hidden="1">
      <c r="B36" s="33"/>
      <c r="E36" s="27" t="s">
        <v>56</v>
      </c>
      <c r="F36" s="84">
        <f>ROUND((SUM(BH81:BH175)),2)</f>
        <v>0</v>
      </c>
      <c r="I36" s="95">
        <v>0.15</v>
      </c>
      <c r="J36" s="84">
        <f>0</f>
        <v>0</v>
      </c>
      <c r="L36" s="33"/>
    </row>
    <row r="37" spans="2:12" s="1" customFormat="1" ht="14.45" customHeight="1" hidden="1">
      <c r="B37" s="33"/>
      <c r="E37" s="27" t="s">
        <v>57</v>
      </c>
      <c r="F37" s="84">
        <f>ROUND((SUM(BI81:BI175)),2)</f>
        <v>0</v>
      </c>
      <c r="I37" s="95">
        <v>0</v>
      </c>
      <c r="J37" s="84">
        <f>0</f>
        <v>0</v>
      </c>
      <c r="L37" s="33"/>
    </row>
    <row r="38" spans="2:12" s="1" customFormat="1" ht="6.95" customHeight="1">
      <c r="B38" s="33"/>
      <c r="L38" s="33"/>
    </row>
    <row r="39" spans="2:12" s="1" customFormat="1" ht="25.35" customHeight="1">
      <c r="B39" s="33"/>
      <c r="C39" s="96"/>
      <c r="D39" s="97" t="s">
        <v>58</v>
      </c>
      <c r="E39" s="55"/>
      <c r="F39" s="55"/>
      <c r="G39" s="98" t="s">
        <v>59</v>
      </c>
      <c r="H39" s="99" t="s">
        <v>60</v>
      </c>
      <c r="I39" s="55"/>
      <c r="J39" s="100">
        <f>SUM(J30:J37)</f>
        <v>0</v>
      </c>
      <c r="K39" s="101"/>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1" t="s">
        <v>134</v>
      </c>
      <c r="L45" s="33"/>
    </row>
    <row r="46" spans="2:12" s="1" customFormat="1" ht="6.95" customHeight="1">
      <c r="B46" s="33"/>
      <c r="L46" s="33"/>
    </row>
    <row r="47" spans="2:12" s="1" customFormat="1" ht="12" customHeight="1">
      <c r="B47" s="33"/>
      <c r="C47" s="27" t="s">
        <v>16</v>
      </c>
      <c r="L47" s="33"/>
    </row>
    <row r="48" spans="2:12" s="1" customFormat="1" ht="16.5" customHeight="1">
      <c r="B48" s="33"/>
      <c r="E48" s="244" t="str">
        <f>E7</f>
        <v>II/116 Nová Ves pod Pleší, PD</v>
      </c>
      <c r="F48" s="245"/>
      <c r="G48" s="245"/>
      <c r="H48" s="245"/>
      <c r="L48" s="33"/>
    </row>
    <row r="49" spans="2:12" s="1" customFormat="1" ht="12" customHeight="1">
      <c r="B49" s="33"/>
      <c r="C49" s="27" t="s">
        <v>132</v>
      </c>
      <c r="L49" s="33"/>
    </row>
    <row r="50" spans="2:12" s="1" customFormat="1" ht="16.5" customHeight="1">
      <c r="B50" s="33"/>
      <c r="E50" s="208" t="str">
        <f>E9</f>
        <v>E.1-DIO - Dopravně inženýrská opatření pro II/116</v>
      </c>
      <c r="F50" s="246"/>
      <c r="G50" s="246"/>
      <c r="H50" s="246"/>
      <c r="L50" s="33"/>
    </row>
    <row r="51" spans="2:12" s="1" customFormat="1" ht="6.95" customHeight="1">
      <c r="B51" s="33"/>
      <c r="L51" s="33"/>
    </row>
    <row r="52" spans="2:12" s="1" customFormat="1" ht="12" customHeight="1">
      <c r="B52" s="33"/>
      <c r="C52" s="27" t="s">
        <v>22</v>
      </c>
      <c r="F52" s="25" t="str">
        <f>F12</f>
        <v>Nová Ves pod Pleší</v>
      </c>
      <c r="I52" s="27" t="s">
        <v>24</v>
      </c>
      <c r="J52" s="50" t="str">
        <f>IF(J12="","",J12)</f>
        <v>3. 10. 2022</v>
      </c>
      <c r="L52" s="33"/>
    </row>
    <row r="53" spans="2:12" s="1" customFormat="1" ht="6.95" customHeight="1">
      <c r="B53" s="33"/>
      <c r="L53" s="33"/>
    </row>
    <row r="54" spans="2:12" s="1" customFormat="1" ht="25.7" customHeight="1">
      <c r="B54" s="33"/>
      <c r="C54" s="27" t="s">
        <v>30</v>
      </c>
      <c r="F54" s="25" t="str">
        <f>E15</f>
        <v>Krajská správa a údržba silnic Středočeského kraje</v>
      </c>
      <c r="I54" s="27" t="s">
        <v>38</v>
      </c>
      <c r="J54" s="31" t="str">
        <f>E21</f>
        <v>METROPROJEKT Praha a.s.</v>
      </c>
      <c r="L54" s="33"/>
    </row>
    <row r="55" spans="2:12" s="1" customFormat="1" ht="15.2" customHeight="1">
      <c r="B55" s="33"/>
      <c r="C55" s="27" t="s">
        <v>36</v>
      </c>
      <c r="F55" s="25" t="str">
        <f>IF(E18="","",E18)</f>
        <v>Vyplň údaj</v>
      </c>
      <c r="I55" s="27" t="s">
        <v>43</v>
      </c>
      <c r="J55" s="31" t="str">
        <f>E24</f>
        <v xml:space="preserve"> </v>
      </c>
      <c r="L55" s="33"/>
    </row>
    <row r="56" spans="2:12" s="1" customFormat="1" ht="10.35" customHeight="1">
      <c r="B56" s="33"/>
      <c r="L56" s="33"/>
    </row>
    <row r="57" spans="2:12" s="1" customFormat="1" ht="29.25" customHeight="1">
      <c r="B57" s="33"/>
      <c r="C57" s="102" t="s">
        <v>135</v>
      </c>
      <c r="D57" s="96"/>
      <c r="E57" s="96"/>
      <c r="F57" s="96"/>
      <c r="G57" s="96"/>
      <c r="H57" s="96"/>
      <c r="I57" s="96"/>
      <c r="J57" s="103" t="s">
        <v>136</v>
      </c>
      <c r="K57" s="96"/>
      <c r="L57" s="33"/>
    </row>
    <row r="58" spans="2:12" s="1" customFormat="1" ht="10.35" customHeight="1">
      <c r="B58" s="33"/>
      <c r="L58" s="33"/>
    </row>
    <row r="59" spans="2:47" s="1" customFormat="1" ht="22.9" customHeight="1">
      <c r="B59" s="33"/>
      <c r="C59" s="104" t="s">
        <v>80</v>
      </c>
      <c r="J59" s="64">
        <f>J81</f>
        <v>0</v>
      </c>
      <c r="L59" s="33"/>
      <c r="AU59" s="17" t="s">
        <v>137</v>
      </c>
    </row>
    <row r="60" spans="2:12" s="8" customFormat="1" ht="24.95" customHeight="1">
      <c r="B60" s="105"/>
      <c r="D60" s="106" t="s">
        <v>138</v>
      </c>
      <c r="E60" s="107"/>
      <c r="F60" s="107"/>
      <c r="G60" s="107"/>
      <c r="H60" s="107"/>
      <c r="I60" s="107"/>
      <c r="J60" s="108">
        <f>J82</f>
        <v>0</v>
      </c>
      <c r="L60" s="105"/>
    </row>
    <row r="61" spans="2:12" s="9" customFormat="1" ht="19.9" customHeight="1">
      <c r="B61" s="109"/>
      <c r="D61" s="110" t="s">
        <v>142</v>
      </c>
      <c r="E61" s="111"/>
      <c r="F61" s="111"/>
      <c r="G61" s="111"/>
      <c r="H61" s="111"/>
      <c r="I61" s="111"/>
      <c r="J61" s="112">
        <f>J83</f>
        <v>0</v>
      </c>
      <c r="L61" s="109"/>
    </row>
    <row r="62" spans="2:12" s="1" customFormat="1" ht="21.75" customHeight="1">
      <c r="B62" s="33"/>
      <c r="L62" s="33"/>
    </row>
    <row r="63" spans="2:12" s="1" customFormat="1" ht="6.95" customHeight="1">
      <c r="B63" s="42"/>
      <c r="C63" s="43"/>
      <c r="D63" s="43"/>
      <c r="E63" s="43"/>
      <c r="F63" s="43"/>
      <c r="G63" s="43"/>
      <c r="H63" s="43"/>
      <c r="I63" s="43"/>
      <c r="J63" s="43"/>
      <c r="K63" s="43"/>
      <c r="L63" s="33"/>
    </row>
    <row r="67" spans="2:12" s="1" customFormat="1" ht="6.95" customHeight="1">
      <c r="B67" s="44"/>
      <c r="C67" s="45"/>
      <c r="D67" s="45"/>
      <c r="E67" s="45"/>
      <c r="F67" s="45"/>
      <c r="G67" s="45"/>
      <c r="H67" s="45"/>
      <c r="I67" s="45"/>
      <c r="J67" s="45"/>
      <c r="K67" s="45"/>
      <c r="L67" s="33"/>
    </row>
    <row r="68" spans="2:12" s="1" customFormat="1" ht="24.95" customHeight="1">
      <c r="B68" s="33"/>
      <c r="C68" s="21" t="s">
        <v>145</v>
      </c>
      <c r="L68" s="33"/>
    </row>
    <row r="69" spans="2:12" s="1" customFormat="1" ht="6.95" customHeight="1">
      <c r="B69" s="33"/>
      <c r="L69" s="33"/>
    </row>
    <row r="70" spans="2:12" s="1" customFormat="1" ht="12" customHeight="1">
      <c r="B70" s="33"/>
      <c r="C70" s="27" t="s">
        <v>16</v>
      </c>
      <c r="L70" s="33"/>
    </row>
    <row r="71" spans="2:12" s="1" customFormat="1" ht="16.5" customHeight="1">
      <c r="B71" s="33"/>
      <c r="E71" s="244" t="str">
        <f>E7</f>
        <v>II/116 Nová Ves pod Pleší, PD</v>
      </c>
      <c r="F71" s="245"/>
      <c r="G71" s="245"/>
      <c r="H71" s="245"/>
      <c r="L71" s="33"/>
    </row>
    <row r="72" spans="2:12" s="1" customFormat="1" ht="12" customHeight="1">
      <c r="B72" s="33"/>
      <c r="C72" s="27" t="s">
        <v>132</v>
      </c>
      <c r="L72" s="33"/>
    </row>
    <row r="73" spans="2:12" s="1" customFormat="1" ht="16.5" customHeight="1">
      <c r="B73" s="33"/>
      <c r="E73" s="208" t="str">
        <f>E9</f>
        <v>E.1-DIO - Dopravně inženýrská opatření pro II/116</v>
      </c>
      <c r="F73" s="246"/>
      <c r="G73" s="246"/>
      <c r="H73" s="246"/>
      <c r="L73" s="33"/>
    </row>
    <row r="74" spans="2:12" s="1" customFormat="1" ht="6.95" customHeight="1">
      <c r="B74" s="33"/>
      <c r="L74" s="33"/>
    </row>
    <row r="75" spans="2:12" s="1" customFormat="1" ht="12" customHeight="1">
      <c r="B75" s="33"/>
      <c r="C75" s="27" t="s">
        <v>22</v>
      </c>
      <c r="F75" s="25" t="str">
        <f>F12</f>
        <v>Nová Ves pod Pleší</v>
      </c>
      <c r="I75" s="27" t="s">
        <v>24</v>
      </c>
      <c r="J75" s="50" t="str">
        <f>IF(J12="","",J12)</f>
        <v>3. 10. 2022</v>
      </c>
      <c r="L75" s="33"/>
    </row>
    <row r="76" spans="2:12" s="1" customFormat="1" ht="6.95" customHeight="1">
      <c r="B76" s="33"/>
      <c r="L76" s="33"/>
    </row>
    <row r="77" spans="2:12" s="1" customFormat="1" ht="25.7" customHeight="1">
      <c r="B77" s="33"/>
      <c r="C77" s="27" t="s">
        <v>30</v>
      </c>
      <c r="F77" s="25" t="str">
        <f>E15</f>
        <v>Krajská správa a údržba silnic Středočeského kraje</v>
      </c>
      <c r="I77" s="27" t="s">
        <v>38</v>
      </c>
      <c r="J77" s="31" t="str">
        <f>E21</f>
        <v>METROPROJEKT Praha a.s.</v>
      </c>
      <c r="L77" s="33"/>
    </row>
    <row r="78" spans="2:12" s="1" customFormat="1" ht="15.2" customHeight="1">
      <c r="B78" s="33"/>
      <c r="C78" s="27" t="s">
        <v>36</v>
      </c>
      <c r="F78" s="25" t="str">
        <f>IF(E18="","",E18)</f>
        <v>Vyplň údaj</v>
      </c>
      <c r="I78" s="27" t="s">
        <v>43</v>
      </c>
      <c r="J78" s="31" t="str">
        <f>E24</f>
        <v xml:space="preserve"> </v>
      </c>
      <c r="L78" s="33"/>
    </row>
    <row r="79" spans="2:12" s="1" customFormat="1" ht="10.35" customHeight="1">
      <c r="B79" s="33"/>
      <c r="L79" s="33"/>
    </row>
    <row r="80" spans="2:20" s="10" customFormat="1" ht="29.25" customHeight="1">
      <c r="B80" s="113"/>
      <c r="C80" s="114" t="s">
        <v>146</v>
      </c>
      <c r="D80" s="115" t="s">
        <v>67</v>
      </c>
      <c r="E80" s="115" t="s">
        <v>63</v>
      </c>
      <c r="F80" s="115" t="s">
        <v>64</v>
      </c>
      <c r="G80" s="115" t="s">
        <v>147</v>
      </c>
      <c r="H80" s="115" t="s">
        <v>148</v>
      </c>
      <c r="I80" s="115" t="s">
        <v>149</v>
      </c>
      <c r="J80" s="115" t="s">
        <v>136</v>
      </c>
      <c r="K80" s="116" t="s">
        <v>150</v>
      </c>
      <c r="L80" s="113"/>
      <c r="M80" s="57" t="s">
        <v>44</v>
      </c>
      <c r="N80" s="58" t="s">
        <v>52</v>
      </c>
      <c r="O80" s="58" t="s">
        <v>151</v>
      </c>
      <c r="P80" s="58" t="s">
        <v>152</v>
      </c>
      <c r="Q80" s="58" t="s">
        <v>153</v>
      </c>
      <c r="R80" s="58" t="s">
        <v>154</v>
      </c>
      <c r="S80" s="58" t="s">
        <v>155</v>
      </c>
      <c r="T80" s="59" t="s">
        <v>156</v>
      </c>
    </row>
    <row r="81" spans="2:63" s="1" customFormat="1" ht="22.9" customHeight="1">
      <c r="B81" s="33"/>
      <c r="C81" s="62" t="s">
        <v>157</v>
      </c>
      <c r="J81" s="117">
        <f>BK81</f>
        <v>0</v>
      </c>
      <c r="L81" s="33"/>
      <c r="M81" s="60"/>
      <c r="N81" s="51"/>
      <c r="O81" s="51"/>
      <c r="P81" s="118">
        <f>P82</f>
        <v>0</v>
      </c>
      <c r="Q81" s="51"/>
      <c r="R81" s="118">
        <f>R82</f>
        <v>0.09959399999999999</v>
      </c>
      <c r="S81" s="51"/>
      <c r="T81" s="119">
        <f>T82</f>
        <v>0</v>
      </c>
      <c r="AT81" s="17" t="s">
        <v>81</v>
      </c>
      <c r="AU81" s="17" t="s">
        <v>137</v>
      </c>
      <c r="BK81" s="120">
        <f>BK82</f>
        <v>0</v>
      </c>
    </row>
    <row r="82" spans="2:63" s="11" customFormat="1" ht="25.9" customHeight="1">
      <c r="B82" s="121"/>
      <c r="D82" s="122" t="s">
        <v>81</v>
      </c>
      <c r="E82" s="123" t="s">
        <v>158</v>
      </c>
      <c r="F82" s="123" t="s">
        <v>159</v>
      </c>
      <c r="I82" s="124"/>
      <c r="J82" s="125">
        <f>BK82</f>
        <v>0</v>
      </c>
      <c r="L82" s="121"/>
      <c r="M82" s="126"/>
      <c r="P82" s="127">
        <f>P83</f>
        <v>0</v>
      </c>
      <c r="R82" s="127">
        <f>R83</f>
        <v>0.09959399999999999</v>
      </c>
      <c r="T82" s="128">
        <f>T83</f>
        <v>0</v>
      </c>
      <c r="AR82" s="122" t="s">
        <v>90</v>
      </c>
      <c r="AT82" s="129" t="s">
        <v>81</v>
      </c>
      <c r="AU82" s="129" t="s">
        <v>82</v>
      </c>
      <c r="AY82" s="122" t="s">
        <v>160</v>
      </c>
      <c r="BK82" s="130">
        <f>BK83</f>
        <v>0</v>
      </c>
    </row>
    <row r="83" spans="2:63" s="11" customFormat="1" ht="22.9" customHeight="1">
      <c r="B83" s="121"/>
      <c r="D83" s="122" t="s">
        <v>81</v>
      </c>
      <c r="E83" s="131" t="s">
        <v>230</v>
      </c>
      <c r="F83" s="131" t="s">
        <v>361</v>
      </c>
      <c r="I83" s="124"/>
      <c r="J83" s="132">
        <f>BK83</f>
        <v>0</v>
      </c>
      <c r="L83" s="121"/>
      <c r="M83" s="126"/>
      <c r="P83" s="127">
        <f>SUM(P84:P175)</f>
        <v>0</v>
      </c>
      <c r="R83" s="127">
        <f>SUM(R84:R175)</f>
        <v>0.09959399999999999</v>
      </c>
      <c r="T83" s="128">
        <f>SUM(T84:T175)</f>
        <v>0</v>
      </c>
      <c r="AR83" s="122" t="s">
        <v>90</v>
      </c>
      <c r="AT83" s="129" t="s">
        <v>81</v>
      </c>
      <c r="AU83" s="129" t="s">
        <v>90</v>
      </c>
      <c r="AY83" s="122" t="s">
        <v>160</v>
      </c>
      <c r="BK83" s="130">
        <f>SUM(BK84:BK175)</f>
        <v>0</v>
      </c>
    </row>
    <row r="84" spans="2:65" s="1" customFormat="1" ht="16.5" customHeight="1">
      <c r="B84" s="33"/>
      <c r="C84" s="133" t="s">
        <v>90</v>
      </c>
      <c r="D84" s="133" t="s">
        <v>162</v>
      </c>
      <c r="E84" s="134" t="s">
        <v>1030</v>
      </c>
      <c r="F84" s="135" t="s">
        <v>1031</v>
      </c>
      <c r="G84" s="136" t="s">
        <v>357</v>
      </c>
      <c r="H84" s="137">
        <v>61</v>
      </c>
      <c r="I84" s="138"/>
      <c r="J84" s="139">
        <f>ROUND(I84*H84,2)</f>
        <v>0</v>
      </c>
      <c r="K84" s="135" t="s">
        <v>166</v>
      </c>
      <c r="L84" s="33"/>
      <c r="M84" s="140" t="s">
        <v>44</v>
      </c>
      <c r="N84" s="141" t="s">
        <v>53</v>
      </c>
      <c r="P84" s="142">
        <f>O84*H84</f>
        <v>0</v>
      </c>
      <c r="Q84" s="142">
        <v>0</v>
      </c>
      <c r="R84" s="142">
        <f>Q84*H84</f>
        <v>0</v>
      </c>
      <c r="S84" s="142">
        <v>0</v>
      </c>
      <c r="T84" s="143">
        <f>S84*H84</f>
        <v>0</v>
      </c>
      <c r="AR84" s="144" t="s">
        <v>167</v>
      </c>
      <c r="AT84" s="144" t="s">
        <v>162</v>
      </c>
      <c r="AU84" s="144" t="s">
        <v>92</v>
      </c>
      <c r="AY84" s="17" t="s">
        <v>160</v>
      </c>
      <c r="BE84" s="145">
        <f>IF(N84="základní",J84,0)</f>
        <v>0</v>
      </c>
      <c r="BF84" s="145">
        <f>IF(N84="snížená",J84,0)</f>
        <v>0</v>
      </c>
      <c r="BG84" s="145">
        <f>IF(N84="zákl. přenesená",J84,0)</f>
        <v>0</v>
      </c>
      <c r="BH84" s="145">
        <f>IF(N84="sníž. přenesená",J84,0)</f>
        <v>0</v>
      </c>
      <c r="BI84" s="145">
        <f>IF(N84="nulová",J84,0)</f>
        <v>0</v>
      </c>
      <c r="BJ84" s="17" t="s">
        <v>90</v>
      </c>
      <c r="BK84" s="145">
        <f>ROUND(I84*H84,2)</f>
        <v>0</v>
      </c>
      <c r="BL84" s="17" t="s">
        <v>167</v>
      </c>
      <c r="BM84" s="144" t="s">
        <v>1032</v>
      </c>
    </row>
    <row r="85" spans="2:47" s="1" customFormat="1" ht="11.25">
      <c r="B85" s="33"/>
      <c r="D85" s="146" t="s">
        <v>169</v>
      </c>
      <c r="F85" s="147" t="s">
        <v>1033</v>
      </c>
      <c r="I85" s="148"/>
      <c r="L85" s="33"/>
      <c r="M85" s="149"/>
      <c r="T85" s="54"/>
      <c r="AT85" s="17" t="s">
        <v>169</v>
      </c>
      <c r="AU85" s="17" t="s">
        <v>92</v>
      </c>
    </row>
    <row r="86" spans="2:47" s="1" customFormat="1" ht="29.25">
      <c r="B86" s="33"/>
      <c r="D86" s="150" t="s">
        <v>171</v>
      </c>
      <c r="F86" s="151" t="s">
        <v>1034</v>
      </c>
      <c r="I86" s="148"/>
      <c r="L86" s="33"/>
      <c r="M86" s="149"/>
      <c r="T86" s="54"/>
      <c r="AT86" s="17" t="s">
        <v>171</v>
      </c>
      <c r="AU86" s="17" t="s">
        <v>92</v>
      </c>
    </row>
    <row r="87" spans="2:51" s="12" customFormat="1" ht="11.25">
      <c r="B87" s="152"/>
      <c r="D87" s="150" t="s">
        <v>173</v>
      </c>
      <c r="E87" s="153" t="s">
        <v>44</v>
      </c>
      <c r="F87" s="154" t="s">
        <v>1035</v>
      </c>
      <c r="H87" s="155">
        <v>55</v>
      </c>
      <c r="I87" s="156"/>
      <c r="L87" s="152"/>
      <c r="M87" s="157"/>
      <c r="T87" s="158"/>
      <c r="AT87" s="153" t="s">
        <v>173</v>
      </c>
      <c r="AU87" s="153" t="s">
        <v>92</v>
      </c>
      <c r="AV87" s="12" t="s">
        <v>92</v>
      </c>
      <c r="AW87" s="12" t="s">
        <v>42</v>
      </c>
      <c r="AX87" s="12" t="s">
        <v>82</v>
      </c>
      <c r="AY87" s="153" t="s">
        <v>160</v>
      </c>
    </row>
    <row r="88" spans="2:51" s="12" customFormat="1" ht="11.25">
      <c r="B88" s="152"/>
      <c r="D88" s="150" t="s">
        <v>173</v>
      </c>
      <c r="E88" s="153" t="s">
        <v>44</v>
      </c>
      <c r="F88" s="154" t="s">
        <v>1036</v>
      </c>
      <c r="H88" s="155">
        <v>6</v>
      </c>
      <c r="I88" s="156"/>
      <c r="L88" s="152"/>
      <c r="M88" s="157"/>
      <c r="T88" s="158"/>
      <c r="AT88" s="153" t="s">
        <v>173</v>
      </c>
      <c r="AU88" s="153" t="s">
        <v>92</v>
      </c>
      <c r="AV88" s="12" t="s">
        <v>92</v>
      </c>
      <c r="AW88" s="12" t="s">
        <v>42</v>
      </c>
      <c r="AX88" s="12" t="s">
        <v>82</v>
      </c>
      <c r="AY88" s="153" t="s">
        <v>160</v>
      </c>
    </row>
    <row r="89" spans="2:51" s="13" customFormat="1" ht="11.25">
      <c r="B89" s="159"/>
      <c r="D89" s="150" t="s">
        <v>173</v>
      </c>
      <c r="E89" s="160" t="s">
        <v>44</v>
      </c>
      <c r="F89" s="161" t="s">
        <v>176</v>
      </c>
      <c r="H89" s="162">
        <v>61</v>
      </c>
      <c r="I89" s="163"/>
      <c r="L89" s="159"/>
      <c r="M89" s="164"/>
      <c r="T89" s="165"/>
      <c r="AT89" s="160" t="s">
        <v>173</v>
      </c>
      <c r="AU89" s="160" t="s">
        <v>92</v>
      </c>
      <c r="AV89" s="13" t="s">
        <v>167</v>
      </c>
      <c r="AW89" s="13" t="s">
        <v>42</v>
      </c>
      <c r="AX89" s="13" t="s">
        <v>90</v>
      </c>
      <c r="AY89" s="160" t="s">
        <v>160</v>
      </c>
    </row>
    <row r="90" spans="2:65" s="1" customFormat="1" ht="24.2" customHeight="1">
      <c r="B90" s="33"/>
      <c r="C90" s="133" t="s">
        <v>92</v>
      </c>
      <c r="D90" s="133" t="s">
        <v>162</v>
      </c>
      <c r="E90" s="134" t="s">
        <v>1037</v>
      </c>
      <c r="F90" s="135" t="s">
        <v>1038</v>
      </c>
      <c r="G90" s="136" t="s">
        <v>357</v>
      </c>
      <c r="H90" s="137">
        <v>4538</v>
      </c>
      <c r="I90" s="138"/>
      <c r="J90" s="139">
        <f>ROUND(I90*H90,2)</f>
        <v>0</v>
      </c>
      <c r="K90" s="135" t="s">
        <v>166</v>
      </c>
      <c r="L90" s="33"/>
      <c r="M90" s="140" t="s">
        <v>44</v>
      </c>
      <c r="N90" s="141" t="s">
        <v>53</v>
      </c>
      <c r="P90" s="142">
        <f>O90*H90</f>
        <v>0</v>
      </c>
      <c r="Q90" s="142">
        <v>0</v>
      </c>
      <c r="R90" s="142">
        <f>Q90*H90</f>
        <v>0</v>
      </c>
      <c r="S90" s="142">
        <v>0</v>
      </c>
      <c r="T90" s="143">
        <f>S90*H90</f>
        <v>0</v>
      </c>
      <c r="AR90" s="144" t="s">
        <v>167</v>
      </c>
      <c r="AT90" s="144" t="s">
        <v>162</v>
      </c>
      <c r="AU90" s="144" t="s">
        <v>92</v>
      </c>
      <c r="AY90" s="17" t="s">
        <v>160</v>
      </c>
      <c r="BE90" s="145">
        <f>IF(N90="základní",J90,0)</f>
        <v>0</v>
      </c>
      <c r="BF90" s="145">
        <f>IF(N90="snížená",J90,0)</f>
        <v>0</v>
      </c>
      <c r="BG90" s="145">
        <f>IF(N90="zákl. přenesená",J90,0)</f>
        <v>0</v>
      </c>
      <c r="BH90" s="145">
        <f>IF(N90="sníž. přenesená",J90,0)</f>
        <v>0</v>
      </c>
      <c r="BI90" s="145">
        <f>IF(N90="nulová",J90,0)</f>
        <v>0</v>
      </c>
      <c r="BJ90" s="17" t="s">
        <v>90</v>
      </c>
      <c r="BK90" s="145">
        <f>ROUND(I90*H90,2)</f>
        <v>0</v>
      </c>
      <c r="BL90" s="17" t="s">
        <v>167</v>
      </c>
      <c r="BM90" s="144" t="s">
        <v>1039</v>
      </c>
    </row>
    <row r="91" spans="2:47" s="1" customFormat="1" ht="11.25">
      <c r="B91" s="33"/>
      <c r="D91" s="146" t="s">
        <v>169</v>
      </c>
      <c r="F91" s="147" t="s">
        <v>1040</v>
      </c>
      <c r="I91" s="148"/>
      <c r="L91" s="33"/>
      <c r="M91" s="149"/>
      <c r="T91" s="54"/>
      <c r="AT91" s="17" t="s">
        <v>169</v>
      </c>
      <c r="AU91" s="17" t="s">
        <v>92</v>
      </c>
    </row>
    <row r="92" spans="2:47" s="1" customFormat="1" ht="29.25">
      <c r="B92" s="33"/>
      <c r="D92" s="150" t="s">
        <v>171</v>
      </c>
      <c r="F92" s="151" t="s">
        <v>1034</v>
      </c>
      <c r="I92" s="148"/>
      <c r="L92" s="33"/>
      <c r="M92" s="149"/>
      <c r="T92" s="54"/>
      <c r="AT92" s="17" t="s">
        <v>171</v>
      </c>
      <c r="AU92" s="17" t="s">
        <v>92</v>
      </c>
    </row>
    <row r="93" spans="2:51" s="12" customFormat="1" ht="11.25">
      <c r="B93" s="152"/>
      <c r="D93" s="150" t="s">
        <v>173</v>
      </c>
      <c r="E93" s="153" t="s">
        <v>44</v>
      </c>
      <c r="F93" s="154" t="s">
        <v>1041</v>
      </c>
      <c r="H93" s="155">
        <v>4125</v>
      </c>
      <c r="I93" s="156"/>
      <c r="L93" s="152"/>
      <c r="M93" s="157"/>
      <c r="T93" s="158"/>
      <c r="AT93" s="153" t="s">
        <v>173</v>
      </c>
      <c r="AU93" s="153" t="s">
        <v>92</v>
      </c>
      <c r="AV93" s="12" t="s">
        <v>92</v>
      </c>
      <c r="AW93" s="12" t="s">
        <v>42</v>
      </c>
      <c r="AX93" s="12" t="s">
        <v>82</v>
      </c>
      <c r="AY93" s="153" t="s">
        <v>160</v>
      </c>
    </row>
    <row r="94" spans="2:51" s="12" customFormat="1" ht="11.25">
      <c r="B94" s="152"/>
      <c r="D94" s="150" t="s">
        <v>173</v>
      </c>
      <c r="E94" s="153" t="s">
        <v>44</v>
      </c>
      <c r="F94" s="154" t="s">
        <v>1042</v>
      </c>
      <c r="H94" s="155">
        <v>413</v>
      </c>
      <c r="I94" s="156"/>
      <c r="L94" s="152"/>
      <c r="M94" s="157"/>
      <c r="T94" s="158"/>
      <c r="AT94" s="153" t="s">
        <v>173</v>
      </c>
      <c r="AU94" s="153" t="s">
        <v>92</v>
      </c>
      <c r="AV94" s="12" t="s">
        <v>92</v>
      </c>
      <c r="AW94" s="12" t="s">
        <v>42</v>
      </c>
      <c r="AX94" s="12" t="s">
        <v>82</v>
      </c>
      <c r="AY94" s="153" t="s">
        <v>160</v>
      </c>
    </row>
    <row r="95" spans="2:51" s="13" customFormat="1" ht="11.25">
      <c r="B95" s="159"/>
      <c r="D95" s="150" t="s">
        <v>173</v>
      </c>
      <c r="E95" s="160" t="s">
        <v>44</v>
      </c>
      <c r="F95" s="161" t="s">
        <v>176</v>
      </c>
      <c r="H95" s="162">
        <v>4538</v>
      </c>
      <c r="I95" s="163"/>
      <c r="L95" s="159"/>
      <c r="M95" s="164"/>
      <c r="T95" s="165"/>
      <c r="AT95" s="160" t="s">
        <v>173</v>
      </c>
      <c r="AU95" s="160" t="s">
        <v>92</v>
      </c>
      <c r="AV95" s="13" t="s">
        <v>167</v>
      </c>
      <c r="AW95" s="13" t="s">
        <v>42</v>
      </c>
      <c r="AX95" s="13" t="s">
        <v>90</v>
      </c>
      <c r="AY95" s="160" t="s">
        <v>160</v>
      </c>
    </row>
    <row r="96" spans="2:65" s="1" customFormat="1" ht="21.75" customHeight="1">
      <c r="B96" s="33"/>
      <c r="C96" s="133" t="s">
        <v>185</v>
      </c>
      <c r="D96" s="133" t="s">
        <v>162</v>
      </c>
      <c r="E96" s="134" t="s">
        <v>1043</v>
      </c>
      <c r="F96" s="135" t="s">
        <v>1044</v>
      </c>
      <c r="G96" s="136" t="s">
        <v>357</v>
      </c>
      <c r="H96" s="137">
        <v>78</v>
      </c>
      <c r="I96" s="138"/>
      <c r="J96" s="139">
        <f>ROUND(I96*H96,2)</f>
        <v>0</v>
      </c>
      <c r="K96" s="135" t="s">
        <v>166</v>
      </c>
      <c r="L96" s="33"/>
      <c r="M96" s="140" t="s">
        <v>44</v>
      </c>
      <c r="N96" s="141" t="s">
        <v>53</v>
      </c>
      <c r="P96" s="142">
        <f>O96*H96</f>
        <v>0</v>
      </c>
      <c r="Q96" s="142">
        <v>0</v>
      </c>
      <c r="R96" s="142">
        <f>Q96*H96</f>
        <v>0</v>
      </c>
      <c r="S96" s="142">
        <v>0</v>
      </c>
      <c r="T96" s="143">
        <f>S96*H96</f>
        <v>0</v>
      </c>
      <c r="AR96" s="144" t="s">
        <v>167</v>
      </c>
      <c r="AT96" s="144" t="s">
        <v>162</v>
      </c>
      <c r="AU96" s="144" t="s">
        <v>92</v>
      </c>
      <c r="AY96" s="17" t="s">
        <v>160</v>
      </c>
      <c r="BE96" s="145">
        <f>IF(N96="základní",J96,0)</f>
        <v>0</v>
      </c>
      <c r="BF96" s="145">
        <f>IF(N96="snížená",J96,0)</f>
        <v>0</v>
      </c>
      <c r="BG96" s="145">
        <f>IF(N96="zákl. přenesená",J96,0)</f>
        <v>0</v>
      </c>
      <c r="BH96" s="145">
        <f>IF(N96="sníž. přenesená",J96,0)</f>
        <v>0</v>
      </c>
      <c r="BI96" s="145">
        <f>IF(N96="nulová",J96,0)</f>
        <v>0</v>
      </c>
      <c r="BJ96" s="17" t="s">
        <v>90</v>
      </c>
      <c r="BK96" s="145">
        <f>ROUND(I96*H96,2)</f>
        <v>0</v>
      </c>
      <c r="BL96" s="17" t="s">
        <v>167</v>
      </c>
      <c r="BM96" s="144" t="s">
        <v>1045</v>
      </c>
    </row>
    <row r="97" spans="2:47" s="1" customFormat="1" ht="11.25">
      <c r="B97" s="33"/>
      <c r="D97" s="146" t="s">
        <v>169</v>
      </c>
      <c r="F97" s="147" t="s">
        <v>1046</v>
      </c>
      <c r="I97" s="148"/>
      <c r="L97" s="33"/>
      <c r="M97" s="149"/>
      <c r="T97" s="54"/>
      <c r="AT97" s="17" t="s">
        <v>169</v>
      </c>
      <c r="AU97" s="17" t="s">
        <v>92</v>
      </c>
    </row>
    <row r="98" spans="2:47" s="1" customFormat="1" ht="29.25">
      <c r="B98" s="33"/>
      <c r="D98" s="150" t="s">
        <v>171</v>
      </c>
      <c r="F98" s="151" t="s">
        <v>1034</v>
      </c>
      <c r="I98" s="148"/>
      <c r="L98" s="33"/>
      <c r="M98" s="149"/>
      <c r="T98" s="54"/>
      <c r="AT98" s="17" t="s">
        <v>171</v>
      </c>
      <c r="AU98" s="17" t="s">
        <v>92</v>
      </c>
    </row>
    <row r="99" spans="2:51" s="12" customFormat="1" ht="11.25">
      <c r="B99" s="152"/>
      <c r="D99" s="150" t="s">
        <v>173</v>
      </c>
      <c r="E99" s="153" t="s">
        <v>44</v>
      </c>
      <c r="F99" s="154" t="s">
        <v>1047</v>
      </c>
      <c r="H99" s="155">
        <v>71</v>
      </c>
      <c r="I99" s="156"/>
      <c r="L99" s="152"/>
      <c r="M99" s="157"/>
      <c r="T99" s="158"/>
      <c r="AT99" s="153" t="s">
        <v>173</v>
      </c>
      <c r="AU99" s="153" t="s">
        <v>92</v>
      </c>
      <c r="AV99" s="12" t="s">
        <v>92</v>
      </c>
      <c r="AW99" s="12" t="s">
        <v>42</v>
      </c>
      <c r="AX99" s="12" t="s">
        <v>82</v>
      </c>
      <c r="AY99" s="153" t="s">
        <v>160</v>
      </c>
    </row>
    <row r="100" spans="2:51" s="12" customFormat="1" ht="11.25">
      <c r="B100" s="152"/>
      <c r="D100" s="150" t="s">
        <v>173</v>
      </c>
      <c r="E100" s="153" t="s">
        <v>44</v>
      </c>
      <c r="F100" s="154" t="s">
        <v>1048</v>
      </c>
      <c r="H100" s="155">
        <v>7</v>
      </c>
      <c r="I100" s="156"/>
      <c r="L100" s="152"/>
      <c r="M100" s="157"/>
      <c r="T100" s="158"/>
      <c r="AT100" s="153" t="s">
        <v>173</v>
      </c>
      <c r="AU100" s="153" t="s">
        <v>92</v>
      </c>
      <c r="AV100" s="12" t="s">
        <v>92</v>
      </c>
      <c r="AW100" s="12" t="s">
        <v>42</v>
      </c>
      <c r="AX100" s="12" t="s">
        <v>82</v>
      </c>
      <c r="AY100" s="153" t="s">
        <v>160</v>
      </c>
    </row>
    <row r="101" spans="2:51" s="13" customFormat="1" ht="11.25">
      <c r="B101" s="159"/>
      <c r="D101" s="150" t="s">
        <v>173</v>
      </c>
      <c r="E101" s="160" t="s">
        <v>44</v>
      </c>
      <c r="F101" s="161" t="s">
        <v>176</v>
      </c>
      <c r="H101" s="162">
        <v>78</v>
      </c>
      <c r="I101" s="163"/>
      <c r="L101" s="159"/>
      <c r="M101" s="164"/>
      <c r="T101" s="165"/>
      <c r="AT101" s="160" t="s">
        <v>173</v>
      </c>
      <c r="AU101" s="160" t="s">
        <v>92</v>
      </c>
      <c r="AV101" s="13" t="s">
        <v>167</v>
      </c>
      <c r="AW101" s="13" t="s">
        <v>42</v>
      </c>
      <c r="AX101" s="13" t="s">
        <v>90</v>
      </c>
      <c r="AY101" s="160" t="s">
        <v>160</v>
      </c>
    </row>
    <row r="102" spans="2:65" s="1" customFormat="1" ht="21.75" customHeight="1">
      <c r="B102" s="33"/>
      <c r="C102" s="133" t="s">
        <v>167</v>
      </c>
      <c r="D102" s="133" t="s">
        <v>162</v>
      </c>
      <c r="E102" s="134" t="s">
        <v>1049</v>
      </c>
      <c r="F102" s="135" t="s">
        <v>1050</v>
      </c>
      <c r="G102" s="136" t="s">
        <v>357</v>
      </c>
      <c r="H102" s="137">
        <v>79</v>
      </c>
      <c r="I102" s="138"/>
      <c r="J102" s="139">
        <f>ROUND(I102*H102,2)</f>
        <v>0</v>
      </c>
      <c r="K102" s="135" t="s">
        <v>166</v>
      </c>
      <c r="L102" s="33"/>
      <c r="M102" s="140" t="s">
        <v>44</v>
      </c>
      <c r="N102" s="141" t="s">
        <v>53</v>
      </c>
      <c r="P102" s="142">
        <f>O102*H102</f>
        <v>0</v>
      </c>
      <c r="Q102" s="142">
        <v>0</v>
      </c>
      <c r="R102" s="142">
        <f>Q102*H102</f>
        <v>0</v>
      </c>
      <c r="S102" s="142">
        <v>0</v>
      </c>
      <c r="T102" s="143">
        <f>S102*H102</f>
        <v>0</v>
      </c>
      <c r="AR102" s="144" t="s">
        <v>167</v>
      </c>
      <c r="AT102" s="144" t="s">
        <v>162</v>
      </c>
      <c r="AU102" s="144" t="s">
        <v>92</v>
      </c>
      <c r="AY102" s="17" t="s">
        <v>160</v>
      </c>
      <c r="BE102" s="145">
        <f>IF(N102="základní",J102,0)</f>
        <v>0</v>
      </c>
      <c r="BF102" s="145">
        <f>IF(N102="snížená",J102,0)</f>
        <v>0</v>
      </c>
      <c r="BG102" s="145">
        <f>IF(N102="zákl. přenesená",J102,0)</f>
        <v>0</v>
      </c>
      <c r="BH102" s="145">
        <f>IF(N102="sníž. přenesená",J102,0)</f>
        <v>0</v>
      </c>
      <c r="BI102" s="145">
        <f>IF(N102="nulová",J102,0)</f>
        <v>0</v>
      </c>
      <c r="BJ102" s="17" t="s">
        <v>90</v>
      </c>
      <c r="BK102" s="145">
        <f>ROUND(I102*H102,2)</f>
        <v>0</v>
      </c>
      <c r="BL102" s="17" t="s">
        <v>167</v>
      </c>
      <c r="BM102" s="144" t="s">
        <v>1051</v>
      </c>
    </row>
    <row r="103" spans="2:47" s="1" customFormat="1" ht="11.25">
      <c r="B103" s="33"/>
      <c r="D103" s="146" t="s">
        <v>169</v>
      </c>
      <c r="F103" s="147" t="s">
        <v>1052</v>
      </c>
      <c r="I103" s="148"/>
      <c r="L103" s="33"/>
      <c r="M103" s="149"/>
      <c r="T103" s="54"/>
      <c r="AT103" s="17" t="s">
        <v>169</v>
      </c>
      <c r="AU103" s="17" t="s">
        <v>92</v>
      </c>
    </row>
    <row r="104" spans="2:47" s="1" customFormat="1" ht="29.25">
      <c r="B104" s="33"/>
      <c r="D104" s="150" t="s">
        <v>171</v>
      </c>
      <c r="F104" s="151" t="s">
        <v>1034</v>
      </c>
      <c r="I104" s="148"/>
      <c r="L104" s="33"/>
      <c r="M104" s="149"/>
      <c r="T104" s="54"/>
      <c r="AT104" s="17" t="s">
        <v>171</v>
      </c>
      <c r="AU104" s="17" t="s">
        <v>92</v>
      </c>
    </row>
    <row r="105" spans="2:51" s="12" customFormat="1" ht="11.25">
      <c r="B105" s="152"/>
      <c r="D105" s="150" t="s">
        <v>173</v>
      </c>
      <c r="E105" s="153" t="s">
        <v>44</v>
      </c>
      <c r="F105" s="154" t="s">
        <v>1053</v>
      </c>
      <c r="H105" s="155">
        <v>72</v>
      </c>
      <c r="I105" s="156"/>
      <c r="L105" s="152"/>
      <c r="M105" s="157"/>
      <c r="T105" s="158"/>
      <c r="AT105" s="153" t="s">
        <v>173</v>
      </c>
      <c r="AU105" s="153" t="s">
        <v>92</v>
      </c>
      <c r="AV105" s="12" t="s">
        <v>92</v>
      </c>
      <c r="AW105" s="12" t="s">
        <v>42</v>
      </c>
      <c r="AX105" s="12" t="s">
        <v>82</v>
      </c>
      <c r="AY105" s="153" t="s">
        <v>160</v>
      </c>
    </row>
    <row r="106" spans="2:51" s="12" customFormat="1" ht="11.25">
      <c r="B106" s="152"/>
      <c r="D106" s="150" t="s">
        <v>173</v>
      </c>
      <c r="E106" s="153" t="s">
        <v>44</v>
      </c>
      <c r="F106" s="154" t="s">
        <v>1048</v>
      </c>
      <c r="H106" s="155">
        <v>7</v>
      </c>
      <c r="I106" s="156"/>
      <c r="L106" s="152"/>
      <c r="M106" s="157"/>
      <c r="T106" s="158"/>
      <c r="AT106" s="153" t="s">
        <v>173</v>
      </c>
      <c r="AU106" s="153" t="s">
        <v>92</v>
      </c>
      <c r="AV106" s="12" t="s">
        <v>92</v>
      </c>
      <c r="AW106" s="12" t="s">
        <v>42</v>
      </c>
      <c r="AX106" s="12" t="s">
        <v>82</v>
      </c>
      <c r="AY106" s="153" t="s">
        <v>160</v>
      </c>
    </row>
    <row r="107" spans="2:51" s="13" customFormat="1" ht="11.25">
      <c r="B107" s="159"/>
      <c r="D107" s="150" t="s">
        <v>173</v>
      </c>
      <c r="E107" s="160" t="s">
        <v>44</v>
      </c>
      <c r="F107" s="161" t="s">
        <v>176</v>
      </c>
      <c r="H107" s="162">
        <v>79</v>
      </c>
      <c r="I107" s="163"/>
      <c r="L107" s="159"/>
      <c r="M107" s="164"/>
      <c r="T107" s="165"/>
      <c r="AT107" s="160" t="s">
        <v>173</v>
      </c>
      <c r="AU107" s="160" t="s">
        <v>92</v>
      </c>
      <c r="AV107" s="13" t="s">
        <v>167</v>
      </c>
      <c r="AW107" s="13" t="s">
        <v>42</v>
      </c>
      <c r="AX107" s="13" t="s">
        <v>90</v>
      </c>
      <c r="AY107" s="160" t="s">
        <v>160</v>
      </c>
    </row>
    <row r="108" spans="2:65" s="1" customFormat="1" ht="24.2" customHeight="1">
      <c r="B108" s="33"/>
      <c r="C108" s="133" t="s">
        <v>197</v>
      </c>
      <c r="D108" s="133" t="s">
        <v>162</v>
      </c>
      <c r="E108" s="134" t="s">
        <v>1054</v>
      </c>
      <c r="F108" s="135" t="s">
        <v>1055</v>
      </c>
      <c r="G108" s="136" t="s">
        <v>357</v>
      </c>
      <c r="H108" s="137">
        <v>5858</v>
      </c>
      <c r="I108" s="138"/>
      <c r="J108" s="139">
        <f>ROUND(I108*H108,2)</f>
        <v>0</v>
      </c>
      <c r="K108" s="135" t="s">
        <v>166</v>
      </c>
      <c r="L108" s="33"/>
      <c r="M108" s="140" t="s">
        <v>44</v>
      </c>
      <c r="N108" s="141" t="s">
        <v>53</v>
      </c>
      <c r="P108" s="142">
        <f>O108*H108</f>
        <v>0</v>
      </c>
      <c r="Q108" s="142">
        <v>0</v>
      </c>
      <c r="R108" s="142">
        <f>Q108*H108</f>
        <v>0</v>
      </c>
      <c r="S108" s="142">
        <v>0</v>
      </c>
      <c r="T108" s="143">
        <f>S108*H108</f>
        <v>0</v>
      </c>
      <c r="AR108" s="144" t="s">
        <v>167</v>
      </c>
      <c r="AT108" s="144" t="s">
        <v>162</v>
      </c>
      <c r="AU108" s="144" t="s">
        <v>92</v>
      </c>
      <c r="AY108" s="17" t="s">
        <v>160</v>
      </c>
      <c r="BE108" s="145">
        <f>IF(N108="základní",J108,0)</f>
        <v>0</v>
      </c>
      <c r="BF108" s="145">
        <f>IF(N108="snížená",J108,0)</f>
        <v>0</v>
      </c>
      <c r="BG108" s="145">
        <f>IF(N108="zákl. přenesená",J108,0)</f>
        <v>0</v>
      </c>
      <c r="BH108" s="145">
        <f>IF(N108="sníž. přenesená",J108,0)</f>
        <v>0</v>
      </c>
      <c r="BI108" s="145">
        <f>IF(N108="nulová",J108,0)</f>
        <v>0</v>
      </c>
      <c r="BJ108" s="17" t="s">
        <v>90</v>
      </c>
      <c r="BK108" s="145">
        <f>ROUND(I108*H108,2)</f>
        <v>0</v>
      </c>
      <c r="BL108" s="17" t="s">
        <v>167</v>
      </c>
      <c r="BM108" s="144" t="s">
        <v>1056</v>
      </c>
    </row>
    <row r="109" spans="2:47" s="1" customFormat="1" ht="11.25">
      <c r="B109" s="33"/>
      <c r="D109" s="146" t="s">
        <v>169</v>
      </c>
      <c r="F109" s="147" t="s">
        <v>1057</v>
      </c>
      <c r="I109" s="148"/>
      <c r="L109" s="33"/>
      <c r="M109" s="149"/>
      <c r="T109" s="54"/>
      <c r="AT109" s="17" t="s">
        <v>169</v>
      </c>
      <c r="AU109" s="17" t="s">
        <v>92</v>
      </c>
    </row>
    <row r="110" spans="2:47" s="1" customFormat="1" ht="29.25">
      <c r="B110" s="33"/>
      <c r="D110" s="150" t="s">
        <v>171</v>
      </c>
      <c r="F110" s="151" t="s">
        <v>1034</v>
      </c>
      <c r="I110" s="148"/>
      <c r="L110" s="33"/>
      <c r="M110" s="149"/>
      <c r="T110" s="54"/>
      <c r="AT110" s="17" t="s">
        <v>171</v>
      </c>
      <c r="AU110" s="17" t="s">
        <v>92</v>
      </c>
    </row>
    <row r="111" spans="2:51" s="12" customFormat="1" ht="11.25">
      <c r="B111" s="152"/>
      <c r="D111" s="150" t="s">
        <v>173</v>
      </c>
      <c r="E111" s="153" t="s">
        <v>44</v>
      </c>
      <c r="F111" s="154" t="s">
        <v>1058</v>
      </c>
      <c r="H111" s="155">
        <v>5325</v>
      </c>
      <c r="I111" s="156"/>
      <c r="L111" s="152"/>
      <c r="M111" s="157"/>
      <c r="T111" s="158"/>
      <c r="AT111" s="153" t="s">
        <v>173</v>
      </c>
      <c r="AU111" s="153" t="s">
        <v>92</v>
      </c>
      <c r="AV111" s="12" t="s">
        <v>92</v>
      </c>
      <c r="AW111" s="12" t="s">
        <v>42</v>
      </c>
      <c r="AX111" s="12" t="s">
        <v>82</v>
      </c>
      <c r="AY111" s="153" t="s">
        <v>160</v>
      </c>
    </row>
    <row r="112" spans="2:51" s="12" customFormat="1" ht="11.25">
      <c r="B112" s="152"/>
      <c r="D112" s="150" t="s">
        <v>173</v>
      </c>
      <c r="E112" s="153" t="s">
        <v>44</v>
      </c>
      <c r="F112" s="154" t="s">
        <v>1059</v>
      </c>
      <c r="H112" s="155">
        <v>533</v>
      </c>
      <c r="I112" s="156"/>
      <c r="L112" s="152"/>
      <c r="M112" s="157"/>
      <c r="T112" s="158"/>
      <c r="AT112" s="153" t="s">
        <v>173</v>
      </c>
      <c r="AU112" s="153" t="s">
        <v>92</v>
      </c>
      <c r="AV112" s="12" t="s">
        <v>92</v>
      </c>
      <c r="AW112" s="12" t="s">
        <v>42</v>
      </c>
      <c r="AX112" s="12" t="s">
        <v>82</v>
      </c>
      <c r="AY112" s="153" t="s">
        <v>160</v>
      </c>
    </row>
    <row r="113" spans="2:51" s="13" customFormat="1" ht="11.25">
      <c r="B113" s="159"/>
      <c r="D113" s="150" t="s">
        <v>173</v>
      </c>
      <c r="E113" s="160" t="s">
        <v>44</v>
      </c>
      <c r="F113" s="161" t="s">
        <v>176</v>
      </c>
      <c r="H113" s="162">
        <v>5858</v>
      </c>
      <c r="I113" s="163"/>
      <c r="L113" s="159"/>
      <c r="M113" s="164"/>
      <c r="T113" s="165"/>
      <c r="AT113" s="160" t="s">
        <v>173</v>
      </c>
      <c r="AU113" s="160" t="s">
        <v>92</v>
      </c>
      <c r="AV113" s="13" t="s">
        <v>167</v>
      </c>
      <c r="AW113" s="13" t="s">
        <v>42</v>
      </c>
      <c r="AX113" s="13" t="s">
        <v>90</v>
      </c>
      <c r="AY113" s="160" t="s">
        <v>160</v>
      </c>
    </row>
    <row r="114" spans="2:65" s="1" customFormat="1" ht="24.2" customHeight="1">
      <c r="B114" s="33"/>
      <c r="C114" s="133" t="s">
        <v>205</v>
      </c>
      <c r="D114" s="133" t="s">
        <v>162</v>
      </c>
      <c r="E114" s="134" t="s">
        <v>1060</v>
      </c>
      <c r="F114" s="135" t="s">
        <v>1061</v>
      </c>
      <c r="G114" s="136" t="s">
        <v>357</v>
      </c>
      <c r="H114" s="137">
        <v>17820</v>
      </c>
      <c r="I114" s="138"/>
      <c r="J114" s="139">
        <f>ROUND(I114*H114,2)</f>
        <v>0</v>
      </c>
      <c r="K114" s="135" t="s">
        <v>166</v>
      </c>
      <c r="L114" s="33"/>
      <c r="M114" s="140" t="s">
        <v>44</v>
      </c>
      <c r="N114" s="141" t="s">
        <v>53</v>
      </c>
      <c r="P114" s="142">
        <f>O114*H114</f>
        <v>0</v>
      </c>
      <c r="Q114" s="142">
        <v>0</v>
      </c>
      <c r="R114" s="142">
        <f>Q114*H114</f>
        <v>0</v>
      </c>
      <c r="S114" s="142">
        <v>0</v>
      </c>
      <c r="T114" s="143">
        <f>S114*H114</f>
        <v>0</v>
      </c>
      <c r="AR114" s="144" t="s">
        <v>167</v>
      </c>
      <c r="AT114" s="144" t="s">
        <v>162</v>
      </c>
      <c r="AU114" s="144" t="s">
        <v>92</v>
      </c>
      <c r="AY114" s="17" t="s">
        <v>160</v>
      </c>
      <c r="BE114" s="145">
        <f>IF(N114="základní",J114,0)</f>
        <v>0</v>
      </c>
      <c r="BF114" s="145">
        <f>IF(N114="snížená",J114,0)</f>
        <v>0</v>
      </c>
      <c r="BG114" s="145">
        <f>IF(N114="zákl. přenesená",J114,0)</f>
        <v>0</v>
      </c>
      <c r="BH114" s="145">
        <f>IF(N114="sníž. přenesená",J114,0)</f>
        <v>0</v>
      </c>
      <c r="BI114" s="145">
        <f>IF(N114="nulová",J114,0)</f>
        <v>0</v>
      </c>
      <c r="BJ114" s="17" t="s">
        <v>90</v>
      </c>
      <c r="BK114" s="145">
        <f>ROUND(I114*H114,2)</f>
        <v>0</v>
      </c>
      <c r="BL114" s="17" t="s">
        <v>167</v>
      </c>
      <c r="BM114" s="144" t="s">
        <v>1062</v>
      </c>
    </row>
    <row r="115" spans="2:47" s="1" customFormat="1" ht="11.25">
      <c r="B115" s="33"/>
      <c r="D115" s="146" t="s">
        <v>169</v>
      </c>
      <c r="F115" s="147" t="s">
        <v>1063</v>
      </c>
      <c r="I115" s="148"/>
      <c r="L115" s="33"/>
      <c r="M115" s="149"/>
      <c r="T115" s="54"/>
      <c r="AT115" s="17" t="s">
        <v>169</v>
      </c>
      <c r="AU115" s="17" t="s">
        <v>92</v>
      </c>
    </row>
    <row r="116" spans="2:47" s="1" customFormat="1" ht="29.25">
      <c r="B116" s="33"/>
      <c r="D116" s="150" t="s">
        <v>171</v>
      </c>
      <c r="F116" s="151" t="s">
        <v>1034</v>
      </c>
      <c r="I116" s="148"/>
      <c r="L116" s="33"/>
      <c r="M116" s="149"/>
      <c r="T116" s="54"/>
      <c r="AT116" s="17" t="s">
        <v>171</v>
      </c>
      <c r="AU116" s="17" t="s">
        <v>92</v>
      </c>
    </row>
    <row r="117" spans="2:51" s="12" customFormat="1" ht="11.25">
      <c r="B117" s="152"/>
      <c r="D117" s="150" t="s">
        <v>173</v>
      </c>
      <c r="E117" s="153" t="s">
        <v>44</v>
      </c>
      <c r="F117" s="154" t="s">
        <v>1064</v>
      </c>
      <c r="H117" s="155">
        <v>16200</v>
      </c>
      <c r="I117" s="156"/>
      <c r="L117" s="152"/>
      <c r="M117" s="157"/>
      <c r="T117" s="158"/>
      <c r="AT117" s="153" t="s">
        <v>173</v>
      </c>
      <c r="AU117" s="153" t="s">
        <v>92</v>
      </c>
      <c r="AV117" s="12" t="s">
        <v>92</v>
      </c>
      <c r="AW117" s="12" t="s">
        <v>42</v>
      </c>
      <c r="AX117" s="12" t="s">
        <v>82</v>
      </c>
      <c r="AY117" s="153" t="s">
        <v>160</v>
      </c>
    </row>
    <row r="118" spans="2:51" s="12" customFormat="1" ht="11.25">
      <c r="B118" s="152"/>
      <c r="D118" s="150" t="s">
        <v>173</v>
      </c>
      <c r="E118" s="153" t="s">
        <v>44</v>
      </c>
      <c r="F118" s="154" t="s">
        <v>1065</v>
      </c>
      <c r="H118" s="155">
        <v>1620</v>
      </c>
      <c r="I118" s="156"/>
      <c r="L118" s="152"/>
      <c r="M118" s="157"/>
      <c r="T118" s="158"/>
      <c r="AT118" s="153" t="s">
        <v>173</v>
      </c>
      <c r="AU118" s="153" t="s">
        <v>92</v>
      </c>
      <c r="AV118" s="12" t="s">
        <v>92</v>
      </c>
      <c r="AW118" s="12" t="s">
        <v>42</v>
      </c>
      <c r="AX118" s="12" t="s">
        <v>82</v>
      </c>
      <c r="AY118" s="153" t="s">
        <v>160</v>
      </c>
    </row>
    <row r="119" spans="2:51" s="13" customFormat="1" ht="11.25">
      <c r="B119" s="159"/>
      <c r="D119" s="150" t="s">
        <v>173</v>
      </c>
      <c r="E119" s="160" t="s">
        <v>44</v>
      </c>
      <c r="F119" s="161" t="s">
        <v>176</v>
      </c>
      <c r="H119" s="162">
        <v>17820</v>
      </c>
      <c r="I119" s="163"/>
      <c r="L119" s="159"/>
      <c r="M119" s="164"/>
      <c r="T119" s="165"/>
      <c r="AT119" s="160" t="s">
        <v>173</v>
      </c>
      <c r="AU119" s="160" t="s">
        <v>92</v>
      </c>
      <c r="AV119" s="13" t="s">
        <v>167</v>
      </c>
      <c r="AW119" s="13" t="s">
        <v>42</v>
      </c>
      <c r="AX119" s="13" t="s">
        <v>90</v>
      </c>
      <c r="AY119" s="160" t="s">
        <v>160</v>
      </c>
    </row>
    <row r="120" spans="2:65" s="1" customFormat="1" ht="16.5" customHeight="1">
      <c r="B120" s="33"/>
      <c r="C120" s="133" t="s">
        <v>215</v>
      </c>
      <c r="D120" s="133" t="s">
        <v>162</v>
      </c>
      <c r="E120" s="134" t="s">
        <v>1066</v>
      </c>
      <c r="F120" s="135" t="s">
        <v>1067</v>
      </c>
      <c r="G120" s="136" t="s">
        <v>357</v>
      </c>
      <c r="H120" s="137">
        <v>13</v>
      </c>
      <c r="I120" s="138"/>
      <c r="J120" s="139">
        <f>ROUND(I120*H120,2)</f>
        <v>0</v>
      </c>
      <c r="K120" s="135" t="s">
        <v>166</v>
      </c>
      <c r="L120" s="33"/>
      <c r="M120" s="140" t="s">
        <v>44</v>
      </c>
      <c r="N120" s="141" t="s">
        <v>53</v>
      </c>
      <c r="P120" s="142">
        <f>O120*H120</f>
        <v>0</v>
      </c>
      <c r="Q120" s="142">
        <v>0</v>
      </c>
      <c r="R120" s="142">
        <f>Q120*H120</f>
        <v>0</v>
      </c>
      <c r="S120" s="142">
        <v>0</v>
      </c>
      <c r="T120" s="143">
        <f>S120*H120</f>
        <v>0</v>
      </c>
      <c r="AR120" s="144" t="s">
        <v>167</v>
      </c>
      <c r="AT120" s="144" t="s">
        <v>162</v>
      </c>
      <c r="AU120" s="144" t="s">
        <v>92</v>
      </c>
      <c r="AY120" s="17" t="s">
        <v>160</v>
      </c>
      <c r="BE120" s="145">
        <f>IF(N120="základní",J120,0)</f>
        <v>0</v>
      </c>
      <c r="BF120" s="145">
        <f>IF(N120="snížená",J120,0)</f>
        <v>0</v>
      </c>
      <c r="BG120" s="145">
        <f>IF(N120="zákl. přenesená",J120,0)</f>
        <v>0</v>
      </c>
      <c r="BH120" s="145">
        <f>IF(N120="sníž. přenesená",J120,0)</f>
        <v>0</v>
      </c>
      <c r="BI120" s="145">
        <f>IF(N120="nulová",J120,0)</f>
        <v>0</v>
      </c>
      <c r="BJ120" s="17" t="s">
        <v>90</v>
      </c>
      <c r="BK120" s="145">
        <f>ROUND(I120*H120,2)</f>
        <v>0</v>
      </c>
      <c r="BL120" s="17" t="s">
        <v>167</v>
      </c>
      <c r="BM120" s="144" t="s">
        <v>1068</v>
      </c>
    </row>
    <row r="121" spans="2:47" s="1" customFormat="1" ht="11.25">
      <c r="B121" s="33"/>
      <c r="D121" s="146" t="s">
        <v>169</v>
      </c>
      <c r="F121" s="147" t="s">
        <v>1069</v>
      </c>
      <c r="I121" s="148"/>
      <c r="L121" s="33"/>
      <c r="M121" s="149"/>
      <c r="T121" s="54"/>
      <c r="AT121" s="17" t="s">
        <v>169</v>
      </c>
      <c r="AU121" s="17" t="s">
        <v>92</v>
      </c>
    </row>
    <row r="122" spans="2:47" s="1" customFormat="1" ht="48.75">
      <c r="B122" s="33"/>
      <c r="D122" s="150" t="s">
        <v>171</v>
      </c>
      <c r="F122" s="151" t="s">
        <v>1070</v>
      </c>
      <c r="I122" s="148"/>
      <c r="L122" s="33"/>
      <c r="M122" s="149"/>
      <c r="T122" s="54"/>
      <c r="AT122" s="17" t="s">
        <v>171</v>
      </c>
      <c r="AU122" s="17" t="s">
        <v>92</v>
      </c>
    </row>
    <row r="123" spans="2:51" s="12" customFormat="1" ht="11.25">
      <c r="B123" s="152"/>
      <c r="D123" s="150" t="s">
        <v>173</v>
      </c>
      <c r="E123" s="153" t="s">
        <v>44</v>
      </c>
      <c r="F123" s="154" t="s">
        <v>1071</v>
      </c>
      <c r="H123" s="155">
        <v>12</v>
      </c>
      <c r="I123" s="156"/>
      <c r="L123" s="152"/>
      <c r="M123" s="157"/>
      <c r="T123" s="158"/>
      <c r="AT123" s="153" t="s">
        <v>173</v>
      </c>
      <c r="AU123" s="153" t="s">
        <v>92</v>
      </c>
      <c r="AV123" s="12" t="s">
        <v>92</v>
      </c>
      <c r="AW123" s="12" t="s">
        <v>42</v>
      </c>
      <c r="AX123" s="12" t="s">
        <v>82</v>
      </c>
      <c r="AY123" s="153" t="s">
        <v>160</v>
      </c>
    </row>
    <row r="124" spans="2:51" s="12" customFormat="1" ht="11.25">
      <c r="B124" s="152"/>
      <c r="D124" s="150" t="s">
        <v>173</v>
      </c>
      <c r="E124" s="153" t="s">
        <v>44</v>
      </c>
      <c r="F124" s="154" t="s">
        <v>1072</v>
      </c>
      <c r="H124" s="155">
        <v>1</v>
      </c>
      <c r="I124" s="156"/>
      <c r="L124" s="152"/>
      <c r="M124" s="157"/>
      <c r="T124" s="158"/>
      <c r="AT124" s="153" t="s">
        <v>173</v>
      </c>
      <c r="AU124" s="153" t="s">
        <v>92</v>
      </c>
      <c r="AV124" s="12" t="s">
        <v>92</v>
      </c>
      <c r="AW124" s="12" t="s">
        <v>42</v>
      </c>
      <c r="AX124" s="12" t="s">
        <v>82</v>
      </c>
      <c r="AY124" s="153" t="s">
        <v>160</v>
      </c>
    </row>
    <row r="125" spans="2:51" s="13" customFormat="1" ht="11.25">
      <c r="B125" s="159"/>
      <c r="D125" s="150" t="s">
        <v>173</v>
      </c>
      <c r="E125" s="160" t="s">
        <v>44</v>
      </c>
      <c r="F125" s="161" t="s">
        <v>176</v>
      </c>
      <c r="H125" s="162">
        <v>13</v>
      </c>
      <c r="I125" s="163"/>
      <c r="L125" s="159"/>
      <c r="M125" s="164"/>
      <c r="T125" s="165"/>
      <c r="AT125" s="160" t="s">
        <v>173</v>
      </c>
      <c r="AU125" s="160" t="s">
        <v>92</v>
      </c>
      <c r="AV125" s="13" t="s">
        <v>167</v>
      </c>
      <c r="AW125" s="13" t="s">
        <v>42</v>
      </c>
      <c r="AX125" s="13" t="s">
        <v>90</v>
      </c>
      <c r="AY125" s="160" t="s">
        <v>160</v>
      </c>
    </row>
    <row r="126" spans="2:65" s="1" customFormat="1" ht="24.2" customHeight="1">
      <c r="B126" s="33"/>
      <c r="C126" s="133" t="s">
        <v>222</v>
      </c>
      <c r="D126" s="133" t="s">
        <v>162</v>
      </c>
      <c r="E126" s="134" t="s">
        <v>1073</v>
      </c>
      <c r="F126" s="135" t="s">
        <v>1074</v>
      </c>
      <c r="G126" s="136" t="s">
        <v>357</v>
      </c>
      <c r="H126" s="137">
        <v>703</v>
      </c>
      <c r="I126" s="138"/>
      <c r="J126" s="139">
        <f>ROUND(I126*H126,2)</f>
        <v>0</v>
      </c>
      <c r="K126" s="135" t="s">
        <v>166</v>
      </c>
      <c r="L126" s="33"/>
      <c r="M126" s="140" t="s">
        <v>44</v>
      </c>
      <c r="N126" s="141" t="s">
        <v>53</v>
      </c>
      <c r="P126" s="142">
        <f>O126*H126</f>
        <v>0</v>
      </c>
      <c r="Q126" s="142">
        <v>0</v>
      </c>
      <c r="R126" s="142">
        <f>Q126*H126</f>
        <v>0</v>
      </c>
      <c r="S126" s="142">
        <v>0</v>
      </c>
      <c r="T126" s="143">
        <f>S126*H126</f>
        <v>0</v>
      </c>
      <c r="AR126" s="144" t="s">
        <v>167</v>
      </c>
      <c r="AT126" s="144" t="s">
        <v>162</v>
      </c>
      <c r="AU126" s="144" t="s">
        <v>92</v>
      </c>
      <c r="AY126" s="17" t="s">
        <v>160</v>
      </c>
      <c r="BE126" s="145">
        <f>IF(N126="základní",J126,0)</f>
        <v>0</v>
      </c>
      <c r="BF126" s="145">
        <f>IF(N126="snížená",J126,0)</f>
        <v>0</v>
      </c>
      <c r="BG126" s="145">
        <f>IF(N126="zákl. přenesená",J126,0)</f>
        <v>0</v>
      </c>
      <c r="BH126" s="145">
        <f>IF(N126="sníž. přenesená",J126,0)</f>
        <v>0</v>
      </c>
      <c r="BI126" s="145">
        <f>IF(N126="nulová",J126,0)</f>
        <v>0</v>
      </c>
      <c r="BJ126" s="17" t="s">
        <v>90</v>
      </c>
      <c r="BK126" s="145">
        <f>ROUND(I126*H126,2)</f>
        <v>0</v>
      </c>
      <c r="BL126" s="17" t="s">
        <v>167</v>
      </c>
      <c r="BM126" s="144" t="s">
        <v>1075</v>
      </c>
    </row>
    <row r="127" spans="2:47" s="1" customFormat="1" ht="11.25">
      <c r="B127" s="33"/>
      <c r="D127" s="146" t="s">
        <v>169</v>
      </c>
      <c r="F127" s="147" t="s">
        <v>1076</v>
      </c>
      <c r="I127" s="148"/>
      <c r="L127" s="33"/>
      <c r="M127" s="149"/>
      <c r="T127" s="54"/>
      <c r="AT127" s="17" t="s">
        <v>169</v>
      </c>
      <c r="AU127" s="17" t="s">
        <v>92</v>
      </c>
    </row>
    <row r="128" spans="2:47" s="1" customFormat="1" ht="48.75">
      <c r="B128" s="33"/>
      <c r="D128" s="150" t="s">
        <v>171</v>
      </c>
      <c r="F128" s="151" t="s">
        <v>1070</v>
      </c>
      <c r="I128" s="148"/>
      <c r="L128" s="33"/>
      <c r="M128" s="149"/>
      <c r="T128" s="54"/>
      <c r="AT128" s="17" t="s">
        <v>171</v>
      </c>
      <c r="AU128" s="17" t="s">
        <v>92</v>
      </c>
    </row>
    <row r="129" spans="2:51" s="12" customFormat="1" ht="11.25">
      <c r="B129" s="152"/>
      <c r="D129" s="150" t="s">
        <v>173</v>
      </c>
      <c r="E129" s="153" t="s">
        <v>44</v>
      </c>
      <c r="F129" s="154" t="s">
        <v>1077</v>
      </c>
      <c r="H129" s="155">
        <v>639</v>
      </c>
      <c r="I129" s="156"/>
      <c r="L129" s="152"/>
      <c r="M129" s="157"/>
      <c r="T129" s="158"/>
      <c r="AT129" s="153" t="s">
        <v>173</v>
      </c>
      <c r="AU129" s="153" t="s">
        <v>92</v>
      </c>
      <c r="AV129" s="12" t="s">
        <v>92</v>
      </c>
      <c r="AW129" s="12" t="s">
        <v>42</v>
      </c>
      <c r="AX129" s="12" t="s">
        <v>82</v>
      </c>
      <c r="AY129" s="153" t="s">
        <v>160</v>
      </c>
    </row>
    <row r="130" spans="2:51" s="12" customFormat="1" ht="11.25">
      <c r="B130" s="152"/>
      <c r="D130" s="150" t="s">
        <v>173</v>
      </c>
      <c r="E130" s="153" t="s">
        <v>44</v>
      </c>
      <c r="F130" s="154" t="s">
        <v>1078</v>
      </c>
      <c r="H130" s="155">
        <v>64</v>
      </c>
      <c r="I130" s="156"/>
      <c r="L130" s="152"/>
      <c r="M130" s="157"/>
      <c r="T130" s="158"/>
      <c r="AT130" s="153" t="s">
        <v>173</v>
      </c>
      <c r="AU130" s="153" t="s">
        <v>92</v>
      </c>
      <c r="AV130" s="12" t="s">
        <v>92</v>
      </c>
      <c r="AW130" s="12" t="s">
        <v>42</v>
      </c>
      <c r="AX130" s="12" t="s">
        <v>82</v>
      </c>
      <c r="AY130" s="153" t="s">
        <v>160</v>
      </c>
    </row>
    <row r="131" spans="2:51" s="13" customFormat="1" ht="11.25">
      <c r="B131" s="159"/>
      <c r="D131" s="150" t="s">
        <v>173</v>
      </c>
      <c r="E131" s="160" t="s">
        <v>44</v>
      </c>
      <c r="F131" s="161" t="s">
        <v>176</v>
      </c>
      <c r="H131" s="162">
        <v>703</v>
      </c>
      <c r="I131" s="163"/>
      <c r="L131" s="159"/>
      <c r="M131" s="164"/>
      <c r="T131" s="165"/>
      <c r="AT131" s="160" t="s">
        <v>173</v>
      </c>
      <c r="AU131" s="160" t="s">
        <v>92</v>
      </c>
      <c r="AV131" s="13" t="s">
        <v>167</v>
      </c>
      <c r="AW131" s="13" t="s">
        <v>42</v>
      </c>
      <c r="AX131" s="13" t="s">
        <v>90</v>
      </c>
      <c r="AY131" s="160" t="s">
        <v>160</v>
      </c>
    </row>
    <row r="132" spans="2:65" s="1" customFormat="1" ht="16.5" customHeight="1">
      <c r="B132" s="33"/>
      <c r="C132" s="133" t="s">
        <v>230</v>
      </c>
      <c r="D132" s="133" t="s">
        <v>162</v>
      </c>
      <c r="E132" s="134" t="s">
        <v>1079</v>
      </c>
      <c r="F132" s="135" t="s">
        <v>1080</v>
      </c>
      <c r="G132" s="136" t="s">
        <v>357</v>
      </c>
      <c r="H132" s="137">
        <v>73</v>
      </c>
      <c r="I132" s="138"/>
      <c r="J132" s="139">
        <f>ROUND(I132*H132,2)</f>
        <v>0</v>
      </c>
      <c r="K132" s="135" t="s">
        <v>166</v>
      </c>
      <c r="L132" s="33"/>
      <c r="M132" s="140" t="s">
        <v>44</v>
      </c>
      <c r="N132" s="141" t="s">
        <v>53</v>
      </c>
      <c r="P132" s="142">
        <f>O132*H132</f>
        <v>0</v>
      </c>
      <c r="Q132" s="142">
        <v>0</v>
      </c>
      <c r="R132" s="142">
        <f>Q132*H132</f>
        <v>0</v>
      </c>
      <c r="S132" s="142">
        <v>0</v>
      </c>
      <c r="T132" s="143">
        <f>S132*H132</f>
        <v>0</v>
      </c>
      <c r="AR132" s="144" t="s">
        <v>167</v>
      </c>
      <c r="AT132" s="144" t="s">
        <v>162</v>
      </c>
      <c r="AU132" s="144" t="s">
        <v>92</v>
      </c>
      <c r="AY132" s="17" t="s">
        <v>160</v>
      </c>
      <c r="BE132" s="145">
        <f>IF(N132="základní",J132,0)</f>
        <v>0</v>
      </c>
      <c r="BF132" s="145">
        <f>IF(N132="snížená",J132,0)</f>
        <v>0</v>
      </c>
      <c r="BG132" s="145">
        <f>IF(N132="zákl. přenesená",J132,0)</f>
        <v>0</v>
      </c>
      <c r="BH132" s="145">
        <f>IF(N132="sníž. přenesená",J132,0)</f>
        <v>0</v>
      </c>
      <c r="BI132" s="145">
        <f>IF(N132="nulová",J132,0)</f>
        <v>0</v>
      </c>
      <c r="BJ132" s="17" t="s">
        <v>90</v>
      </c>
      <c r="BK132" s="145">
        <f>ROUND(I132*H132,2)</f>
        <v>0</v>
      </c>
      <c r="BL132" s="17" t="s">
        <v>167</v>
      </c>
      <c r="BM132" s="144" t="s">
        <v>1081</v>
      </c>
    </row>
    <row r="133" spans="2:47" s="1" customFormat="1" ht="11.25">
      <c r="B133" s="33"/>
      <c r="D133" s="146" t="s">
        <v>169</v>
      </c>
      <c r="F133" s="147" t="s">
        <v>1082</v>
      </c>
      <c r="I133" s="148"/>
      <c r="L133" s="33"/>
      <c r="M133" s="149"/>
      <c r="T133" s="54"/>
      <c r="AT133" s="17" t="s">
        <v>169</v>
      </c>
      <c r="AU133" s="17" t="s">
        <v>92</v>
      </c>
    </row>
    <row r="134" spans="2:47" s="1" customFormat="1" ht="29.25">
      <c r="B134" s="33"/>
      <c r="D134" s="150" t="s">
        <v>171</v>
      </c>
      <c r="F134" s="151" t="s">
        <v>1083</v>
      </c>
      <c r="I134" s="148"/>
      <c r="L134" s="33"/>
      <c r="M134" s="149"/>
      <c r="T134" s="54"/>
      <c r="AT134" s="17" t="s">
        <v>171</v>
      </c>
      <c r="AU134" s="17" t="s">
        <v>92</v>
      </c>
    </row>
    <row r="135" spans="2:51" s="12" customFormat="1" ht="11.25">
      <c r="B135" s="152"/>
      <c r="D135" s="150" t="s">
        <v>173</v>
      </c>
      <c r="E135" s="153" t="s">
        <v>44</v>
      </c>
      <c r="F135" s="154" t="s">
        <v>1084</v>
      </c>
      <c r="H135" s="155">
        <v>66</v>
      </c>
      <c r="I135" s="156"/>
      <c r="L135" s="152"/>
      <c r="M135" s="157"/>
      <c r="T135" s="158"/>
      <c r="AT135" s="153" t="s">
        <v>173</v>
      </c>
      <c r="AU135" s="153" t="s">
        <v>92</v>
      </c>
      <c r="AV135" s="12" t="s">
        <v>92</v>
      </c>
      <c r="AW135" s="12" t="s">
        <v>42</v>
      </c>
      <c r="AX135" s="12" t="s">
        <v>82</v>
      </c>
      <c r="AY135" s="153" t="s">
        <v>160</v>
      </c>
    </row>
    <row r="136" spans="2:51" s="12" customFormat="1" ht="11.25">
      <c r="B136" s="152"/>
      <c r="D136" s="150" t="s">
        <v>173</v>
      </c>
      <c r="E136" s="153" t="s">
        <v>44</v>
      </c>
      <c r="F136" s="154" t="s">
        <v>1048</v>
      </c>
      <c r="H136" s="155">
        <v>7</v>
      </c>
      <c r="I136" s="156"/>
      <c r="L136" s="152"/>
      <c r="M136" s="157"/>
      <c r="T136" s="158"/>
      <c r="AT136" s="153" t="s">
        <v>173</v>
      </c>
      <c r="AU136" s="153" t="s">
        <v>92</v>
      </c>
      <c r="AV136" s="12" t="s">
        <v>92</v>
      </c>
      <c r="AW136" s="12" t="s">
        <v>42</v>
      </c>
      <c r="AX136" s="12" t="s">
        <v>82</v>
      </c>
      <c r="AY136" s="153" t="s">
        <v>160</v>
      </c>
    </row>
    <row r="137" spans="2:51" s="13" customFormat="1" ht="11.25">
      <c r="B137" s="159"/>
      <c r="D137" s="150" t="s">
        <v>173</v>
      </c>
      <c r="E137" s="160" t="s">
        <v>44</v>
      </c>
      <c r="F137" s="161" t="s">
        <v>176</v>
      </c>
      <c r="H137" s="162">
        <v>73</v>
      </c>
      <c r="I137" s="163"/>
      <c r="L137" s="159"/>
      <c r="M137" s="164"/>
      <c r="T137" s="165"/>
      <c r="AT137" s="160" t="s">
        <v>173</v>
      </c>
      <c r="AU137" s="160" t="s">
        <v>92</v>
      </c>
      <c r="AV137" s="13" t="s">
        <v>167</v>
      </c>
      <c r="AW137" s="13" t="s">
        <v>42</v>
      </c>
      <c r="AX137" s="13" t="s">
        <v>90</v>
      </c>
      <c r="AY137" s="160" t="s">
        <v>160</v>
      </c>
    </row>
    <row r="138" spans="2:65" s="1" customFormat="1" ht="24.2" customHeight="1">
      <c r="B138" s="33"/>
      <c r="C138" s="133" t="s">
        <v>237</v>
      </c>
      <c r="D138" s="133" t="s">
        <v>162</v>
      </c>
      <c r="E138" s="134" t="s">
        <v>1085</v>
      </c>
      <c r="F138" s="135" t="s">
        <v>1086</v>
      </c>
      <c r="G138" s="136" t="s">
        <v>357</v>
      </c>
      <c r="H138" s="137">
        <v>3267</v>
      </c>
      <c r="I138" s="138"/>
      <c r="J138" s="139">
        <f>ROUND(I138*H138,2)</f>
        <v>0</v>
      </c>
      <c r="K138" s="135" t="s">
        <v>166</v>
      </c>
      <c r="L138" s="33"/>
      <c r="M138" s="140" t="s">
        <v>44</v>
      </c>
      <c r="N138" s="141" t="s">
        <v>53</v>
      </c>
      <c r="P138" s="142">
        <f>O138*H138</f>
        <v>0</v>
      </c>
      <c r="Q138" s="142">
        <v>0</v>
      </c>
      <c r="R138" s="142">
        <f>Q138*H138</f>
        <v>0</v>
      </c>
      <c r="S138" s="142">
        <v>0</v>
      </c>
      <c r="T138" s="143">
        <f>S138*H138</f>
        <v>0</v>
      </c>
      <c r="AR138" s="144" t="s">
        <v>167</v>
      </c>
      <c r="AT138" s="144" t="s">
        <v>162</v>
      </c>
      <c r="AU138" s="144" t="s">
        <v>92</v>
      </c>
      <c r="AY138" s="17" t="s">
        <v>160</v>
      </c>
      <c r="BE138" s="145">
        <f>IF(N138="základní",J138,0)</f>
        <v>0</v>
      </c>
      <c r="BF138" s="145">
        <f>IF(N138="snížená",J138,0)</f>
        <v>0</v>
      </c>
      <c r="BG138" s="145">
        <f>IF(N138="zákl. přenesená",J138,0)</f>
        <v>0</v>
      </c>
      <c r="BH138" s="145">
        <f>IF(N138="sníž. přenesená",J138,0)</f>
        <v>0</v>
      </c>
      <c r="BI138" s="145">
        <f>IF(N138="nulová",J138,0)</f>
        <v>0</v>
      </c>
      <c r="BJ138" s="17" t="s">
        <v>90</v>
      </c>
      <c r="BK138" s="145">
        <f>ROUND(I138*H138,2)</f>
        <v>0</v>
      </c>
      <c r="BL138" s="17" t="s">
        <v>167</v>
      </c>
      <c r="BM138" s="144" t="s">
        <v>1087</v>
      </c>
    </row>
    <row r="139" spans="2:47" s="1" customFormat="1" ht="11.25">
      <c r="B139" s="33"/>
      <c r="D139" s="146" t="s">
        <v>169</v>
      </c>
      <c r="F139" s="147" t="s">
        <v>1088</v>
      </c>
      <c r="I139" s="148"/>
      <c r="L139" s="33"/>
      <c r="M139" s="149"/>
      <c r="T139" s="54"/>
      <c r="AT139" s="17" t="s">
        <v>169</v>
      </c>
      <c r="AU139" s="17" t="s">
        <v>92</v>
      </c>
    </row>
    <row r="140" spans="2:47" s="1" customFormat="1" ht="29.25">
      <c r="B140" s="33"/>
      <c r="D140" s="150" t="s">
        <v>171</v>
      </c>
      <c r="F140" s="151" t="s">
        <v>1083</v>
      </c>
      <c r="I140" s="148"/>
      <c r="L140" s="33"/>
      <c r="M140" s="149"/>
      <c r="T140" s="54"/>
      <c r="AT140" s="17" t="s">
        <v>171</v>
      </c>
      <c r="AU140" s="17" t="s">
        <v>92</v>
      </c>
    </row>
    <row r="141" spans="2:51" s="12" customFormat="1" ht="11.25">
      <c r="B141" s="152"/>
      <c r="D141" s="150" t="s">
        <v>173</v>
      </c>
      <c r="E141" s="153" t="s">
        <v>44</v>
      </c>
      <c r="F141" s="154" t="s">
        <v>1089</v>
      </c>
      <c r="H141" s="155">
        <v>2970</v>
      </c>
      <c r="I141" s="156"/>
      <c r="L141" s="152"/>
      <c r="M141" s="157"/>
      <c r="T141" s="158"/>
      <c r="AT141" s="153" t="s">
        <v>173</v>
      </c>
      <c r="AU141" s="153" t="s">
        <v>92</v>
      </c>
      <c r="AV141" s="12" t="s">
        <v>92</v>
      </c>
      <c r="AW141" s="12" t="s">
        <v>42</v>
      </c>
      <c r="AX141" s="12" t="s">
        <v>82</v>
      </c>
      <c r="AY141" s="153" t="s">
        <v>160</v>
      </c>
    </row>
    <row r="142" spans="2:51" s="12" customFormat="1" ht="11.25">
      <c r="B142" s="152"/>
      <c r="D142" s="150" t="s">
        <v>173</v>
      </c>
      <c r="E142" s="153" t="s">
        <v>44</v>
      </c>
      <c r="F142" s="154" t="s">
        <v>1090</v>
      </c>
      <c r="H142" s="155">
        <v>297</v>
      </c>
      <c r="I142" s="156"/>
      <c r="L142" s="152"/>
      <c r="M142" s="157"/>
      <c r="T142" s="158"/>
      <c r="AT142" s="153" t="s">
        <v>173</v>
      </c>
      <c r="AU142" s="153" t="s">
        <v>92</v>
      </c>
      <c r="AV142" s="12" t="s">
        <v>92</v>
      </c>
      <c r="AW142" s="12" t="s">
        <v>42</v>
      </c>
      <c r="AX142" s="12" t="s">
        <v>82</v>
      </c>
      <c r="AY142" s="153" t="s">
        <v>160</v>
      </c>
    </row>
    <row r="143" spans="2:51" s="13" customFormat="1" ht="11.25">
      <c r="B143" s="159"/>
      <c r="D143" s="150" t="s">
        <v>173</v>
      </c>
      <c r="E143" s="160" t="s">
        <v>44</v>
      </c>
      <c r="F143" s="161" t="s">
        <v>176</v>
      </c>
      <c r="H143" s="162">
        <v>3267</v>
      </c>
      <c r="I143" s="163"/>
      <c r="L143" s="159"/>
      <c r="M143" s="164"/>
      <c r="T143" s="165"/>
      <c r="AT143" s="160" t="s">
        <v>173</v>
      </c>
      <c r="AU143" s="160" t="s">
        <v>92</v>
      </c>
      <c r="AV143" s="13" t="s">
        <v>167</v>
      </c>
      <c r="AW143" s="13" t="s">
        <v>42</v>
      </c>
      <c r="AX143" s="13" t="s">
        <v>90</v>
      </c>
      <c r="AY143" s="160" t="s">
        <v>160</v>
      </c>
    </row>
    <row r="144" spans="2:65" s="1" customFormat="1" ht="16.5" customHeight="1">
      <c r="B144" s="33"/>
      <c r="C144" s="133" t="s">
        <v>245</v>
      </c>
      <c r="D144" s="133" t="s">
        <v>162</v>
      </c>
      <c r="E144" s="134" t="s">
        <v>1091</v>
      </c>
      <c r="F144" s="135" t="s">
        <v>1092</v>
      </c>
      <c r="G144" s="136" t="s">
        <v>357</v>
      </c>
      <c r="H144" s="137">
        <v>2</v>
      </c>
      <c r="I144" s="138"/>
      <c r="J144" s="139">
        <f>ROUND(I144*H144,2)</f>
        <v>0</v>
      </c>
      <c r="K144" s="135" t="s">
        <v>166</v>
      </c>
      <c r="L144" s="33"/>
      <c r="M144" s="140" t="s">
        <v>44</v>
      </c>
      <c r="N144" s="141" t="s">
        <v>53</v>
      </c>
      <c r="P144" s="142">
        <f>O144*H144</f>
        <v>0</v>
      </c>
      <c r="Q144" s="142">
        <v>0</v>
      </c>
      <c r="R144" s="142">
        <f>Q144*H144</f>
        <v>0</v>
      </c>
      <c r="S144" s="142">
        <v>0</v>
      </c>
      <c r="T144" s="143">
        <f>S144*H144</f>
        <v>0</v>
      </c>
      <c r="AR144" s="144" t="s">
        <v>167</v>
      </c>
      <c r="AT144" s="144" t="s">
        <v>162</v>
      </c>
      <c r="AU144" s="144" t="s">
        <v>92</v>
      </c>
      <c r="AY144" s="17" t="s">
        <v>160</v>
      </c>
      <c r="BE144" s="145">
        <f>IF(N144="základní",J144,0)</f>
        <v>0</v>
      </c>
      <c r="BF144" s="145">
        <f>IF(N144="snížená",J144,0)</f>
        <v>0</v>
      </c>
      <c r="BG144" s="145">
        <f>IF(N144="zákl. přenesená",J144,0)</f>
        <v>0</v>
      </c>
      <c r="BH144" s="145">
        <f>IF(N144="sníž. přenesená",J144,0)</f>
        <v>0</v>
      </c>
      <c r="BI144" s="145">
        <f>IF(N144="nulová",J144,0)</f>
        <v>0</v>
      </c>
      <c r="BJ144" s="17" t="s">
        <v>90</v>
      </c>
      <c r="BK144" s="145">
        <f>ROUND(I144*H144,2)</f>
        <v>0</v>
      </c>
      <c r="BL144" s="17" t="s">
        <v>167</v>
      </c>
      <c r="BM144" s="144" t="s">
        <v>1093</v>
      </c>
    </row>
    <row r="145" spans="2:47" s="1" customFormat="1" ht="11.25">
      <c r="B145" s="33"/>
      <c r="D145" s="146" t="s">
        <v>169</v>
      </c>
      <c r="F145" s="147" t="s">
        <v>1094</v>
      </c>
      <c r="I145" s="148"/>
      <c r="L145" s="33"/>
      <c r="M145" s="149"/>
      <c r="T145" s="54"/>
      <c r="AT145" s="17" t="s">
        <v>169</v>
      </c>
      <c r="AU145" s="17" t="s">
        <v>92</v>
      </c>
    </row>
    <row r="146" spans="2:47" s="1" customFormat="1" ht="39">
      <c r="B146" s="33"/>
      <c r="D146" s="150" t="s">
        <v>171</v>
      </c>
      <c r="F146" s="151" t="s">
        <v>1095</v>
      </c>
      <c r="I146" s="148"/>
      <c r="L146" s="33"/>
      <c r="M146" s="149"/>
      <c r="T146" s="54"/>
      <c r="AT146" s="17" t="s">
        <v>171</v>
      </c>
      <c r="AU146" s="17" t="s">
        <v>92</v>
      </c>
    </row>
    <row r="147" spans="2:51" s="12" customFormat="1" ht="11.25">
      <c r="B147" s="152"/>
      <c r="D147" s="150" t="s">
        <v>173</v>
      </c>
      <c r="E147" s="153" t="s">
        <v>44</v>
      </c>
      <c r="F147" s="154" t="s">
        <v>1096</v>
      </c>
      <c r="H147" s="155">
        <v>2</v>
      </c>
      <c r="I147" s="156"/>
      <c r="L147" s="152"/>
      <c r="M147" s="157"/>
      <c r="T147" s="158"/>
      <c r="AT147" s="153" t="s">
        <v>173</v>
      </c>
      <c r="AU147" s="153" t="s">
        <v>92</v>
      </c>
      <c r="AV147" s="12" t="s">
        <v>92</v>
      </c>
      <c r="AW147" s="12" t="s">
        <v>42</v>
      </c>
      <c r="AX147" s="12" t="s">
        <v>90</v>
      </c>
      <c r="AY147" s="153" t="s">
        <v>160</v>
      </c>
    </row>
    <row r="148" spans="2:65" s="1" customFormat="1" ht="24.2" customHeight="1">
      <c r="B148" s="33"/>
      <c r="C148" s="133" t="s">
        <v>252</v>
      </c>
      <c r="D148" s="133" t="s">
        <v>162</v>
      </c>
      <c r="E148" s="134" t="s">
        <v>1097</v>
      </c>
      <c r="F148" s="135" t="s">
        <v>1098</v>
      </c>
      <c r="G148" s="136" t="s">
        <v>357</v>
      </c>
      <c r="H148" s="137">
        <v>60</v>
      </c>
      <c r="I148" s="138"/>
      <c r="J148" s="139">
        <f>ROUND(I148*H148,2)</f>
        <v>0</v>
      </c>
      <c r="K148" s="135" t="s">
        <v>166</v>
      </c>
      <c r="L148" s="33"/>
      <c r="M148" s="140" t="s">
        <v>44</v>
      </c>
      <c r="N148" s="141" t="s">
        <v>53</v>
      </c>
      <c r="P148" s="142">
        <f>O148*H148</f>
        <v>0</v>
      </c>
      <c r="Q148" s="142">
        <v>0</v>
      </c>
      <c r="R148" s="142">
        <f>Q148*H148</f>
        <v>0</v>
      </c>
      <c r="S148" s="142">
        <v>0</v>
      </c>
      <c r="T148" s="143">
        <f>S148*H148</f>
        <v>0</v>
      </c>
      <c r="AR148" s="144" t="s">
        <v>167</v>
      </c>
      <c r="AT148" s="144" t="s">
        <v>162</v>
      </c>
      <c r="AU148" s="144" t="s">
        <v>92</v>
      </c>
      <c r="AY148" s="17" t="s">
        <v>160</v>
      </c>
      <c r="BE148" s="145">
        <f>IF(N148="základní",J148,0)</f>
        <v>0</v>
      </c>
      <c r="BF148" s="145">
        <f>IF(N148="snížená",J148,0)</f>
        <v>0</v>
      </c>
      <c r="BG148" s="145">
        <f>IF(N148="zákl. přenesená",J148,0)</f>
        <v>0</v>
      </c>
      <c r="BH148" s="145">
        <f>IF(N148="sníž. přenesená",J148,0)</f>
        <v>0</v>
      </c>
      <c r="BI148" s="145">
        <f>IF(N148="nulová",J148,0)</f>
        <v>0</v>
      </c>
      <c r="BJ148" s="17" t="s">
        <v>90</v>
      </c>
      <c r="BK148" s="145">
        <f>ROUND(I148*H148,2)</f>
        <v>0</v>
      </c>
      <c r="BL148" s="17" t="s">
        <v>167</v>
      </c>
      <c r="BM148" s="144" t="s">
        <v>1099</v>
      </c>
    </row>
    <row r="149" spans="2:47" s="1" customFormat="1" ht="11.25">
      <c r="B149" s="33"/>
      <c r="D149" s="146" t="s">
        <v>169</v>
      </c>
      <c r="F149" s="147" t="s">
        <v>1100</v>
      </c>
      <c r="I149" s="148"/>
      <c r="L149" s="33"/>
      <c r="M149" s="149"/>
      <c r="T149" s="54"/>
      <c r="AT149" s="17" t="s">
        <v>169</v>
      </c>
      <c r="AU149" s="17" t="s">
        <v>92</v>
      </c>
    </row>
    <row r="150" spans="2:47" s="1" customFormat="1" ht="39">
      <c r="B150" s="33"/>
      <c r="D150" s="150" t="s">
        <v>171</v>
      </c>
      <c r="F150" s="151" t="s">
        <v>1095</v>
      </c>
      <c r="I150" s="148"/>
      <c r="L150" s="33"/>
      <c r="M150" s="149"/>
      <c r="T150" s="54"/>
      <c r="AT150" s="17" t="s">
        <v>171</v>
      </c>
      <c r="AU150" s="17" t="s">
        <v>92</v>
      </c>
    </row>
    <row r="151" spans="2:51" s="12" customFormat="1" ht="11.25">
      <c r="B151" s="152"/>
      <c r="D151" s="150" t="s">
        <v>173</v>
      </c>
      <c r="E151" s="153" t="s">
        <v>44</v>
      </c>
      <c r="F151" s="154" t="s">
        <v>1101</v>
      </c>
      <c r="H151" s="155">
        <v>60</v>
      </c>
      <c r="I151" s="156"/>
      <c r="L151" s="152"/>
      <c r="M151" s="157"/>
      <c r="T151" s="158"/>
      <c r="AT151" s="153" t="s">
        <v>173</v>
      </c>
      <c r="AU151" s="153" t="s">
        <v>92</v>
      </c>
      <c r="AV151" s="12" t="s">
        <v>92</v>
      </c>
      <c r="AW151" s="12" t="s">
        <v>42</v>
      </c>
      <c r="AX151" s="12" t="s">
        <v>90</v>
      </c>
      <c r="AY151" s="153" t="s">
        <v>160</v>
      </c>
    </row>
    <row r="152" spans="2:65" s="1" customFormat="1" ht="24.2" customHeight="1">
      <c r="B152" s="33"/>
      <c r="C152" s="133" t="s">
        <v>259</v>
      </c>
      <c r="D152" s="133" t="s">
        <v>162</v>
      </c>
      <c r="E152" s="134" t="s">
        <v>1102</v>
      </c>
      <c r="F152" s="135" t="s">
        <v>1103</v>
      </c>
      <c r="G152" s="136" t="s">
        <v>357</v>
      </c>
      <c r="H152" s="137">
        <v>4</v>
      </c>
      <c r="I152" s="138"/>
      <c r="J152" s="139">
        <f>ROUND(I152*H152,2)</f>
        <v>0</v>
      </c>
      <c r="K152" s="135" t="s">
        <v>166</v>
      </c>
      <c r="L152" s="33"/>
      <c r="M152" s="140" t="s">
        <v>44</v>
      </c>
      <c r="N152" s="141" t="s">
        <v>53</v>
      </c>
      <c r="P152" s="142">
        <f>O152*H152</f>
        <v>0</v>
      </c>
      <c r="Q152" s="142">
        <v>0</v>
      </c>
      <c r="R152" s="142">
        <f>Q152*H152</f>
        <v>0</v>
      </c>
      <c r="S152" s="142">
        <v>0</v>
      </c>
      <c r="T152" s="143">
        <f>S152*H152</f>
        <v>0</v>
      </c>
      <c r="AR152" s="144" t="s">
        <v>167</v>
      </c>
      <c r="AT152" s="144" t="s">
        <v>162</v>
      </c>
      <c r="AU152" s="144" t="s">
        <v>92</v>
      </c>
      <c r="AY152" s="17" t="s">
        <v>160</v>
      </c>
      <c r="BE152" s="145">
        <f>IF(N152="základní",J152,0)</f>
        <v>0</v>
      </c>
      <c r="BF152" s="145">
        <f>IF(N152="snížená",J152,0)</f>
        <v>0</v>
      </c>
      <c r="BG152" s="145">
        <f>IF(N152="zákl. přenesená",J152,0)</f>
        <v>0</v>
      </c>
      <c r="BH152" s="145">
        <f>IF(N152="sníž. přenesená",J152,0)</f>
        <v>0</v>
      </c>
      <c r="BI152" s="145">
        <f>IF(N152="nulová",J152,0)</f>
        <v>0</v>
      </c>
      <c r="BJ152" s="17" t="s">
        <v>90</v>
      </c>
      <c r="BK152" s="145">
        <f>ROUND(I152*H152,2)</f>
        <v>0</v>
      </c>
      <c r="BL152" s="17" t="s">
        <v>167</v>
      </c>
      <c r="BM152" s="144" t="s">
        <v>1104</v>
      </c>
    </row>
    <row r="153" spans="2:47" s="1" customFormat="1" ht="11.25">
      <c r="B153" s="33"/>
      <c r="D153" s="146" t="s">
        <v>169</v>
      </c>
      <c r="F153" s="147" t="s">
        <v>1105</v>
      </c>
      <c r="I153" s="148"/>
      <c r="L153" s="33"/>
      <c r="M153" s="149"/>
      <c r="T153" s="54"/>
      <c r="AT153" s="17" t="s">
        <v>169</v>
      </c>
      <c r="AU153" s="17" t="s">
        <v>92</v>
      </c>
    </row>
    <row r="154" spans="2:47" s="1" customFormat="1" ht="29.25">
      <c r="B154" s="33"/>
      <c r="D154" s="150" t="s">
        <v>171</v>
      </c>
      <c r="F154" s="151" t="s">
        <v>1106</v>
      </c>
      <c r="I154" s="148"/>
      <c r="L154" s="33"/>
      <c r="M154" s="149"/>
      <c r="T154" s="54"/>
      <c r="AT154" s="17" t="s">
        <v>171</v>
      </c>
      <c r="AU154" s="17" t="s">
        <v>92</v>
      </c>
    </row>
    <row r="155" spans="2:51" s="12" customFormat="1" ht="11.25">
      <c r="B155" s="152"/>
      <c r="D155" s="150" t="s">
        <v>173</v>
      </c>
      <c r="E155" s="153" t="s">
        <v>44</v>
      </c>
      <c r="F155" s="154" t="s">
        <v>1107</v>
      </c>
      <c r="H155" s="155">
        <v>4</v>
      </c>
      <c r="I155" s="156"/>
      <c r="L155" s="152"/>
      <c r="M155" s="157"/>
      <c r="T155" s="158"/>
      <c r="AT155" s="153" t="s">
        <v>173</v>
      </c>
      <c r="AU155" s="153" t="s">
        <v>92</v>
      </c>
      <c r="AV155" s="12" t="s">
        <v>92</v>
      </c>
      <c r="AW155" s="12" t="s">
        <v>42</v>
      </c>
      <c r="AX155" s="12" t="s">
        <v>90</v>
      </c>
      <c r="AY155" s="153" t="s">
        <v>160</v>
      </c>
    </row>
    <row r="156" spans="2:65" s="1" customFormat="1" ht="24.2" customHeight="1">
      <c r="B156" s="33"/>
      <c r="C156" s="133" t="s">
        <v>266</v>
      </c>
      <c r="D156" s="133" t="s">
        <v>162</v>
      </c>
      <c r="E156" s="134" t="s">
        <v>1108</v>
      </c>
      <c r="F156" s="135" t="s">
        <v>1109</v>
      </c>
      <c r="G156" s="136" t="s">
        <v>357</v>
      </c>
      <c r="H156" s="137">
        <v>4</v>
      </c>
      <c r="I156" s="138"/>
      <c r="J156" s="139">
        <f>ROUND(I156*H156,2)</f>
        <v>0</v>
      </c>
      <c r="K156" s="135" t="s">
        <v>166</v>
      </c>
      <c r="L156" s="33"/>
      <c r="M156" s="140" t="s">
        <v>44</v>
      </c>
      <c r="N156" s="141" t="s">
        <v>53</v>
      </c>
      <c r="P156" s="142">
        <f>O156*H156</f>
        <v>0</v>
      </c>
      <c r="Q156" s="142">
        <v>0</v>
      </c>
      <c r="R156" s="142">
        <f>Q156*H156</f>
        <v>0</v>
      </c>
      <c r="S156" s="142">
        <v>0</v>
      </c>
      <c r="T156" s="143">
        <f>S156*H156</f>
        <v>0</v>
      </c>
      <c r="AR156" s="144" t="s">
        <v>167</v>
      </c>
      <c r="AT156" s="144" t="s">
        <v>162</v>
      </c>
      <c r="AU156" s="144" t="s">
        <v>92</v>
      </c>
      <c r="AY156" s="17" t="s">
        <v>160</v>
      </c>
      <c r="BE156" s="145">
        <f>IF(N156="základní",J156,0)</f>
        <v>0</v>
      </c>
      <c r="BF156" s="145">
        <f>IF(N156="snížená",J156,0)</f>
        <v>0</v>
      </c>
      <c r="BG156" s="145">
        <f>IF(N156="zákl. přenesená",J156,0)</f>
        <v>0</v>
      </c>
      <c r="BH156" s="145">
        <f>IF(N156="sníž. přenesená",J156,0)</f>
        <v>0</v>
      </c>
      <c r="BI156" s="145">
        <f>IF(N156="nulová",J156,0)</f>
        <v>0</v>
      </c>
      <c r="BJ156" s="17" t="s">
        <v>90</v>
      </c>
      <c r="BK156" s="145">
        <f>ROUND(I156*H156,2)</f>
        <v>0</v>
      </c>
      <c r="BL156" s="17" t="s">
        <v>167</v>
      </c>
      <c r="BM156" s="144" t="s">
        <v>1110</v>
      </c>
    </row>
    <row r="157" spans="2:47" s="1" customFormat="1" ht="11.25">
      <c r="B157" s="33"/>
      <c r="D157" s="146" t="s">
        <v>169</v>
      </c>
      <c r="F157" s="147" t="s">
        <v>1111</v>
      </c>
      <c r="I157" s="148"/>
      <c r="L157" s="33"/>
      <c r="M157" s="149"/>
      <c r="T157" s="54"/>
      <c r="AT157" s="17" t="s">
        <v>169</v>
      </c>
      <c r="AU157" s="17" t="s">
        <v>92</v>
      </c>
    </row>
    <row r="158" spans="2:47" s="1" customFormat="1" ht="29.25">
      <c r="B158" s="33"/>
      <c r="D158" s="150" t="s">
        <v>171</v>
      </c>
      <c r="F158" s="151" t="s">
        <v>1106</v>
      </c>
      <c r="I158" s="148"/>
      <c r="L158" s="33"/>
      <c r="M158" s="149"/>
      <c r="T158" s="54"/>
      <c r="AT158" s="17" t="s">
        <v>171</v>
      </c>
      <c r="AU158" s="17" t="s">
        <v>92</v>
      </c>
    </row>
    <row r="159" spans="2:51" s="12" customFormat="1" ht="11.25">
      <c r="B159" s="152"/>
      <c r="D159" s="150" t="s">
        <v>173</v>
      </c>
      <c r="E159" s="153" t="s">
        <v>44</v>
      </c>
      <c r="F159" s="154" t="s">
        <v>1112</v>
      </c>
      <c r="H159" s="155">
        <v>4</v>
      </c>
      <c r="I159" s="156"/>
      <c r="L159" s="152"/>
      <c r="M159" s="157"/>
      <c r="T159" s="158"/>
      <c r="AT159" s="153" t="s">
        <v>173</v>
      </c>
      <c r="AU159" s="153" t="s">
        <v>92</v>
      </c>
      <c r="AV159" s="12" t="s">
        <v>92</v>
      </c>
      <c r="AW159" s="12" t="s">
        <v>42</v>
      </c>
      <c r="AX159" s="12" t="s">
        <v>90</v>
      </c>
      <c r="AY159" s="153" t="s">
        <v>160</v>
      </c>
    </row>
    <row r="160" spans="2:65" s="1" customFormat="1" ht="24.2" customHeight="1">
      <c r="B160" s="33"/>
      <c r="C160" s="133" t="s">
        <v>8</v>
      </c>
      <c r="D160" s="133" t="s">
        <v>162</v>
      </c>
      <c r="E160" s="134" t="s">
        <v>1113</v>
      </c>
      <c r="F160" s="135" t="s">
        <v>1114</v>
      </c>
      <c r="G160" s="136" t="s">
        <v>357</v>
      </c>
      <c r="H160" s="137">
        <v>120</v>
      </c>
      <c r="I160" s="138"/>
      <c r="J160" s="139">
        <f>ROUND(I160*H160,2)</f>
        <v>0</v>
      </c>
      <c r="K160" s="135" t="s">
        <v>166</v>
      </c>
      <c r="L160" s="33"/>
      <c r="M160" s="140" t="s">
        <v>44</v>
      </c>
      <c r="N160" s="141" t="s">
        <v>53</v>
      </c>
      <c r="P160" s="142">
        <f>O160*H160</f>
        <v>0</v>
      </c>
      <c r="Q160" s="142">
        <v>0</v>
      </c>
      <c r="R160" s="142">
        <f>Q160*H160</f>
        <v>0</v>
      </c>
      <c r="S160" s="142">
        <v>0</v>
      </c>
      <c r="T160" s="143">
        <f>S160*H160</f>
        <v>0</v>
      </c>
      <c r="AR160" s="144" t="s">
        <v>167</v>
      </c>
      <c r="AT160" s="144" t="s">
        <v>162</v>
      </c>
      <c r="AU160" s="144" t="s">
        <v>92</v>
      </c>
      <c r="AY160" s="17" t="s">
        <v>160</v>
      </c>
      <c r="BE160" s="145">
        <f>IF(N160="základní",J160,0)</f>
        <v>0</v>
      </c>
      <c r="BF160" s="145">
        <f>IF(N160="snížená",J160,0)</f>
        <v>0</v>
      </c>
      <c r="BG160" s="145">
        <f>IF(N160="zákl. přenesená",J160,0)</f>
        <v>0</v>
      </c>
      <c r="BH160" s="145">
        <f>IF(N160="sníž. přenesená",J160,0)</f>
        <v>0</v>
      </c>
      <c r="BI160" s="145">
        <f>IF(N160="nulová",J160,0)</f>
        <v>0</v>
      </c>
      <c r="BJ160" s="17" t="s">
        <v>90</v>
      </c>
      <c r="BK160" s="145">
        <f>ROUND(I160*H160,2)</f>
        <v>0</v>
      </c>
      <c r="BL160" s="17" t="s">
        <v>167</v>
      </c>
      <c r="BM160" s="144" t="s">
        <v>1115</v>
      </c>
    </row>
    <row r="161" spans="2:47" s="1" customFormat="1" ht="11.25">
      <c r="B161" s="33"/>
      <c r="D161" s="146" t="s">
        <v>169</v>
      </c>
      <c r="F161" s="147" t="s">
        <v>1116</v>
      </c>
      <c r="I161" s="148"/>
      <c r="L161" s="33"/>
      <c r="M161" s="149"/>
      <c r="T161" s="54"/>
      <c r="AT161" s="17" t="s">
        <v>169</v>
      </c>
      <c r="AU161" s="17" t="s">
        <v>92</v>
      </c>
    </row>
    <row r="162" spans="2:47" s="1" customFormat="1" ht="29.25">
      <c r="B162" s="33"/>
      <c r="D162" s="150" t="s">
        <v>171</v>
      </c>
      <c r="F162" s="151" t="s">
        <v>1106</v>
      </c>
      <c r="I162" s="148"/>
      <c r="L162" s="33"/>
      <c r="M162" s="149"/>
      <c r="T162" s="54"/>
      <c r="AT162" s="17" t="s">
        <v>171</v>
      </c>
      <c r="AU162" s="17" t="s">
        <v>92</v>
      </c>
    </row>
    <row r="163" spans="2:51" s="12" customFormat="1" ht="11.25">
      <c r="B163" s="152"/>
      <c r="D163" s="150" t="s">
        <v>173</v>
      </c>
      <c r="E163" s="153" t="s">
        <v>44</v>
      </c>
      <c r="F163" s="154" t="s">
        <v>1117</v>
      </c>
      <c r="H163" s="155">
        <v>120</v>
      </c>
      <c r="I163" s="156"/>
      <c r="L163" s="152"/>
      <c r="M163" s="157"/>
      <c r="T163" s="158"/>
      <c r="AT163" s="153" t="s">
        <v>173</v>
      </c>
      <c r="AU163" s="153" t="s">
        <v>92</v>
      </c>
      <c r="AV163" s="12" t="s">
        <v>92</v>
      </c>
      <c r="AW163" s="12" t="s">
        <v>42</v>
      </c>
      <c r="AX163" s="12" t="s">
        <v>90</v>
      </c>
      <c r="AY163" s="153" t="s">
        <v>160</v>
      </c>
    </row>
    <row r="164" spans="2:65" s="1" customFormat="1" ht="24.2" customHeight="1">
      <c r="B164" s="33"/>
      <c r="C164" s="133" t="s">
        <v>276</v>
      </c>
      <c r="D164" s="133" t="s">
        <v>162</v>
      </c>
      <c r="E164" s="134" t="s">
        <v>1118</v>
      </c>
      <c r="F164" s="135" t="s">
        <v>1119</v>
      </c>
      <c r="G164" s="136" t="s">
        <v>357</v>
      </c>
      <c r="H164" s="137">
        <v>120</v>
      </c>
      <c r="I164" s="138"/>
      <c r="J164" s="139">
        <f>ROUND(I164*H164,2)</f>
        <v>0</v>
      </c>
      <c r="K164" s="135" t="s">
        <v>166</v>
      </c>
      <c r="L164" s="33"/>
      <c r="M164" s="140" t="s">
        <v>44</v>
      </c>
      <c r="N164" s="141" t="s">
        <v>53</v>
      </c>
      <c r="P164" s="142">
        <f>O164*H164</f>
        <v>0</v>
      </c>
      <c r="Q164" s="142">
        <v>0</v>
      </c>
      <c r="R164" s="142">
        <f>Q164*H164</f>
        <v>0</v>
      </c>
      <c r="S164" s="142">
        <v>0</v>
      </c>
      <c r="T164" s="143">
        <f>S164*H164</f>
        <v>0</v>
      </c>
      <c r="AR164" s="144" t="s">
        <v>167</v>
      </c>
      <c r="AT164" s="144" t="s">
        <v>162</v>
      </c>
      <c r="AU164" s="144" t="s">
        <v>92</v>
      </c>
      <c r="AY164" s="17" t="s">
        <v>160</v>
      </c>
      <c r="BE164" s="145">
        <f>IF(N164="základní",J164,0)</f>
        <v>0</v>
      </c>
      <c r="BF164" s="145">
        <f>IF(N164="snížená",J164,0)</f>
        <v>0</v>
      </c>
      <c r="BG164" s="145">
        <f>IF(N164="zákl. přenesená",J164,0)</f>
        <v>0</v>
      </c>
      <c r="BH164" s="145">
        <f>IF(N164="sníž. přenesená",J164,0)</f>
        <v>0</v>
      </c>
      <c r="BI164" s="145">
        <f>IF(N164="nulová",J164,0)</f>
        <v>0</v>
      </c>
      <c r="BJ164" s="17" t="s">
        <v>90</v>
      </c>
      <c r="BK164" s="145">
        <f>ROUND(I164*H164,2)</f>
        <v>0</v>
      </c>
      <c r="BL164" s="17" t="s">
        <v>167</v>
      </c>
      <c r="BM164" s="144" t="s">
        <v>1120</v>
      </c>
    </row>
    <row r="165" spans="2:47" s="1" customFormat="1" ht="11.25">
      <c r="B165" s="33"/>
      <c r="D165" s="146" t="s">
        <v>169</v>
      </c>
      <c r="F165" s="147" t="s">
        <v>1121</v>
      </c>
      <c r="I165" s="148"/>
      <c r="L165" s="33"/>
      <c r="M165" s="149"/>
      <c r="T165" s="54"/>
      <c r="AT165" s="17" t="s">
        <v>169</v>
      </c>
      <c r="AU165" s="17" t="s">
        <v>92</v>
      </c>
    </row>
    <row r="166" spans="2:47" s="1" customFormat="1" ht="29.25">
      <c r="B166" s="33"/>
      <c r="D166" s="150" t="s">
        <v>171</v>
      </c>
      <c r="F166" s="151" t="s">
        <v>1106</v>
      </c>
      <c r="I166" s="148"/>
      <c r="L166" s="33"/>
      <c r="M166" s="149"/>
      <c r="T166" s="54"/>
      <c r="AT166" s="17" t="s">
        <v>171</v>
      </c>
      <c r="AU166" s="17" t="s">
        <v>92</v>
      </c>
    </row>
    <row r="167" spans="2:51" s="12" customFormat="1" ht="11.25">
      <c r="B167" s="152"/>
      <c r="D167" s="150" t="s">
        <v>173</v>
      </c>
      <c r="E167" s="153" t="s">
        <v>44</v>
      </c>
      <c r="F167" s="154" t="s">
        <v>1122</v>
      </c>
      <c r="H167" s="155">
        <v>120</v>
      </c>
      <c r="I167" s="156"/>
      <c r="L167" s="152"/>
      <c r="M167" s="157"/>
      <c r="T167" s="158"/>
      <c r="AT167" s="153" t="s">
        <v>173</v>
      </c>
      <c r="AU167" s="153" t="s">
        <v>92</v>
      </c>
      <c r="AV167" s="12" t="s">
        <v>92</v>
      </c>
      <c r="AW167" s="12" t="s">
        <v>42</v>
      </c>
      <c r="AX167" s="12" t="s">
        <v>90</v>
      </c>
      <c r="AY167" s="153" t="s">
        <v>160</v>
      </c>
    </row>
    <row r="168" spans="2:65" s="1" customFormat="1" ht="21.75" customHeight="1">
      <c r="B168" s="33"/>
      <c r="C168" s="133" t="s">
        <v>282</v>
      </c>
      <c r="D168" s="133" t="s">
        <v>162</v>
      </c>
      <c r="E168" s="134" t="s">
        <v>1123</v>
      </c>
      <c r="F168" s="135" t="s">
        <v>1124</v>
      </c>
      <c r="G168" s="136" t="s">
        <v>200</v>
      </c>
      <c r="H168" s="137">
        <v>49.5</v>
      </c>
      <c r="I168" s="138"/>
      <c r="J168" s="139">
        <f>ROUND(I168*H168,2)</f>
        <v>0</v>
      </c>
      <c r="K168" s="135" t="s">
        <v>166</v>
      </c>
      <c r="L168" s="33"/>
      <c r="M168" s="140" t="s">
        <v>44</v>
      </c>
      <c r="N168" s="141" t="s">
        <v>53</v>
      </c>
      <c r="P168" s="142">
        <f>O168*H168</f>
        <v>0</v>
      </c>
      <c r="Q168" s="142">
        <v>0.002012</v>
      </c>
      <c r="R168" s="142">
        <f>Q168*H168</f>
        <v>0.09959399999999999</v>
      </c>
      <c r="S168" s="142">
        <v>0</v>
      </c>
      <c r="T168" s="143">
        <f>S168*H168</f>
        <v>0</v>
      </c>
      <c r="AR168" s="144" t="s">
        <v>167</v>
      </c>
      <c r="AT168" s="144" t="s">
        <v>162</v>
      </c>
      <c r="AU168" s="144" t="s">
        <v>92</v>
      </c>
      <c r="AY168" s="17" t="s">
        <v>160</v>
      </c>
      <c r="BE168" s="145">
        <f>IF(N168="základní",J168,0)</f>
        <v>0</v>
      </c>
      <c r="BF168" s="145">
        <f>IF(N168="snížená",J168,0)</f>
        <v>0</v>
      </c>
      <c r="BG168" s="145">
        <f>IF(N168="zákl. přenesená",J168,0)</f>
        <v>0</v>
      </c>
      <c r="BH168" s="145">
        <f>IF(N168="sníž. přenesená",J168,0)</f>
        <v>0</v>
      </c>
      <c r="BI168" s="145">
        <f>IF(N168="nulová",J168,0)</f>
        <v>0</v>
      </c>
      <c r="BJ168" s="17" t="s">
        <v>90</v>
      </c>
      <c r="BK168" s="145">
        <f>ROUND(I168*H168,2)</f>
        <v>0</v>
      </c>
      <c r="BL168" s="17" t="s">
        <v>167</v>
      </c>
      <c r="BM168" s="144" t="s">
        <v>1125</v>
      </c>
    </row>
    <row r="169" spans="2:47" s="1" customFormat="1" ht="11.25">
      <c r="B169" s="33"/>
      <c r="D169" s="146" t="s">
        <v>169</v>
      </c>
      <c r="F169" s="147" t="s">
        <v>1126</v>
      </c>
      <c r="I169" s="148"/>
      <c r="L169" s="33"/>
      <c r="M169" s="149"/>
      <c r="T169" s="54"/>
      <c r="AT169" s="17" t="s">
        <v>169</v>
      </c>
      <c r="AU169" s="17" t="s">
        <v>92</v>
      </c>
    </row>
    <row r="170" spans="2:47" s="1" customFormat="1" ht="29.25">
      <c r="B170" s="33"/>
      <c r="D170" s="150" t="s">
        <v>171</v>
      </c>
      <c r="F170" s="151" t="s">
        <v>1127</v>
      </c>
      <c r="I170" s="148"/>
      <c r="L170" s="33"/>
      <c r="M170" s="149"/>
      <c r="T170" s="54"/>
      <c r="AT170" s="17" t="s">
        <v>171</v>
      </c>
      <c r="AU170" s="17" t="s">
        <v>92</v>
      </c>
    </row>
    <row r="171" spans="2:51" s="12" customFormat="1" ht="11.25">
      <c r="B171" s="152"/>
      <c r="D171" s="150" t="s">
        <v>173</v>
      </c>
      <c r="E171" s="153" t="s">
        <v>44</v>
      </c>
      <c r="F171" s="154" t="s">
        <v>1128</v>
      </c>
      <c r="H171" s="155">
        <v>49.5</v>
      </c>
      <c r="I171" s="156"/>
      <c r="L171" s="152"/>
      <c r="M171" s="157"/>
      <c r="T171" s="158"/>
      <c r="AT171" s="153" t="s">
        <v>173</v>
      </c>
      <c r="AU171" s="153" t="s">
        <v>92</v>
      </c>
      <c r="AV171" s="12" t="s">
        <v>92</v>
      </c>
      <c r="AW171" s="12" t="s">
        <v>42</v>
      </c>
      <c r="AX171" s="12" t="s">
        <v>90</v>
      </c>
      <c r="AY171" s="153" t="s">
        <v>160</v>
      </c>
    </row>
    <row r="172" spans="2:65" s="1" customFormat="1" ht="16.5" customHeight="1">
      <c r="B172" s="33"/>
      <c r="C172" s="133" t="s">
        <v>288</v>
      </c>
      <c r="D172" s="133" t="s">
        <v>162</v>
      </c>
      <c r="E172" s="134" t="s">
        <v>1129</v>
      </c>
      <c r="F172" s="135" t="s">
        <v>1130</v>
      </c>
      <c r="G172" s="136" t="s">
        <v>200</v>
      </c>
      <c r="H172" s="137">
        <v>49.5</v>
      </c>
      <c r="I172" s="138"/>
      <c r="J172" s="139">
        <f>ROUND(I172*H172,2)</f>
        <v>0</v>
      </c>
      <c r="K172" s="135" t="s">
        <v>166</v>
      </c>
      <c r="L172" s="33"/>
      <c r="M172" s="140" t="s">
        <v>44</v>
      </c>
      <c r="N172" s="141" t="s">
        <v>53</v>
      </c>
      <c r="P172" s="142">
        <f>O172*H172</f>
        <v>0</v>
      </c>
      <c r="Q172" s="142">
        <v>0</v>
      </c>
      <c r="R172" s="142">
        <f>Q172*H172</f>
        <v>0</v>
      </c>
      <c r="S172" s="142">
        <v>0</v>
      </c>
      <c r="T172" s="143">
        <f>S172*H172</f>
        <v>0</v>
      </c>
      <c r="AR172" s="144" t="s">
        <v>167</v>
      </c>
      <c r="AT172" s="144" t="s">
        <v>162</v>
      </c>
      <c r="AU172" s="144" t="s">
        <v>92</v>
      </c>
      <c r="AY172" s="17" t="s">
        <v>160</v>
      </c>
      <c r="BE172" s="145">
        <f>IF(N172="základní",J172,0)</f>
        <v>0</v>
      </c>
      <c r="BF172" s="145">
        <f>IF(N172="snížená",J172,0)</f>
        <v>0</v>
      </c>
      <c r="BG172" s="145">
        <f>IF(N172="zákl. přenesená",J172,0)</f>
        <v>0</v>
      </c>
      <c r="BH172" s="145">
        <f>IF(N172="sníž. přenesená",J172,0)</f>
        <v>0</v>
      </c>
      <c r="BI172" s="145">
        <f>IF(N172="nulová",J172,0)</f>
        <v>0</v>
      </c>
      <c r="BJ172" s="17" t="s">
        <v>90</v>
      </c>
      <c r="BK172" s="145">
        <f>ROUND(I172*H172,2)</f>
        <v>0</v>
      </c>
      <c r="BL172" s="17" t="s">
        <v>167</v>
      </c>
      <c r="BM172" s="144" t="s">
        <v>1131</v>
      </c>
    </row>
    <row r="173" spans="2:47" s="1" customFormat="1" ht="11.25">
      <c r="B173" s="33"/>
      <c r="D173" s="146" t="s">
        <v>169</v>
      </c>
      <c r="F173" s="147" t="s">
        <v>1132</v>
      </c>
      <c r="I173" s="148"/>
      <c r="L173" s="33"/>
      <c r="M173" s="149"/>
      <c r="T173" s="54"/>
      <c r="AT173" s="17" t="s">
        <v>169</v>
      </c>
      <c r="AU173" s="17" t="s">
        <v>92</v>
      </c>
    </row>
    <row r="174" spans="2:47" s="1" customFormat="1" ht="29.25">
      <c r="B174" s="33"/>
      <c r="D174" s="150" t="s">
        <v>171</v>
      </c>
      <c r="F174" s="151" t="s">
        <v>1127</v>
      </c>
      <c r="I174" s="148"/>
      <c r="L174" s="33"/>
      <c r="M174" s="149"/>
      <c r="T174" s="54"/>
      <c r="AT174" s="17" t="s">
        <v>171</v>
      </c>
      <c r="AU174" s="17" t="s">
        <v>92</v>
      </c>
    </row>
    <row r="175" spans="2:51" s="12" customFormat="1" ht="11.25">
      <c r="B175" s="152"/>
      <c r="D175" s="150" t="s">
        <v>173</v>
      </c>
      <c r="E175" s="153" t="s">
        <v>44</v>
      </c>
      <c r="F175" s="154" t="s">
        <v>1133</v>
      </c>
      <c r="H175" s="155">
        <v>49.5</v>
      </c>
      <c r="I175" s="156"/>
      <c r="L175" s="152"/>
      <c r="M175" s="192"/>
      <c r="N175" s="193"/>
      <c r="O175" s="193"/>
      <c r="P175" s="193"/>
      <c r="Q175" s="193"/>
      <c r="R175" s="193"/>
      <c r="S175" s="193"/>
      <c r="T175" s="194"/>
      <c r="AT175" s="153" t="s">
        <v>173</v>
      </c>
      <c r="AU175" s="153" t="s">
        <v>92</v>
      </c>
      <c r="AV175" s="12" t="s">
        <v>92</v>
      </c>
      <c r="AW175" s="12" t="s">
        <v>42</v>
      </c>
      <c r="AX175" s="12" t="s">
        <v>90</v>
      </c>
      <c r="AY175" s="153" t="s">
        <v>160</v>
      </c>
    </row>
    <row r="176" spans="2:12" s="1" customFormat="1" ht="6.95" customHeight="1">
      <c r="B176" s="42"/>
      <c r="C176" s="43"/>
      <c r="D176" s="43"/>
      <c r="E176" s="43"/>
      <c r="F176" s="43"/>
      <c r="G176" s="43"/>
      <c r="H176" s="43"/>
      <c r="I176" s="43"/>
      <c r="J176" s="43"/>
      <c r="K176" s="43"/>
      <c r="L176" s="33"/>
    </row>
  </sheetData>
  <sheetProtection algorithmName="SHA-512" hashValue="AffrDke3lZBVjiEzLAPER2X36JaBmQ/RHm6S+lcRgbpVP6pkFygLyET5767JhRuEs9OI5KSEb0xkAdSPRV/tvA==" saltValue="YKJN/7RuLT2MoS3jh+Iqm2NLDBoG4MGAzaZuTKk+y93NNbqADlwfamn04pj04shOBaZSKS6beW7Zvn6TlwYuTA==" spinCount="100000" sheet="1" objects="1" scenarios="1" formatColumns="0" formatRows="0" autoFilter="0"/>
  <autoFilter ref="C80:K175"/>
  <mergeCells count="9">
    <mergeCell ref="E50:H50"/>
    <mergeCell ref="E71:H71"/>
    <mergeCell ref="E73:H73"/>
    <mergeCell ref="L2:V2"/>
    <mergeCell ref="E7:H7"/>
    <mergeCell ref="E9:H9"/>
    <mergeCell ref="E18:H18"/>
    <mergeCell ref="E27:H27"/>
    <mergeCell ref="E48:H48"/>
  </mergeCells>
  <hyperlinks>
    <hyperlink ref="F85" r:id="rId1" display="https://podminky.urs.cz/item/CS_URS_2022_02/913111115"/>
    <hyperlink ref="F91" r:id="rId2" display="https://podminky.urs.cz/item/CS_URS_2022_02/913111215"/>
    <hyperlink ref="F97" r:id="rId3" display="https://podminky.urs.cz/item/CS_URS_2022_02/913121111"/>
    <hyperlink ref="F103" r:id="rId4" display="https://podminky.urs.cz/item/CS_URS_2022_02/913121112"/>
    <hyperlink ref="F109" r:id="rId5" display="https://podminky.urs.cz/item/CS_URS_2022_02/913121211"/>
    <hyperlink ref="F115" r:id="rId6" display="https://podminky.urs.cz/item/CS_URS_2022_02/913121212"/>
    <hyperlink ref="F121" r:id="rId7" display="https://podminky.urs.cz/item/CS_URS_2022_02/913211113"/>
    <hyperlink ref="F127" r:id="rId8" display="https://podminky.urs.cz/item/CS_URS_2022_02/913211213"/>
    <hyperlink ref="F133" r:id="rId9" display="https://podminky.urs.cz/item/CS_URS_2022_02/913321111"/>
    <hyperlink ref="F139" r:id="rId10" display="https://podminky.urs.cz/item/CS_URS_2022_02/913321211"/>
    <hyperlink ref="F145" r:id="rId11" display="https://podminky.urs.cz/item/CS_URS_2022_02/913411111"/>
    <hyperlink ref="F149" r:id="rId12" display="https://podminky.urs.cz/item/CS_URS_2022_02/913411211"/>
    <hyperlink ref="F153" r:id="rId13" display="https://podminky.urs.cz/item/CS_URS_2022_02/913911113"/>
    <hyperlink ref="F157" r:id="rId14" display="https://podminky.urs.cz/item/CS_URS_2022_02/913911122"/>
    <hyperlink ref="F161" r:id="rId15" display="https://podminky.urs.cz/item/CS_URS_2022_02/913911213"/>
    <hyperlink ref="F165" r:id="rId16" display="https://podminky.urs.cz/item/CS_URS_2022_02/913911222"/>
    <hyperlink ref="F169" r:id="rId17" display="https://podminky.urs.cz/item/CS_URS_2022_02/915222121"/>
    <hyperlink ref="F173" r:id="rId18" display="https://podminky.urs.cz/item/CS_URS_2022_02/9152229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Správce.KROS</dc:creator>
  <cp:keywords/>
  <dc:description/>
  <cp:lastModifiedBy>Vlach Martin Ing.</cp:lastModifiedBy>
  <dcterms:created xsi:type="dcterms:W3CDTF">2022-10-03T10:05:04Z</dcterms:created>
  <dcterms:modified xsi:type="dcterms:W3CDTF">2022-10-03T10:07:26Z</dcterms:modified>
  <cp:category/>
  <cp:version/>
  <cp:contentType/>
  <cp:contentStatus/>
</cp:coreProperties>
</file>