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20.1" sheetId="3" r:id="rId3"/>
    <sheet name="SO 025.1" sheetId="4" r:id="rId4"/>
    <sheet name="SO 101.1" sheetId="5" r:id="rId5"/>
    <sheet name="SO 101.2" sheetId="6" r:id="rId6"/>
    <sheet name="SO 102.1" sheetId="7" r:id="rId7"/>
    <sheet name="SO 102.1P" sheetId="8" r:id="rId8"/>
    <sheet name="SO 102.3" sheetId="9" r:id="rId9"/>
    <sheet name="SO 171.1" sheetId="10" r:id="rId10"/>
    <sheet name="SO 182.1" sheetId="11" r:id="rId11"/>
    <sheet name="SO 193.1" sheetId="12" r:id="rId12"/>
    <sheet name="SO 251" sheetId="13" r:id="rId13"/>
    <sheet name="SO 252" sheetId="14" r:id="rId14"/>
    <sheet name="SO 431" sheetId="15" r:id="rId15"/>
    <sheet name="SO 801.1" sheetId="16" r:id="rId16"/>
  </sheets>
  <definedNames/>
  <calcPr fullCalcOnLoad="1"/>
</workbook>
</file>

<file path=xl/sharedStrings.xml><?xml version="1.0" encoding="utf-8"?>
<sst xmlns="http://schemas.openxmlformats.org/spreadsheetml/2006/main" count="4837" uniqueCount="1117">
  <si>
    <t>Firma: 4roads s.r.o.</t>
  </si>
  <si>
    <t>Rekapitulace ceny</t>
  </si>
  <si>
    <t>Stavba: 127301 - Rekonstrukce silnic u hráze VD Orlík – PD Etapa 1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</si>
  <si>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</si>
  <si>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</si>
  <si>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</si>
  <si>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</si>
  <si>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</si>
  <si>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</si>
  <si>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</si>
  <si>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</si>
  <si>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</si>
  <si>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</si>
  <si>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</si>
  <si>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</si>
  <si>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127301</t>
  </si>
  <si>
    <t>Rekonstrukce silnic u hráze VD Orlík – PD Etapa 1</t>
  </si>
  <si>
    <t>O</t>
  </si>
  <si>
    <t>Rozpočet:</t>
  </si>
  <si>
    <t>0,00</t>
  </si>
  <si>
    <t>15,00</t>
  </si>
  <si>
    <t>21,00</t>
  </si>
  <si>
    <t>3</t>
  </si>
  <si>
    <t>2</t>
  </si>
  <si>
    <t>SO 000</t>
  </si>
  <si>
    <t>VON 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</si>
  <si>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</si>
  <si>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</si>
  <si>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</si>
  <si>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</si>
  <si>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</si>
  <si>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</si>
  <si>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</si>
  <si>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</si>
  <si>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</si>
  <si>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</si>
  <si>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</si>
  <si>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</si>
  <si>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</si>
  <si>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</si>
  <si>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</si>
  <si>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</si>
  <si>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</si>
  <si>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</si>
  <si>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</si>
  <si>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</si>
  <si>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</si>
  <si>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</si>
  <si>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</si>
  <si>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</si>
  <si>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</si>
  <si>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Pomocné práce zříz. nebo zajišť. ochranu inženýrských sítí</t>
  </si>
  <si>
    <t>VV</t>
  </si>
  <si>
    <t>02811</t>
  </si>
  <si>
    <t>PRŮZKUMNÉ PRÁCE GEOTECHNICKÉ NA POVRCHU</t>
  </si>
  <si>
    <t>Přítomnost geologa při přebírkách základových spar SO 251 a SO252 a dodatečné zkoušky pro posouzení základové spáry SO 251 a SO 252</t>
  </si>
  <si>
    <t>02911</t>
  </si>
  <si>
    <t>OSTATNÍ POŽADAVKY - GEODETICKÉ ZAMĚŘENÍ</t>
  </si>
  <si>
    <t>Ostatní požadavky - zeměměřičská měření (zaměření skutečného provedení stavby)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</si>
  <si>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</si>
  <si>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</si>
  <si>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</si>
  <si>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</si>
  <si>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</si>
  <si>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Vč. tištěné formy dle požadavku objednatele, 4x vyhotovení</t>
  </si>
  <si>
    <t>02945</t>
  </si>
  <si>
    <t>A</t>
  </si>
  <si>
    <t>OSTAT POŽADAVKY - GEOMETRICKÝ PLÁN</t>
  </si>
  <si>
    <t>Geometrický plán</t>
  </si>
  <si>
    <t>7</t>
  </si>
  <si>
    <t>02946</t>
  </si>
  <si>
    <t>OSTAT POŽADAVKY - FOTODOKUMENTACE</t>
  </si>
  <si>
    <t>Dokumentace postupu výstavby pro SO 025 Úprava skalních výchozů 
Sada barevných fotografií  a 1x  v digitální podobě (min. 10 ks, min. rozměrů 13x18cm), každý měsíc. Uspořádat s popisy, stručně určujícími místo a předmět fotografie.</t>
  </si>
  <si>
    <t>8</t>
  </si>
  <si>
    <t>R</t>
  </si>
  <si>
    <t>OSTAT POŽADAVKY - PASPORTIZACE</t>
  </si>
  <si>
    <t>Pasport pozemních objektů</t>
  </si>
  <si>
    <t>02950</t>
  </si>
  <si>
    <t>OSTATNÍ POŽADAVKY - POSUDKY, KONTROLY, REVIZNÍ ZPRÁVY</t>
  </si>
  <si>
    <t>Revizní zpráva, geologický posudek a návrh opatření pro majetkového správce,  
stanovení četnosti následných kontrol, metodika sledování závad, návrhy opatření pro běžnou údržbou pro SO 025 Úprava skalních výchozů</t>
  </si>
  <si>
    <t>02960</t>
  </si>
  <si>
    <t>OSTATNÍ POŽADAVKY - ODBORNÝ DOZOR</t>
  </si>
  <si>
    <t>Přítomnost stálého geotechnického dozoru při realizaci SO 025 Úprava skalních výchozů</t>
  </si>
  <si>
    <t>11</t>
  </si>
  <si>
    <t>02990</t>
  </si>
  <si>
    <t>OSTATNÍ POŽADAVKY - INFORMAČNÍ TABULE</t>
  </si>
  <si>
    <t>Informační tabule dle požadavků objednatele</t>
  </si>
  <si>
    <t>12</t>
  </si>
  <si>
    <t>B</t>
  </si>
  <si>
    <t>Pamětní deska</t>
  </si>
  <si>
    <t>13</t>
  </si>
  <si>
    <t>03730</t>
  </si>
  <si>
    <t>POMOC PRÁCE PRO OCHRANU INŽENÝRSKÝCH SÍTÍ - KOPANÉ SONDY</t>
  </si>
  <si>
    <t>Provedení ručních odkopů pro ověření IS</t>
  </si>
  <si>
    <t>SO 020.1</t>
  </si>
  <si>
    <t>Příprava území</t>
  </si>
  <si>
    <t>Zemní práce</t>
  </si>
  <si>
    <t>11120</t>
  </si>
  <si>
    <t>ODSTRANĚNÍ KŘOVIN</t>
  </si>
  <si>
    <t>M2</t>
  </si>
  <si>
    <t>smícení zapojeného porostu vč. skládkování</t>
  </si>
  <si>
    <t>6185 =6 185,000 [A] 
bude čerpáno dle skutečně zjištěného stavu se souhlasem TDS</t>
  </si>
  <si>
    <t>11211</t>
  </si>
  <si>
    <t>KÁCENÍ STROMŮ D KMENE DO 0,5M</t>
  </si>
  <si>
    <t>KUS</t>
  </si>
  <si>
    <t>kácení stromů do 0,50m</t>
  </si>
  <si>
    <t>101 =101,000 [A] 
bude čerpáno dle skutečně zjištěného stavu se souhlasem TDS</t>
  </si>
  <si>
    <t>11212</t>
  </si>
  <si>
    <t>KÁCENÍ STROMŮ D KMENE DO 0,9M</t>
  </si>
  <si>
    <t>kácení stromů do 0,90m</t>
  </si>
  <si>
    <t>3 =3,000 [A] 
bude čerpáno dle skutečně zjištěného stavu se souhlasem TDS</t>
  </si>
  <si>
    <t>11214</t>
  </si>
  <si>
    <t>KÁCENÍ STROMŮ D KMENE DO 0,3M</t>
  </si>
  <si>
    <t>kácení stromů do 0,30 m</t>
  </si>
  <si>
    <t>205 =205,000 [A] 
bude čerpáno dle skutečně zjištěného stavu se souhlasem TDS</t>
  </si>
  <si>
    <t>11231</t>
  </si>
  <si>
    <t>ŠTĚPKOVÁNÍ PAŘEZŮ D DO 0,5M</t>
  </si>
  <si>
    <t>vč. frézování pařezů a odvozu štěpky na skládku a poplatku za likvidaci</t>
  </si>
  <si>
    <t>kácení stromů do 0,30m ... 205 ks =205,000 [A] 
kácení stromů do 0,50m ... 101 ks =101,000 [B] 
Celkem: A+B=306,000 [C] 
bude čerpáno dle skutečně zjištěného stavu se souhlasem TDS</t>
  </si>
  <si>
    <t>11232</t>
  </si>
  <si>
    <t>ŠTĚPKOVÁNÍ PAŘEZŮ D DO 0,9M</t>
  </si>
  <si>
    <t>Ostatní konstrukce a práce</t>
  </si>
  <si>
    <t>9113A3</t>
  </si>
  <si>
    <t>SVODIDLO OCEL SILNIČ JEDNOSTR, ÚROVEŇ ZADRŽ N1, N2 - DEMONTÁŽ S PŘESUNEM</t>
  </si>
  <si>
    <t>M</t>
  </si>
  <si>
    <t>odstranění ocelového svodidla N2 vč.směr sloupků- dle směrnice</t>
  </si>
  <si>
    <t>733,40 =733,400 [A] 
bude čerpáno dle skutečně zjištěného stavu se souhlasem TDS</t>
  </si>
  <si>
    <t>914133</t>
  </si>
  <si>
    <t>DOPRAVNÍ ZNAČKY ZÁKLADNÍ VELIKOSTI OCELOVÉ FÓLIE TŘ 2 - DEMONTÁŽ</t>
  </si>
  <si>
    <t>rušené SDZ (tabule) vč. odvozu na skládku a poplatku</t>
  </si>
  <si>
    <t>16 =16,000 [A] 
bude čerpáno dle skutečně zjištěného stavu se souhlasem TDS</t>
  </si>
  <si>
    <t>914913</t>
  </si>
  <si>
    <t>SLOUPKY A STOJKY DZ Z OCEL TRUBEK ZABETON DEMONTÁŽ</t>
  </si>
  <si>
    <t>rušené SDZ (sloupek a bet. základ 0,3x0,3x0,6 m) vč. odvozu na skládku a poplatku</t>
  </si>
  <si>
    <t>11 =11,000 [A] 
bude čerpáno dle skutečně zjištěného stavu se souhlasem TDS</t>
  </si>
  <si>
    <t>93753</t>
  </si>
  <si>
    <t>PŘEMÍSTĚNÍ REKLAMNÍHO POUTAČE</t>
  </si>
  <si>
    <t>přemístění dřevěného reklamního poutače Kaskáda Solenice (do bet. patek)</t>
  </si>
  <si>
    <t>1 =1,000 [A]</t>
  </si>
  <si>
    <t>SO 025.1</t>
  </si>
  <si>
    <t>Úprava skalních výchozů</t>
  </si>
  <si>
    <t>014102</t>
  </si>
  <si>
    <t>POPLATKY ZA SKLÁDKU</t>
  </si>
  <si>
    <t>T</t>
  </si>
  <si>
    <t>zemina a kamení, kód odpadu 17 05 04</t>
  </si>
  <si>
    <t>12841 ODKOPÁVKY TŘ. II ... 72,600 m3 * 2,0 t/m3 =145,200 [A] 
12891 ODKOPÁVKY TŘ. III ... 411,400 m3 * 2,0 t/m3 =822,800 [B] 
Celkem: A+B=968,000 [C] 
(výkopek ze SO 025 znečištěný organickou hmotou a bahnem)</t>
  </si>
  <si>
    <t>014201</t>
  </si>
  <si>
    <t>POPLATKY ZA ZEMNÍK - ZEMINA</t>
  </si>
  <si>
    <t>M3</t>
  </si>
  <si>
    <t>nákup zeminy v kvalitě pro zásyp geobuněk písčitou hlínou tl. 100 mm 
včetně naložení a dopravy na stavbu</t>
  </si>
  <si>
    <t>viz pol.18221.A ROZPROSTŘENÍ ZEMINY VE SVAHU ... 1 548,600*0,1 =154,860 [A]</t>
  </si>
  <si>
    <t>POPLATKY ZA ZEMNÍK - ORNICE</t>
  </si>
  <si>
    <t>nákup zeminy v kvalitě pro překrytí geobuněk humózní vrstvou min tl. 50 mm 
včetně naložení a dopravy na stavbu</t>
  </si>
  <si>
    <t>viz pol.18221.B ROZPROSTŘENÍ ORNICE VE SVAHU ... 1 548,600*0,05 =77,430 [A]</t>
  </si>
  <si>
    <t>11348</t>
  </si>
  <si>
    <t>ODSTRANĚNÍ SOLITÉRNÍCH KAMENŮ</t>
  </si>
  <si>
    <t>odtěžení všech kamenů o minimálním rozměru kamene 0,25x0,25x0,25 m, resp. všechny kameny nad 30 kg. 
včetně odvozu, uložení na trvalou skládku a poplatku za likvidaci</t>
  </si>
  <si>
    <t>bude čerpáno dle skutečně zjištěného stavu se souhlasem TDS</t>
  </si>
  <si>
    <t>12841</t>
  </si>
  <si>
    <t>DOLAMOVÁNÍ ODKOPÁVEK TŘ. II</t>
  </si>
  <si>
    <t>odtěžení do požadovaného tvaru 
včetně odtěžení dílčích bloků a odtěžení zvětralinového pláště 
včetně odvozu, uložení na trvalou skládku, poplatek za skládku v pol. č. 014102</t>
  </si>
  <si>
    <t>- bude čerpáno dle skutečně zjištěného stavu se souhlasem TDS 
- zatřídění do třídy těžitelnosti bude stanoveno geotechnickým dozorem na stavbě</t>
  </si>
  <si>
    <t>12891</t>
  </si>
  <si>
    <t>DOLAMOVÁNÍ ODKOPÁVEK TŘ. III</t>
  </si>
  <si>
    <t>13283</t>
  </si>
  <si>
    <t>HLOUBENÍ RÝH ŠÍŘ DO 2M PAŽ I NEPAŽ TŘ. II</t>
  </si>
  <si>
    <t>rýha pro zavazovací zámek geobuňek 
výkopek bude zpětně využit</t>
  </si>
  <si>
    <t>17411</t>
  </si>
  <si>
    <t>ZÁSYP JAM A RÝH ZEMINOU SE ZHUTNĚNÍM</t>
  </si>
  <si>
    <t>zásyp rýhy pro zavazovací zámek geobuňek 
využití výkopku z výkopu rýhy včetně naložení a dopravy</t>
  </si>
  <si>
    <t>18221</t>
  </si>
  <si>
    <t>ROZPROSTŘENÍ ZEMINY VE SVAHU V TL DO 0,10M</t>
  </si>
  <si>
    <t>zásyp geobuněk písčitou hlínou tl. 100 mm</t>
  </si>
  <si>
    <t>ROZPROSTŘENÍ ORNICE VE SVAHU V TL DO 0,10M</t>
  </si>
  <si>
    <t>překrytí geobuněk humózní vrstvou min tl. 50 mm</t>
  </si>
  <si>
    <t>18241</t>
  </si>
  <si>
    <t>ZALOŽENÍ TRÁVNÍKU RUČNÍM VÝSEVEM</t>
  </si>
  <si>
    <t>osetí geobuněk travním osivem</t>
  </si>
  <si>
    <t>Základy</t>
  </si>
  <si>
    <t>289941</t>
  </si>
  <si>
    <t>ZPEVNĚNÍ SKALNÍCH PLOCH Z OCELOVÝCH SÍTÍ HOROLEZECKÝM ZPŮSOBEM</t>
  </si>
  <si>
    <t>sanační opatření; ochranná ocelová síť s antikorozní úpravou s rozměrem oka 60 x 80 mm o prům.2,2 (2,7) mm; šířka role 2 m;  
Min. pevnost pletiva v tahu je 35 kN.m-1.  
Včetně kotvení tyčovým ocelovým prvkem pletiva na horní a dolní hraně ke svahu. 
tyče s kovaným okem z oceli B 500 B počet ... 58 ks; 
Včetně kotvení pro střední kotvící úroveň svorníkem kotevního systému prům. tl. 25 mm kotveno zálivkou na cementové bázi; 
dl. min 1000 mm počet ... 121 ks; 
dl. min 2000 mm počet ... 121 ks; 
Včetně kotevních desek a matek k osazení svorníků. 
Včetně horní a dolní linie protierozního opatření doplněné ocelovým pozinkovaným lanem tl. 10 mm s min pevností v tahu 110 kN. 
Jednotlivé pásy pletiva pásy pletiva budou spojeny ocelovými sponami. 
Včetně požadovaného přesahu a zatažení až na úroveň nad niveletu silniční komunikace. 
viz Technická zpráva</t>
  </si>
  <si>
    <t>- bude čerpáno dle skutečně zjištěného stavu se souhlasem TDS 
- použití konkrétního typu sanace (ocel sítě / geobuňka) bude stanoveno geotechnickým dozorem na stavbě na základě skutečně zjištěného stavu po odstranění vegetace a odtěžení horniny do požadovaného tvaru</t>
  </si>
  <si>
    <t>28996</t>
  </si>
  <si>
    <t>OPLÁŠTĚNÍ (ZPEVNĚNÍ) SÍŤOVINOU Z PLASTICKÝCH HMOT</t>
  </si>
  <si>
    <t>sanační opatření; geobuňky z texturovaných perforovaných plastových pásů - vysokohustotního polyetylenu (HDPE) 
výška geobuněk 100 mm 
počet geobuněk 38 m2 
včetně kotvení systémovými kotvami</t>
  </si>
  <si>
    <t>14</t>
  </si>
  <si>
    <t>911FC1</t>
  </si>
  <si>
    <t>SVODIDLO BETON, ÚROVEŇ ZADRŽ H2 VÝŠ 1,2M - DODÁVKA A MONTÁŽ</t>
  </si>
  <si>
    <t>betonové svodidlo výšky 1,2m, stupeň zadržení H2 
včetně náběhů</t>
  </si>
  <si>
    <t>188 =188,000 [A] 
odměřeno digitálně ze situace</t>
  </si>
  <si>
    <t>15</t>
  </si>
  <si>
    <t>93842</t>
  </si>
  <si>
    <t>OČIŠTĚNÍ SKALNÍ STĚNY</t>
  </si>
  <si>
    <t>očištění skalní stěny včetně odstranění zbytků kořenového systému po smýcení náletových křovin a dřevin 
včetně odvozu, uložení na trvalou skládku a poplatku za likvidaci</t>
  </si>
  <si>
    <t>SO 101.1</t>
  </si>
  <si>
    <t>Silnice III/11822</t>
  </si>
  <si>
    <t>11130 SEJMUTÍ DRNU ... 13129*0,1*2,0 =2 625,800 [A] 
12110 SEJMUTÍ LESNÍ HRABANKY ... 233,3*2,0 =466,600 [B] 
11332B ODSTRANĚNÍ STRUSKY ...  191,2*1,9 =363,280 [C] 
11332C ODSTRANĚNÍ PANEL. LOŽE ... 2,310*1,9 =4,389 [D] 
12273.C ODTĚŽENÍ ZEMINY PRO SANACI SKAL ...   735,0 m3 *2,0 =1 470,000 [E] 
12283.C ODTĚŽENÍ ZEMINY PRO SANACI SKAL ...   315,0 m3 *2,0 =630,000 [F] 
Celkem: A+B+C+D+E+F=5 560,069 [G]</t>
  </si>
  <si>
    <t>014112</t>
  </si>
  <si>
    <t>POPLATKY ZA SKLÁDKU TYP S-IO (INERTNÍ ODPAD)</t>
  </si>
  <si>
    <t>beton, kód odpadu 17 01 01</t>
  </si>
  <si>
    <t>11351 ODSTR OBRUB ... 21*0,1 =2,100 [A] 
11352 ODSTR OBRUB ... 66,2*0,15 =9,930 [B] 
11316 PLOCHA ZE SILNIČNÍCH DÍLCŮ ...   3,465*2,3 =7,970 [C] 
11413 SUŤ LK A BETONU ... (291,1 + 5)*2,6 =769,860 [D] 
Celkem: A+B+C+D=789,860 [E]</t>
  </si>
  <si>
    <t>11130</t>
  </si>
  <si>
    <t>SEJMUTÍ DRNU</t>
  </si>
  <si>
    <t>odstranění drnu a odvoz na skládku tl. 0,1m</t>
  </si>
  <si>
    <t>13129 =13 129,000 [A] 
odměřeno digitálně</t>
  </si>
  <si>
    <t>11316</t>
  </si>
  <si>
    <t>ODSTRANĚNÍ KRYTU ZPEVNĚNÝCH PLOCH ZE SILNIČNÍCH DÍLCŮ</t>
  </si>
  <si>
    <t>odstranění ŽB panelů chodníku, tl. 0,15 
včetně odvozu a uložení na skládku</t>
  </si>
  <si>
    <t>23,1*0,15 =3,465 [A] 
bude čerpáno dle skutečně zjištěného stavu se souhlasem TDS</t>
  </si>
  <si>
    <t>11317</t>
  </si>
  <si>
    <t>ODSTRAN KRYTU ZPEVNĚNÝCH PLOCH Z DLAŽEB KOSTEK</t>
  </si>
  <si>
    <t>odstranění dlážděného krytu vozovky (žulová dlažba tl. 0,10 m) 
včetně: 
očištění kostek 
dodání velkoobjemových vaků 
pytlování do vaků 
odvozu dlažby ve vacích na místo určení objednatelem – cestmistrovství Příbram 
složení vaků do figur</t>
  </si>
  <si>
    <t>4776,1 m2 * 0,1 =477,610 [A] 
odměřeno digitálně</t>
  </si>
  <si>
    <t>11332</t>
  </si>
  <si>
    <t>ODSTRANĚNÍ PODKLADŮ ZPEVNĚNÝCH PLOCH Z KAMENIVA NESTMELENÉHO</t>
  </si>
  <si>
    <t>odstranění konstrukčních vrstev vozovky (ŠD tl. 0,20 m) 
včetně odvozu na mezideponii pro zpětné využití</t>
  </si>
  <si>
    <t>876 =876,000 [A] 
odměřeno digitálně</t>
  </si>
  <si>
    <t>odstranění konstrukčních vrstev vozovky (struska tl. 0,20 m) 
včetně odvozu a uložení na skládku</t>
  </si>
  <si>
    <t>191,2 =191,200 [A] 
odměřeno digitálně</t>
  </si>
  <si>
    <t>C</t>
  </si>
  <si>
    <t>odstranění lože panelů 0,1 m 
včetně odvozu a uložení na skládku</t>
  </si>
  <si>
    <t>23,1*0,1=2,310 [A] 
bude čerpáno dle skutečně zjištěného stavu se souhlasem TDS</t>
  </si>
  <si>
    <t>11351</t>
  </si>
  <si>
    <t>ODSTRANĚNÍ ZÁHONOVÝCH OBRUBNÍKŮ</t>
  </si>
  <si>
    <t>odstranění sadové betonové obruby vč. lože 
včetně odvozu a uložení na skládku</t>
  </si>
  <si>
    <t>21 =21,000 [A] 
bude čerpáno dle skutečně zjištěného stavu se souhlasem TDS</t>
  </si>
  <si>
    <t>11352</t>
  </si>
  <si>
    <t>ODSTRANĚNÍ CHODNÍKOVÝCH A SILNIČNÍCH OBRUBNÍKŮ BETONOVÝCH</t>
  </si>
  <si>
    <t>odstranění široké betonové obruby vč. lože 
včetně odvozu a uložení na skládku</t>
  </si>
  <si>
    <t>66,2 =66,200 [A] 
bude čerpáno dle skutečně zjištěného stavu se souhlasem TDS</t>
  </si>
  <si>
    <t>11354</t>
  </si>
  <si>
    <t>ODSTRANĚNÍ OBRUB Z KRAJNÍKŮ</t>
  </si>
  <si>
    <t>odstranění kamenného krajníku z kostky 180/180/300  
včetně: 
očištění obrub 
dodání velkoobjemových vaků 
pytlování do vaků 
odvozu obrub ve vacích na místo určení objednatelem – cestmistrovství Příbram 
složení vaků do figur</t>
  </si>
  <si>
    <t>42 =42,000 [A] 
237,8 =237,800 [B] 
Celkem plocha: A+B=279,800 [C] 
Délka: C/0,18 =1 554,444 [D] 
bude čerpáno dle skutečně zjištěného stavu se souhlasem TDS</t>
  </si>
  <si>
    <t>113765</t>
  </si>
  <si>
    <t>FRÉZOVÁNÍ DRÁŽKY PRŮŘEZU DO 600MM2 V ASFALTOVÉ VOZOVCE</t>
  </si>
  <si>
    <t>prožíznutí spáry</t>
  </si>
  <si>
    <t>podél kamenného krajníku ... 39,7 m =39,700 [A] 
podél římsy zdi ... 410,6 m =410,600 [B] 
Celkem: A+B=450,300 [C] 
bude čerpáno dle skutečně zjištěného stavu se souhlasem TDS</t>
  </si>
  <si>
    <t>11413</t>
  </si>
  <si>
    <t>ODSTRAN DLAŽEB VODNÍCH KORYT ZE ŽELEZOBETONU VČET PODKLADU</t>
  </si>
  <si>
    <t>odstranění opevnění potoka (lomový kámen do betonu) vč. lože z betonu 
včetně odvozu a uložení na trvalou skládku</t>
  </si>
  <si>
    <t>291,1 =291,100 [A] 
bude čerpáno dle skutečně zjištěného stavu se souhlasem TDS</t>
  </si>
  <si>
    <t>odstranění opevnění vtoku (lomový kámen do betonu) vč . lože 
včetně odvozu a uložení na trvalou skládku</t>
  </si>
  <si>
    <t>odstranění propustku v km 0,233 ... 2,5 m3 =2,500 [A] 
odstranění propustku v km 0,370 ... 2,5 m3 =2,500 [B] 
Celkem: A+B=5,000 [C] 
bude čerpáno dle skutečně zjištěného stavu se souhlasem TDS</t>
  </si>
  <si>
    <t>12110</t>
  </si>
  <si>
    <t>SEJMUTÍ ORNICE NEBO LESNÍ PŮDY</t>
  </si>
  <si>
    <t>odstranění lesní hrabanky a odvoz na skládku</t>
  </si>
  <si>
    <t>233,3 =233,300 [A] 
odměřeno digitálně</t>
  </si>
  <si>
    <t>16</t>
  </si>
  <si>
    <t>12273</t>
  </si>
  <si>
    <t>ODKOPÁVKY A PROKOPÁVKY OBECNÉ TŘ. I</t>
  </si>
  <si>
    <t>odkop zeminy, třída I 
včetně odvozu na mezideponii pro zpětné využití 
(předpoklad využití zeminy: 20% vhodné a 80% podm.vhodné)</t>
  </si>
  <si>
    <t>3946,4 =3 946,400 [A] 
odměřeno digitálně</t>
  </si>
  <si>
    <t>17</t>
  </si>
  <si>
    <t>odtěžení zeminy pro sanaci skal třídy I 
včetně odvozu, uložení na trvalou skládku 
(výkopek znečištěný organickou hmotou a bahnem)</t>
  </si>
  <si>
    <t>735 m3 =735,000 [A] 
bude čerpáno dle skutečně zjištěného stavu se souhlasem TDS</t>
  </si>
  <si>
    <t>18</t>
  </si>
  <si>
    <t>ZL</t>
  </si>
  <si>
    <t>zemní práce pro sanace krajů a rozšíření tělesa komunikace úpravou stávajících zemin 
se souhlasem TDS a geologického dozoru  
včetně odvozu na mezideponii pro zpětné využití</t>
  </si>
  <si>
    <t>4461 =4 461,000 [A] 
bude čerpáno dle skutečně zjištěného stavu se souhlasem TDS</t>
  </si>
  <si>
    <t>19</t>
  </si>
  <si>
    <t>12283</t>
  </si>
  <si>
    <t>ODKOPÁVKY A PROKOPÁVKY OBECNÉ TŘ. II</t>
  </si>
  <si>
    <t>odkop horniny (R3/R2) 
včetně odvozu na mezideponii pro zpětné využití 
(na mezideponii bude materiál předrcen)</t>
  </si>
  <si>
    <t>894,3 =894,300 [A] 
odměřeno digitálně</t>
  </si>
  <si>
    <t>20</t>
  </si>
  <si>
    <t>odkop horniny (R3/R2) - se souhlasem TDS a geologického dozoru 
včetně odvozu na mezideponii pro zpětné využití 
(Skála v AZ, na mezideponii bude materiál předrcen)</t>
  </si>
  <si>
    <t>80,1 =80,100 [A] 
bude čerpáno dle skutečně zjištěného stavu se souhlasem TDS</t>
  </si>
  <si>
    <t>21</t>
  </si>
  <si>
    <t>odtěžení zeminy pro sanaci skal třídy R2/R3 
včetně odvozu, uložení na trvalou skládku 
(výkopek znečištěný organickou hmotou a bahnem)</t>
  </si>
  <si>
    <t>315 m3 =315,000 [A] 
bude čerpáno dle skutečně zjištěného stavu se souhlasem TDS</t>
  </si>
  <si>
    <t>22</t>
  </si>
  <si>
    <t>12373</t>
  </si>
  <si>
    <t>ODKOP PRO SPOD STAVBU SILNIC A ŽELEZNIC TŘ. I</t>
  </si>
  <si>
    <t>odkop zeminy pro AZ 
včetně odvozu na mezideponii pro zpětné využití 
(předpoklad využití zeminy: 20% vhodné a 80% podm.vhodné)</t>
  </si>
  <si>
    <t>4972,4 =4 972,400 [A] 
odměřeno digitálně</t>
  </si>
  <si>
    <t>23</t>
  </si>
  <si>
    <t>zemní práce pro sanace pod aktivní zónou pod stáv. vozovkou úpravou stávajících zemin 
se souhlasem TDS a geologického dozoru  
včetně odvozu na mezideponii pro zpětné využití</t>
  </si>
  <si>
    <t>1963,2 =1 963,200 [A] 
bude čerpáno dle skutečně zjištěného stavu se souhlasem TDS</t>
  </si>
  <si>
    <t>24</t>
  </si>
  <si>
    <t>12573</t>
  </si>
  <si>
    <t>VYKOPÁVKY ZE ZEMNÍKŮ A SKLÁDEK TŘ. I</t>
  </si>
  <si>
    <t>ložné operace na mezideponii 
včetně dopravy z deponie</t>
  </si>
  <si>
    <t>11332.A ODSTRANĚNÍ PODKLADŮ ZE ŠD ... 876,000 m3 =876,000 [A] 
12273 ODKOPÁVKY TŘ. I ... 3946,400 m3 =3 946,400 [B] 
12273.ZL ODKOPÁVKY (ROZŠÍŘENÍ - SANACE PRO ZLEPŠENÍ) TŘ. I ...  4461,000 m3 =4 461,000 [C] 
12373 ODKOP PRO PRO AZ TŘ. I ...  4972,400 m3 =4 972,400 [D] 
12373.ZL ODKOPÁVKY (ROZŠÍŘENÍ - SANACE AZ)  TŘ. I ...  1963,200 m3 =1 963,200 [E] 
13273HLOUBENÍ RÝH PROPUSTKY TŘ. I ...  292,100 m3 =292,100 [F] 
Celkem: A+B+C+D+E+F=16 511,100 [G]</t>
  </si>
  <si>
    <t>25</t>
  </si>
  <si>
    <t>12583</t>
  </si>
  <si>
    <t>VYKOPÁVKY ZE ZEMNÍKŮ A SKLÁDEK TŘ. II</t>
  </si>
  <si>
    <t>12283.A ODKOPÁVKY TŘ. II ...  894,300 m3 =894,300 [A] 
12283.B ODKOPÁVKY PRO AZ TŘ. II ... 80,100 m3 =80,100 [B] 
13283 HLOUBENÍ RÝH PROPUSTKY TŘ. II ... 73,100 m3 =73,100 [C] 
Celkem: A+B+C=1 047,500 [D]</t>
  </si>
  <si>
    <t>26</t>
  </si>
  <si>
    <t>12843</t>
  </si>
  <si>
    <t>PŘEDRCENÍ VÝKOPKU TŘ. II</t>
  </si>
  <si>
    <t>předrcení skalní horniny na mezideponii pro zpětné využití</t>
  </si>
  <si>
    <t>12283.A ODKOPÁVKY TŘ. II ...  894,300 m3 =894,300 [A] 
12283.B ODKOPÁVKY v AZ TŘ. II ...  80,100 m3 =80,100 [B] 
13283 HLOUBENÍ RÝH PRO PROPUSTKY TŘ. II ... 73,100 m3 =73,100 [C] 
Celkem: A+B+C=1 047,500 [D]</t>
  </si>
  <si>
    <t>27</t>
  </si>
  <si>
    <t>13273</t>
  </si>
  <si>
    <t>HLOUBENÍ RÝH ŠÍŘ DO 2M PAŽ I NEPAŽ TŘ. I</t>
  </si>
  <si>
    <t>výkop zeminy tř. I, včetně pažení 
včetně odvozu na mezideponii pro zpětné využití 
(předpoklad využití zeminy: 20% vhodné a 80% podm.vhodné)</t>
  </si>
  <si>
    <t>Trubní propustek P1 km 0,233 ... 116,7 m3 =116,700 [A] 
Trubní propustek P2 km 0,370 ... 26,2 m3 =26,200 [B] 
Trubní propustek P3 km 0,515 ... 90,8 m3 =90,800 [C] 
Trubní propustek P4 km 0,600 ... 58,4 m3 =58,400 [D] 
Celkem: A+B+C+D=292,100 [E]</t>
  </si>
  <si>
    <t>28</t>
  </si>
  <si>
    <t>Trubní propustek P3 km 0,515 ... 42,8 m3 =42,800 [A] 
Trubní propustek P4 km 0,600 ... 30,3 m3 =30,300 [B] 
Celkem: A+B=73,100 [C]</t>
  </si>
  <si>
    <t>29</t>
  </si>
  <si>
    <t>17110</t>
  </si>
  <si>
    <t>ULOŽENÍ SYPANINY DO NÁSYPŮ SE ZHUTNĚNÍM</t>
  </si>
  <si>
    <t>násyp se zhutněním 
využití vhodného materiálu z mezideponie</t>
  </si>
  <si>
    <t>515,2 =515,200 [A] 
odměřeno digitálně</t>
  </si>
  <si>
    <t>30</t>
  </si>
  <si>
    <t>násyp se zhutněním 
(propustek) 
využití vhodného materiálu z mezideponie</t>
  </si>
  <si>
    <t>Trubní propustek pod sjezdem DN600 ... 16 m3 =16,000 [A]</t>
  </si>
  <si>
    <t>31</t>
  </si>
  <si>
    <t>17111</t>
  </si>
  <si>
    <t>ZL1</t>
  </si>
  <si>
    <t>ULOŽENÍ SYPANINY DO NÁSYPŮ SE ZLEPŠENÍM ZEMINY</t>
  </si>
  <si>
    <t>sanace krajů a rozšíření tělesa komunikace úpravou stávajících zemin 
se souhlasem TDS a geologického dozoru  
zlepšení nebo mísení zeminy na mezideponi</t>
  </si>
  <si>
    <t>32</t>
  </si>
  <si>
    <t>ZL2</t>
  </si>
  <si>
    <t>sanace pod aktivní zónou pod stáv. vozovkou úpravou stávajících zemin 
se souhlasem TDS a geologického dozoru  
zlepšení nebo mísení zeminy na mezideponi</t>
  </si>
  <si>
    <t>33</t>
  </si>
  <si>
    <t>17120</t>
  </si>
  <si>
    <t>ULOŽENÍ SYPANINY DO NÁSYPŮ A NA SKLÁDKY BEZ ZHUTNĚNÍ</t>
  </si>
  <si>
    <t>uložení sypaniny na mezideponi</t>
  </si>
  <si>
    <t>11332.A ODSTRANĚNÍ PODKLADŮ ZE ŠD ... 876,000 m3 =876,000 [A] 
12273 ODKOPÁVKY TŘ. I ... 3946,400 m3 =3 946,400 [B] 
12273.ZL ODKOPÁVKY (ROZŠÍŘENÍ - SANACE PRO ZLEPŠENÍ) TŘ. I ...  4461,000 m3 =4 461,000 [C] 
12283.A ODKOPÁVKY TŘ. II ...  894,300 m3 =894,300 [D] 
12283.B ODKOPÁVKY PRO AZ TŘ. II ... 80,100 m3 =80,100 [E] 
12373 ODKOP PRO PRO AZ TŘ. I ...  4972,400 m3 =4 972,400 [F] 
12373.ZL ODKOPÁVKY (ROZŠÍŘENÍ - SANACE AZ)  TŘ. I ...  1963,200 m3 =1 963,200 [G] 
13273HLOUBENÍ RÝH PROPUSTKY TŘ. I ...  292,100 m3 =292,100 [H] 
13283 HLOUBENÍ RÝH PROPUSTKY TŘ. II ... 73,100 m3 =73,100 [I] 
Celkem: A+B+C+D+E+F+G+H+I=17 558,600 [J]</t>
  </si>
  <si>
    <t>34</t>
  </si>
  <si>
    <t>17130</t>
  </si>
  <si>
    <t>ULOŽENÍ SYPANINY DO NÁSYPŮ V AKTIVNÍ ZÓNĚ SE ZHUTNĚNÍM</t>
  </si>
  <si>
    <t>aktivní zóna 
využití vhodného materiálu z mezideponie</t>
  </si>
  <si>
    <t>11332.A ODSTRANĚNÍ PODKLADŮ ZE ŠD ... 876,000 m3 =876,000 [A] 
12273 ODKOPÁVKY TŘ. I ... 3946,400*0,2 m3 =789,280 [B] 
12283.A ODKOPÁVKY TŘ. II ...  894,300 m3 =894,300 [C] 
12283.B ODKOPÁVKY PRO AZ TŘ. II ... 80,100 m3 =80,100 [D] 
12373 ODKOP PRO PRO AZ TŘ. I ...  4972,400*0,2 m3 =994,480 [E] 
13273HLOUBENÍ RÝH PROPUSTKY TŘ. I ...  292,100*0,2 m3 =58,420 [F] 
13283 HLOUBENÍ RÝH PROPUSTKY TŘ. II ... 73,100 m3 =73,100 [G] 
odečet bilančně využitého mat: 
17110 ULOŽENÍ SYPANINY DO NÁSYPŮ SE ZHUTNĚNÍM ... -515,2 m3 =- 515,200 [H] 
17110.A ULOŽENÍ SYPANINY DO NÁSYPŮ SE ZHUTNĚNÍM ... -16 m3 =-16,000 [I] 
17310 ZEMNÍ KRAJNICE A DOSYPÁVKY SE ZHUTNĚNÍM ... -157,7 m3 =- 157,700 [J] 
17411 ZÁSYP JAM A RÝH ZEMINOU SE ZHUTNĚNÍM ... -160,6 m3 =- 160,600 [K] 
Celkem: A+B+C+D+E+F+G+H+I+J+K=2 916,180 [L]</t>
  </si>
  <si>
    <t>35</t>
  </si>
  <si>
    <t>17131</t>
  </si>
  <si>
    <t>ULOŽENÍ SYPANINY DO NÁSYPŮ V AKTIVNÍ ZÓNĚ SE ZHUT SE ZLEPŠENÍM ZEMINY</t>
  </si>
  <si>
    <t>aktivní zóna v násypu ... 5017 m3 =5 017,000 [A] 
aktivní zóna v zářezu ... 4973 m3 =4 973,000 [B] 
odečet pol.17130 AZ ... -2916,180 m3 =-2 916,180 [C] 
Celkem: A+B+C=7 073,820 [D]</t>
  </si>
  <si>
    <t>36</t>
  </si>
  <si>
    <t>17310</t>
  </si>
  <si>
    <t>ZEMNÍ KRAJNICE A DOSYPÁVKY SE ZHUTNĚNÍM</t>
  </si>
  <si>
    <t>dosyp s vhodného materiálu z mezideponie (pod krajnicí)</t>
  </si>
  <si>
    <t>157,7 =157,700 [A] 
odměřeno digitálně</t>
  </si>
  <si>
    <t>37</t>
  </si>
  <si>
    <t>vhodný materiál materiál z mezideponie včetně dopravy 
zásyp propustků</t>
  </si>
  <si>
    <t>Trubní propustek P1 km 0,233 ... 57,5 m3 =57,500 [A] 
Trubní propustek P2 km 0,370 ... 6,1 m3 =6,100 [B] 
Trubní propustek P3 km 0,515 ... 53,7 m3 =53,700 [C] 
Trubní propustek P4 km 0,600 ... 43,3 m3 =43,300 [D] 
Celkem: A+B+C+D=160,600 [E]</t>
  </si>
  <si>
    <t>38</t>
  </si>
  <si>
    <t>17581</t>
  </si>
  <si>
    <t>OBSYP POTRUBÍ A OBJEKTŮ Z NAKUPOVANÝCH MATERIÁLŮ</t>
  </si>
  <si>
    <t>obsyp kamenivem fr. 8/32 
(podélná drenáž)</t>
  </si>
  <si>
    <t>34,5 =34,500 [A] 
odměřeno digitálně</t>
  </si>
  <si>
    <t>39</t>
  </si>
  <si>
    <t>18110</t>
  </si>
  <si>
    <t>ÚPRAVA PLÁNĚ SE ZHUTNĚNÍM V HORNINĚ TŘ. I</t>
  </si>
  <si>
    <t>urovnání a přehutnění parapláně</t>
  </si>
  <si>
    <t>11179 =11 179,000 [A] 
odměřeno digitálně</t>
  </si>
  <si>
    <t>40</t>
  </si>
  <si>
    <t>21361</t>
  </si>
  <si>
    <t>DRENÁŽNÍ VRSTVY Z GEOTEXTILIE</t>
  </si>
  <si>
    <t>filtrační geotextílie CBR &gt; 2 kN, propustnost k ? 10x10-4/ m/s 
(podélná drenáž)</t>
  </si>
  <si>
    <t>320,8 =320,800 [A]</t>
  </si>
  <si>
    <t>41</t>
  </si>
  <si>
    <t>272314</t>
  </si>
  <si>
    <t>ZÁKLADY Z PROSTÉHO BETONU DO C25/30</t>
  </si>
  <si>
    <t>betonový práh C25/30-XF3 prokládaný kamenem 
(propustky)</t>
  </si>
  <si>
    <t>Trubní propustek P1 km 0,233 ... 4,1 m3 =4,100 [A] 
Trubní propustek P2 km 0,370 ... 1,9 m3 =1,900 [B] 
Trubní propustek P3 km 0,515 ... 3,0 m3 =3,000 [C] 
Trubní propustek P4 km 0,600 ... 2,4 m3 =2,400 [D] 
Trubní propustek pod sjezdem DN600 betonové pasy ... 0,2 m3 =0,200 [E] 
Celkem: A+B+C+D+E=11,600 [F]</t>
  </si>
  <si>
    <t>42</t>
  </si>
  <si>
    <t>272366</t>
  </si>
  <si>
    <t>VÝZTUŽ ZÁKLADŮ Z KARI SÍTÍ</t>
  </si>
  <si>
    <t>kari síť 8x100x100</t>
  </si>
  <si>
    <t>Trubní propustek P1 km 0,233 
- kari síť 8x100x100 - pro lože propustku ... 86,2 m2 =86,200 [A] 
Trubní propustek P2 km 0,370 
- kari síť 8x100x100 - pro lože ... 47,1 m2 =47,100 [B] 
Trubní propustek P3 km 0,515 
- kari síť 8x100x100 - pro lože propustku a vtok ... 105 m2 =105,000 [C] 
Trubní propustek P4 km 0,600 
- kari síť 8x100x100 - pro lože propustku a vtok ... 81,5 m2 =81,500 [D] 
Celkem plocha: A+B+C+D=319,800 [E] 
Celkem hmotnost: E * 7,90 kg/m2 / 1000 =2,526 [F]</t>
  </si>
  <si>
    <t>Svislé konstrukce</t>
  </si>
  <si>
    <t>43</t>
  </si>
  <si>
    <t>35336</t>
  </si>
  <si>
    <t>VÝZTUŽ ZDIVA STOK Z OCELI</t>
  </si>
  <si>
    <t>výztuž - železobetonová vpusť</t>
  </si>
  <si>
    <t>Trubní propustek P3 km 0,515 ... 1,2 t =1,200 [A] 
Trubní propustek P4 km 0,600 ... 1,1 t =1,100 [B] 
Celkem: A+B=2,300 [C]</t>
  </si>
  <si>
    <t>Vodorovné konstrukce</t>
  </si>
  <si>
    <t>44</t>
  </si>
  <si>
    <t>451312</t>
  </si>
  <si>
    <t>PODKLADNÍ A VÝPLŇOVÉ VRSTVY Z PROSTÉHO BETONU C12/15</t>
  </si>
  <si>
    <t>vyrovnávka hubeným betonem C 12/15n -X0, tl. 100 m - se souhlasem TDS a geol. dozoru 
(Skála v AZ)</t>
  </si>
  <si>
    <t>80,1 =80,100 [A]</t>
  </si>
  <si>
    <t>45</t>
  </si>
  <si>
    <t>podkladní beton C12/15, tl. 100 mm - pro propustek a prahy</t>
  </si>
  <si>
    <t>Trubní propustek P1 km 0,233 ... 6,2 m3 =6,200 [A] 
Trubní propustek P2 km 0,370 ... 3,2 m3 =3,200 [B] 
Trubní propustek P3 km 0,515 ... 11,2 m3 =11,200 [C] 
Trubní propustek P4 km 0,600 ... 4,9 m3 =4,900 [D] 
Celkem: A+B+C+D=25,500 [E]</t>
  </si>
  <si>
    <t>46</t>
  </si>
  <si>
    <t>451314</t>
  </si>
  <si>
    <t>PODKLADNÍ A VÝPLŇOVÉ VRSTVY Z PROSTÉHO BETONU C25/30</t>
  </si>
  <si>
    <t>betonové lože C25/30-XF3 - pro dlažbu 
(propustky)</t>
  </si>
  <si>
    <t>Trubní propustek pod sjezdem DN600 
- betonové lože ... 1,1 m3 =1,100 [A] 
Trubní propustek P1 km 0,233 
- betonové lože C25/30-XF3, tl. 100 mm - pro dlažbu ... 4,2 m3 =4,200 [B] 
- betonové lože C25/30-XF3, tl. 200 mm - pro dlažbu ... 6,0 m3 =6,000 [C] 
- betonové lože C25/30-XF3, tl. 250 mm - na vtoku ... 1,9 m3 =1,900 [D] 
- betonové lože C25/30-XF3, tl. 0,2m - lože LK ... 1,6 m3 =1,600 [E] 
Trubní propustek P2 km 0,370 
- betonové lože C25/30-XF3, tl. 150 mm - pro dlažbu ... 2,9 m3 =2,900 [F] 
- betonové lože C25/30-XF3, tl. 0,2m - lože LK ... 0,8 m3 =0,800 [G] 
Trubní propustek P3 km 0,515 
- betonové lože C25/30-XF3, tl. 100 mm - pro dlažbu ... 4,4 m3 =4,400 [H] 
- betonové lože C25/30-XF3, tl. 200 mm - pro dlažbu ... 1,7 m3 =1,700 [I] 
- betonové lože C25/30-XF3, tl. 0,2m - lože LK ... 1,4 m3 =1,400 [J] 
Trubní propustek P4 km 0,600 
- betonové lože C25/30-XF3, tl. 80 mm - pro dlažbu ... 0,3 m3 =0,300 [K] 
- betonové lože C25/30-XF3, tl. 150 mm - pro dlažbu ... 2,4 m3 =2,400 [L] 
- betonové lože C25/30-XF3, tl. 0,2m - lože LK ... 4,8 m3 =4,800 [M] 
Celkem: A+B+C+D+E+F+G+H+I+J+K+L+M=33,500 [N]</t>
  </si>
  <si>
    <t>47</t>
  </si>
  <si>
    <t>betonové lože C25/30-XF3, tl. 0,2 m 
(opevnění koryta)</t>
  </si>
  <si>
    <t>224,2 =224,200 [A]</t>
  </si>
  <si>
    <t>48</t>
  </si>
  <si>
    <t>451324</t>
  </si>
  <si>
    <t>PODKL A VÝPLŇ VRSTVY ZE ŽELEZOBET DO C25/30</t>
  </si>
  <si>
    <t>betonové lože C25/30-XF3, tl. 200 mm - pro propustek a vtok 
výztuž uvedena samostatně</t>
  </si>
  <si>
    <t>Trubní propustek P1 km 0,233 ... 8,8 m3 =8,800 [A] 
Trubní propustek P2 km 0,370 ... 9,6 m3 =9,600 [B] 
Trubní propustek P3 km 0,515 ... 10,0 m3 =10,000 [C] 
Trubní propustek P4 km 0,600 ... 15,6 m3 =15,600 [D] 
Celkem: A+B+C+D=44,000 [E]</t>
  </si>
  <si>
    <t>49</t>
  </si>
  <si>
    <t>45157</t>
  </si>
  <si>
    <t>PODKLADNÍ A VÝPLŇOVÉ VRSTVY Z KAMENIVA TĚŽENÉHO</t>
  </si>
  <si>
    <t>štěrkopískové lože fr. 0/22 tl. 100mm 
(podélná drenáž)</t>
  </si>
  <si>
    <t>5,2 =5,200 [A]</t>
  </si>
  <si>
    <t>50</t>
  </si>
  <si>
    <t>46321</t>
  </si>
  <si>
    <t>ROVNANINA Z LOMOVÉHO KAMENE</t>
  </si>
  <si>
    <t>kamenitá rovnanina 
(opevnění koryta)</t>
  </si>
  <si>
    <t>454,7 =454,700 [A]</t>
  </si>
  <si>
    <t>51</t>
  </si>
  <si>
    <t>465512</t>
  </si>
  <si>
    <t>DLAŽBY Z LOMOVÉHO KAMENE NA MC</t>
  </si>
  <si>
    <t>dlažba z lomového kamene s vyklínováním spár + MC25-XF4 
(propustky)</t>
  </si>
  <si>
    <t>Trubní propustek P1 km 0,233 
- dlažba z lomového kamene tl. 0,4m ... 3,2 m3 =3,200 [A] 
Trubní propustek P2 km 0,370 
- dlažba z lomového kamene tl. 0,4m ... 1,5 m3 =1,500 [B] 
Trubní propustek P3 km 0,515 
- dlažba z lomového kamene tl. 0,4m ... 2,8 m3 =2,800 [C] 
Trubní propustek P4 km 0,600 
- dlažba z lomového kamene tl. 0,25m ... 6,0 m3 =6,000 [D] 
Celkem: A+B+C+D=13,500 [E]</t>
  </si>
  <si>
    <t>52</t>
  </si>
  <si>
    <t>dlažba z lomového kamene tl. 0,4m s vyklínováním spár + MC25-XF4 
(opevnění koryta)</t>
  </si>
  <si>
    <t>448,3 =448,300 [A]</t>
  </si>
  <si>
    <t>Komunikace</t>
  </si>
  <si>
    <t>53</t>
  </si>
  <si>
    <t>56310</t>
  </si>
  <si>
    <t>VOZOVKOVÉ VRSTVY Z MECHANICKY ZPEVNĚNÉHO KAMENIVA</t>
  </si>
  <si>
    <t>mechanicky zpevněné kamenivo - MZK 0/32 GE - 170 mm</t>
  </si>
  <si>
    <t>1543,3 =1 543,300 [A]</t>
  </si>
  <si>
    <t>54</t>
  </si>
  <si>
    <t>56330</t>
  </si>
  <si>
    <t>VOZOVKOVÉ VRSTVY ZE ŠTĚRKODRTI</t>
  </si>
  <si>
    <t>štěrkodrť - ŠDA 0/32 GE - min. 250 mm</t>
  </si>
  <si>
    <t>2982,7 =2 982,700 [A]</t>
  </si>
  <si>
    <t>55</t>
  </si>
  <si>
    <t>567303</t>
  </si>
  <si>
    <t>VRSTVY PRO OBNOVU A OPRAVY ZE ŠTĚRKODRTI</t>
  </si>
  <si>
    <t>dosyp nezpevněného sjezdu ze ŠDb 0/32, tl. 0,15 m</t>
  </si>
  <si>
    <t>6,3 =6,300 [A]</t>
  </si>
  <si>
    <t>56</t>
  </si>
  <si>
    <t>56930</t>
  </si>
  <si>
    <t>ZPEVNĚNÍ KRAJNIC ZE ŠTĚRKODRTI</t>
  </si>
  <si>
    <t>dosyp krajnice ze ŠDb 0/32, tl. 0,15 m</t>
  </si>
  <si>
    <t>110,3 =110,300 [A]</t>
  </si>
  <si>
    <t>57</t>
  </si>
  <si>
    <t>572123</t>
  </si>
  <si>
    <t>INFILTRAČNÍ POSTŘIK Z EMULZE DO 1,0KG/M2</t>
  </si>
  <si>
    <t>infiltrační postřik - PI-C - 0,6 kg/m2</t>
  </si>
  <si>
    <t>9077,7 =9 077,700 [A]</t>
  </si>
  <si>
    <t>58</t>
  </si>
  <si>
    <t>572213</t>
  </si>
  <si>
    <t>SPOJOVACÍ POSTŘIK Z EMULZE DO 0,5KG/M2</t>
  </si>
  <si>
    <t>spojovací postřik - PS-C 0,4 kg/m2</t>
  </si>
  <si>
    <t>8825,6 =8 825,600 [A]</t>
  </si>
  <si>
    <t>59</t>
  </si>
  <si>
    <t>572214</t>
  </si>
  <si>
    <t>SPOJOVACÍ POSTŘIK Z MODIFIK EMULZE DO 0,5KG/M2</t>
  </si>
  <si>
    <t>spojovací postřik modif. - PS-CP 0,4 kg/m2</t>
  </si>
  <si>
    <t>8657,5 =8 657,500 [A]</t>
  </si>
  <si>
    <t>60</t>
  </si>
  <si>
    <t>574B34</t>
  </si>
  <si>
    <t>ASFALTOVÝ BETON PRO OBRUSNÉ VRSTVY MODIFIK ACO 11+, 11S TL. 40MM</t>
  </si>
  <si>
    <t>asf. beton pro obrusnou vrstvu mod. - ACO 11+ PMB 45/80-55 - 40 mm</t>
  </si>
  <si>
    <t>8405,3 =8 405,300 [A] 
odměřeno digitálně</t>
  </si>
  <si>
    <t>61</t>
  </si>
  <si>
    <t>574C56</t>
  </si>
  <si>
    <t>ASFALTOVÝ BETON PRO LOŽNÍ VRSTVY ACL 16+, 16S TL. 60MM</t>
  </si>
  <si>
    <t>asf. beton pro ložní vrstvu - ACL 16+ 50/70 - 60 mm</t>
  </si>
  <si>
    <t>62</t>
  </si>
  <si>
    <t>574E46</t>
  </si>
  <si>
    <t>ASFALTOVÝ BETON PRO PODKLADNÍ VRSTVY ACP 16+, 16S TL. 50MM</t>
  </si>
  <si>
    <t>asf. beton pro podkladní vrstvu - ACP 16+ 50/70 - 50 mm</t>
  </si>
  <si>
    <t>63</t>
  </si>
  <si>
    <t>57621</t>
  </si>
  <si>
    <t>POSYP KAMENIVEM DRCENÝM 5KG/M2</t>
  </si>
  <si>
    <t>posyp z drceného kameniva fr.2/4, 3,0 kg/m2</t>
  </si>
  <si>
    <t>64</t>
  </si>
  <si>
    <t>58210</t>
  </si>
  <si>
    <t>DLÁŽDĚNÉ KRYTY Z VELKÝCH KOSTEK BEZ LOŽE</t>
  </si>
  <si>
    <t>dlažební kostka z výzisku s vyspárováním MC25-XF4 
lože uvedeno samostatně 
(propustky)</t>
  </si>
  <si>
    <t>Trubní propustek pod sjezdem DN600 ... 6,0 m2 =6,000 [A] 
Trubní propustek P1 km 0,233 ... 90,5 m2 =90,500 [B] 
Trubní propustek P2 km 0,370 ... 19,1 m2 =19,100 [C] 
Trubní propustek P3 km 0,515 ... 55,7 m2 =55,700 [D] 
Trubní propustek P4 km 0,600 ... 18,5 m2 =18,500 [E] 
Celkem: A+B+C+D+E=189,800 [F]</t>
  </si>
  <si>
    <t>65</t>
  </si>
  <si>
    <t>587202</t>
  </si>
  <si>
    <t>PŘEDLÁŽDĚNÍ KRYTU Z DROBNÝCH KOSTEK</t>
  </si>
  <si>
    <t>předláždění žulové dlažby tl. 0,1 m, včetně kraje vozovky (krajník z kostky) včetně dosypu lože v místě napojení na stáv. Stav</t>
  </si>
  <si>
    <t>68,3 =68,300 [A]</t>
  </si>
  <si>
    <t>Přidružená stavební výroba</t>
  </si>
  <si>
    <t>66</t>
  </si>
  <si>
    <t>711311</t>
  </si>
  <si>
    <t>IZOLACE PODZEMNÍCH OBJEKTŮ PROTI ZEMNÍ VLHKOSTI ASFALTOVÝMI NÁTĚRY</t>
  </si>
  <si>
    <t>penetrační nátěr</t>
  </si>
  <si>
    <t>Trubní propustek P3 km 0,515 ... 20,6 m2 =20,600 [A] 
Trubní propustek P4 km 0,600 ... 25,2 m2 =25,200 [B] 
Celkem: A+B=45,800 [C]</t>
  </si>
  <si>
    <t>67</t>
  </si>
  <si>
    <t>asfaltový nátěr 2x</t>
  </si>
  <si>
    <t>Trubní propustek P3 km 0,515 ... 2*20,6 m2 =41,200 [A] 
Trubní propustek P4 km 0,600 ... 2*25,2 m2 =50,400 [B] 
Celkem: A+B=91,600 [C]</t>
  </si>
  <si>
    <t>Potrubí</t>
  </si>
  <si>
    <t>68</t>
  </si>
  <si>
    <t>875332</t>
  </si>
  <si>
    <t>POTRUBÍ DREN Z TRUB PLAST DN DO 150MM DĚROVANÝCH</t>
  </si>
  <si>
    <t>podélná drenáž HDPE DN 110, SN 8, perforace trubek ze 2/3 obvodu</t>
  </si>
  <si>
    <t>129,6 =129,600 [A]</t>
  </si>
  <si>
    <t>69</t>
  </si>
  <si>
    <t>87914</t>
  </si>
  <si>
    <t>POTRUBÍ ODPADNÍ MOSTNÍCH OBJEKTŮ Z PLAST TRUB  DN DO 200 MM</t>
  </si>
  <si>
    <t>plastové potrubí k vyústění vpusti před ŽB zeď 
(mostní vpust s bočním vyústěním)</t>
  </si>
  <si>
    <t>13,4 =13,400 [A]</t>
  </si>
  <si>
    <t>70</t>
  </si>
  <si>
    <t>893315</t>
  </si>
  <si>
    <t>ŠACHTY ARMATURNÍ Z PROST BETONU PŮDORYS PLOCHY DO 5,5M2</t>
  </si>
  <si>
    <t>železobetonová vpusť - beton C30/37-XF4</t>
  </si>
  <si>
    <t>Trubní propustek P4 km 0,600 
- železobetonová vpusť - beton C30/37-XF4 6,5 m3 ... 1 ks =1,000 [A]</t>
  </si>
  <si>
    <t>71</t>
  </si>
  <si>
    <t>893316</t>
  </si>
  <si>
    <t>ŠACHTY ARMATURNÍ Z PROST BETONU PŮDORYS PLOCHY DO 6,5M2</t>
  </si>
  <si>
    <t>Trubní propustek P3 km 0,515 
- železobetonová vpusť - beton C30/37-XF4 7,7 m3 ... 1 ks =1,000 [A]</t>
  </si>
  <si>
    <t>72</t>
  </si>
  <si>
    <t>895122</t>
  </si>
  <si>
    <t>DRENÁŽNÍ ŠACHTICE KONTROLNÍ Z BETON DÍLCŮ ŠK 80</t>
  </si>
  <si>
    <t>revizní drenážní šachtice DN 800 betonová D400</t>
  </si>
  <si>
    <t>3 =3,000 [A]</t>
  </si>
  <si>
    <t>73</t>
  </si>
  <si>
    <t>899122</t>
  </si>
  <si>
    <t>MŘÍŽE LITINOVÉ SAMOSTATNÉ</t>
  </si>
  <si>
    <t>litinová mříž na vtok 1,0*3,2 m</t>
  </si>
  <si>
    <t>Trubní propustek P3 km 0,515 ... 1 ks =1,000 [A] 
Trubní propustek P4 km 0,600 ... 1 ks =1,000 [B] 
Celkem: A+B=2,000 [C]</t>
  </si>
  <si>
    <t>74</t>
  </si>
  <si>
    <t>89917</t>
  </si>
  <si>
    <t>KOVOVÉ DOPLŇKY TRUB VEDENÍ</t>
  </si>
  <si>
    <t>stupadla v železobetonové vpusti</t>
  </si>
  <si>
    <t>Trubní propustek P3 km 0,515 ... 4 ks =4,000 [A] 
Trubní propustek P4 km 0,600 ... 5 ks =5,000 [B] 
Celkem: A+B=9,000 [C]</t>
  </si>
  <si>
    <t>75</t>
  </si>
  <si>
    <t>899524</t>
  </si>
  <si>
    <t>OBETONOVÁNÍ POTRUBÍ Z PROSTÉHO BETONU DO C25/30</t>
  </si>
  <si>
    <t>obetonování propustku</t>
  </si>
  <si>
    <t>Trubní propustek pod sjezdem DN600 ... 4,2 m3 =4,200 [A]</t>
  </si>
  <si>
    <t>76</t>
  </si>
  <si>
    <t>9113A1</t>
  </si>
  <si>
    <t>SVODIDLO OCEL SILNIČ JEDNOSTR, ÚROVEŇ ZADRŽ N1, N2 - DODÁVKA A MONTÁŽ</t>
  </si>
  <si>
    <t>ocelové jednostranné svodidlo N2</t>
  </si>
  <si>
    <t>242 =242,000 [A]</t>
  </si>
  <si>
    <t>77</t>
  </si>
  <si>
    <t>9113B1</t>
  </si>
  <si>
    <t>SVODIDLO OCEL SILNIČ JEDNOSTR, ÚROVEŇ ZADRŽ H1 -DODÁVKA A MONTÁŽ</t>
  </si>
  <si>
    <t>ocelové jednostranné svodidlo H1</t>
  </si>
  <si>
    <t>48 =48,000 [A]</t>
  </si>
  <si>
    <t>78</t>
  </si>
  <si>
    <t>91228</t>
  </si>
  <si>
    <t>SMĚROVÉ SLOUPKY Z PLAST HMOT VČETNĚ ODRAZNÉHO PÁSKU</t>
  </si>
  <si>
    <t>směrové sloupky Z11a,b</t>
  </si>
  <si>
    <t>88 =88,000 [A]</t>
  </si>
  <si>
    <t>79</t>
  </si>
  <si>
    <t>směrové sloupky Z11g</t>
  </si>
  <si>
    <t>4 =4,000 [A]</t>
  </si>
  <si>
    <t>80</t>
  </si>
  <si>
    <t>91238</t>
  </si>
  <si>
    <t>SMĚROVÉ SLOUPKY Z PLAST HMOT - NÁSTAVCE NA SVODIDLA VČETNĚ ODRAZNÉHO PÁSKU</t>
  </si>
  <si>
    <t>nástavce směrových sloupků Z11a,b</t>
  </si>
  <si>
    <t>28 =28,000 [A]</t>
  </si>
  <si>
    <t>81</t>
  </si>
  <si>
    <t>917224</t>
  </si>
  <si>
    <t>SILNIČNÍ A CHODNÍKOVÉ OBRUBY Z BETONOVÝCH OBRUBNÍKŮ ŠÍŘ 150MM</t>
  </si>
  <si>
    <t>silniční bet. obrubník 250/150/1000 do bet. lože C20/25n-XF3</t>
  </si>
  <si>
    <t>33,6 =33,600 [A]</t>
  </si>
  <si>
    <t>82</t>
  </si>
  <si>
    <t>917425</t>
  </si>
  <si>
    <t>CHODNÍKOVÉ OBRUBY Z KAMENNÝCH OBRUBNÍKŮ ŠÍŘ 200MM</t>
  </si>
  <si>
    <t>kamenný krajník z kostky 180/180/300 z výzisku do bet. lože C20/25n-XF3 (napojení na stáv. stav)</t>
  </si>
  <si>
    <t>39,7 =39,700 [A]</t>
  </si>
  <si>
    <t>83</t>
  </si>
  <si>
    <t>9183D2</t>
  </si>
  <si>
    <t>PROPUSTY Z TRUB DN 600MM ŽELEZOBETONOVÝCH</t>
  </si>
  <si>
    <t>propustek DN 600 
vč. řezání úkosu ŽB trouby</t>
  </si>
  <si>
    <t>Trubní propustek pod sjezdem DN600 
- betonová trouba DN 600 ... 14 m =14,000 [A] 
Trubní propustek P2 km 0,370 
- betonová trouba DN600 dl. 2,5 m * 4 ks =10,000 [B] 
- betonová trouba DN600 dl. 2,0 m * 2 ks =4,000 [C] 
- betonová trouba DN600 dl. 1,0 m * 1 ks =1,000 [D] 
Celkem: A+B+C+D=29,000 [E]</t>
  </si>
  <si>
    <t>84</t>
  </si>
  <si>
    <t>9183E2</t>
  </si>
  <si>
    <t>PROPUSTY Z TRUB DN 800MM ŽELEZOBETONOVÝCH</t>
  </si>
  <si>
    <t>propustek DN 800</t>
  </si>
  <si>
    <t>Trubní propustek P4 km 0,600 
- betonová trouba DN800 dl. 2,5 m * 7 ks =17,500 [A] 
- betonová trouba DN800 dl. 1,0 m * 1 ks =1,000 [B] 
Celkem: A+B=18,500 [C]</t>
  </si>
  <si>
    <t>85</t>
  </si>
  <si>
    <t>91841</t>
  </si>
  <si>
    <t>PROPUSTY RÁMOVÉ 200/100</t>
  </si>
  <si>
    <t>železobetonový rám DN 1000 x 2000 mm 
vč. řezání úkosu ŽB rámu</t>
  </si>
  <si>
    <t>Trubní propustek P1 km 0,233 
- železobetonový rám DN 1000 x 2000 mm, dl.1 m * 14 ks =14,000 [A] 
Trubní propustek P3 km 0,515 
- železobetonový rám DN 1000 x 2000 mm, dl. 1 m * 16 ks =16,000 [B] 
Celkem: A+B=30,000 [C]</t>
  </si>
  <si>
    <t>86</t>
  </si>
  <si>
    <t>931325</t>
  </si>
  <si>
    <t>TĚSNĚNÍ DILATAČ SPAR ASF ZÁLIVKOU MODIFIK PRŮŘ DO 600MM2</t>
  </si>
  <si>
    <t>zalití asf. zálivkou N2 za horka</t>
  </si>
  <si>
    <t>39,7+410,6 =450,300 [A] 
viz. pol.113765</t>
  </si>
  <si>
    <t>87</t>
  </si>
  <si>
    <t>935212</t>
  </si>
  <si>
    <t>PŘÍKOPOVÉ ŽLABY Z BETON TVÁRNIC ŠÍŘ DO 600MM DO BETONU TL 100MM</t>
  </si>
  <si>
    <t>betonová příkopová tvárnice šířky 0,60 m do bet. lože C20/25n-XF3</t>
  </si>
  <si>
    <t>200,6 =200,600 [A]</t>
  </si>
  <si>
    <t>88</t>
  </si>
  <si>
    <t>935842</t>
  </si>
  <si>
    <t>ŽLABY A RIGOLY DLÁŽDĚNÉ Z BETONOVÝCH DLAŽDIC DO BETONU TL 100MM</t>
  </si>
  <si>
    <t>obkladové desky 0,5x0,5 m do betonového lože tl. min. 0,1m, do bet. lože C20/25n-XF3</t>
  </si>
  <si>
    <t>802,2 =802,200 [A]</t>
  </si>
  <si>
    <t>89</t>
  </si>
  <si>
    <t>93655</t>
  </si>
  <si>
    <t>MOSTNÍ VPUSŤ KOVOVÁ PRO TLAKOVÉ ČIŠTĚNÍ</t>
  </si>
  <si>
    <t>mostní vpust s bočním vyústěním</t>
  </si>
  <si>
    <t>8 =8,000 [A]</t>
  </si>
  <si>
    <t>90</t>
  </si>
  <si>
    <t>96613</t>
  </si>
  <si>
    <t>BOURÁNÍ KONSTRUKCÍ Z KAMENE NA MC</t>
  </si>
  <si>
    <t>odstranění zděného čela propustku (lomový kámen do betonu) 
včetně odvozu, uložení na trvalou skládku a poplatku za likvidaci</t>
  </si>
  <si>
    <t>odstranění propustku v km 0,233 ... 1,8 m3 =1,800 [A] 
odstranění propustku v km 0,370 ... 2,6 m3 =2,600 [B] 
Celkem: A+B=4,400 [C]</t>
  </si>
  <si>
    <t>91</t>
  </si>
  <si>
    <t>96616</t>
  </si>
  <si>
    <t>BOURÁNÍ KONSTRUKCÍ ZE ŽELEZOBETONU</t>
  </si>
  <si>
    <t>odstranění ŽB římsy čela propusku 
včetně odvozu, uložení na trvalou skládku a poplatku za likvidaci</t>
  </si>
  <si>
    <t>odstranění propustku v km 0,233 ... 0,8 m3 =0,800 [A] 
odstranění propustku v km 0,370 ... 1,3 m3 =1,300 [B] 
Celkem: A+B=2,100 [C]</t>
  </si>
  <si>
    <t>92</t>
  </si>
  <si>
    <t>966346</t>
  </si>
  <si>
    <t>BOURÁNÍ PROPUSTŮ Z TRUB DN DO 400MM</t>
  </si>
  <si>
    <t>odstranění propustku v km 0,370 
odstranění ŽB trubního propustku DN400 včetně lože 
včetně odvozu, uložení na trvalou skládku a poplatku za likvidaci</t>
  </si>
  <si>
    <t>12,1 =12,100 [A]</t>
  </si>
  <si>
    <t>93</t>
  </si>
  <si>
    <t>966358</t>
  </si>
  <si>
    <t>BOURÁNÍ PROPUSTŮ Z TRUB DN DO 600MM</t>
  </si>
  <si>
    <t>odstranění propustku v km 0,233 
odstranění ŽB trubního propustku DN600 včetně lože  
včetně odvozu, uložení na trvalou skládku a poplatku za likvidaci</t>
  </si>
  <si>
    <t>13,2 =13,200 [A]</t>
  </si>
  <si>
    <t>SO 101.2</t>
  </si>
  <si>
    <t>Silnice III/11822 – Úprava stávajícího chodníku</t>
  </si>
  <si>
    <t>11130 SEJMUTÍ DRNU ... 34*0,1*2,0 =6,800 [A] 
11332C ODSTRANĚNÍ PANEL. LOŽE ... 4,1*1,9 =7,790 [B]  
Celkem: A+B=14,590 [C]</t>
  </si>
  <si>
    <t>11351 ODSTR OBRUB ... 25,2*0,1 =2,520 [A] 
11352 ODSTR OBRUB ... 27,3*0,15 =4,095 [B] 
11316 PLOCHA ZE SILNIČNÍCH DÍLCŮ ...   6,15*2,3 =14,145 [C] 
Celkem: A+B+C=20,760 [D]</t>
  </si>
  <si>
    <t>odstranění drnu a odvoz na skládku tl. 0,1 m</t>
  </si>
  <si>
    <t>34 =34,000 [A] 
odměřeno digitálně</t>
  </si>
  <si>
    <t>41*0,15 =6,150 [A] 
bude čerpáno dle skutečně zjištěného stavu se souhlasem TDS</t>
  </si>
  <si>
    <t>41*0,1=4,100 [A] 
bude čerpáno dle skutečně zjištěného stavu se souhlasem TDS</t>
  </si>
  <si>
    <t>25,2 =25,200 [A] 
bude čerpáno dle skutečně zjištěného stavu se souhlasem TDS</t>
  </si>
  <si>
    <t>27,3 =27,300 [A] 
bude čerpáno dle skutečně zjištěného stavu se souhlasem TDS</t>
  </si>
  <si>
    <t>odkop zeminy, třída I 
včetně odvozu a uložení na skládku</t>
  </si>
  <si>
    <t>2,8 =2,800 [A] 
odměřeno digitálně</t>
  </si>
  <si>
    <t>12273 ODKOPÁVKY TŘ. I ... 2,800 m3 =2,800 [B]</t>
  </si>
  <si>
    <t>násyp se zhutněním 
využití materiálu z mezideponie</t>
  </si>
  <si>
    <t>2 =2,000 [A] 
odměřeno digitálně</t>
  </si>
  <si>
    <t>urovnání a přehutnění pláně</t>
  </si>
  <si>
    <t>76,7 =76,700 [A] 
odměřeno digitálně</t>
  </si>
  <si>
    <t>45152</t>
  </si>
  <si>
    <t>PODKLADNÍ A VÝPLŇOVÉ VRSTVY Z KAMENIVA DRCENÉHO</t>
  </si>
  <si>
    <t>ložní vrstva, L fr. 2/5, 40 mm</t>
  </si>
  <si>
    <t>3 =3,000 [A] 
odměřeno digitálně</t>
  </si>
  <si>
    <t>štěrkodrť, ŠD/B 0/32 G/F, min. 150 mm</t>
  </si>
  <si>
    <t>76 =76,000 [A] 
odměřeno digitálně</t>
  </si>
  <si>
    <t>582601</t>
  </si>
  <si>
    <t>KRYTY Z BETON DLAŽDIC SE ZÁMKEM ŠEDÝCH TL 60MM BEZ LOŽE</t>
  </si>
  <si>
    <t>betonová zámková dlažba, tl. 0.06m, přírodní 
lože uvedeno samostatně</t>
  </si>
  <si>
    <t>72,1 =72,100 [A] 
odměřeno digitálně</t>
  </si>
  <si>
    <t>58260A</t>
  </si>
  <si>
    <t>KRYTY Z BETON DLAŽDIC SE ZÁMKEM BAREV RELIÉFNÍCH TL 60MM BEZ LOŽE</t>
  </si>
  <si>
    <t>betonová zámková dlažba, tl. 0,06m, kontrastní s hmatovou úpravou 
lože uvedeno samostatně</t>
  </si>
  <si>
    <t>0,9 =0,900 [A] 
odměřeno digitálně</t>
  </si>
  <si>
    <t>587206</t>
  </si>
  <si>
    <t>DODLÁŽDĚNÍ KRYTU Z BETONOVÝCH DLAŽDIC SE ZÁMKEM</t>
  </si>
  <si>
    <t>dodláždění - dlažební kostka z výzisku - pochozí plocha u schodiště 
lože uvedeno samostatně</t>
  </si>
  <si>
    <t>1,6 =1,600 [A] 
odměřeno digitálně</t>
  </si>
  <si>
    <t>917212</t>
  </si>
  <si>
    <t>ZÁHONOVÉ OBRUBY Z BETONOVÝCH OBRUBNÍKŮ ŠÍŘ 80MM</t>
  </si>
  <si>
    <t>sadový obrubník 80/150 do bet. lože C20/25n-XF3</t>
  </si>
  <si>
    <t>43,1 =43,100 [A] 
odměřeno digitálně</t>
  </si>
  <si>
    <t>silniční bet. obrubník 250/150 do bet. lože C20/25n-XF3</t>
  </si>
  <si>
    <t>45,4 =45,400 [A] 
odměřeno digitálně</t>
  </si>
  <si>
    <t>SO 102.1</t>
  </si>
  <si>
    <t>Silnice III/0046</t>
  </si>
  <si>
    <t>11130 SEJMUTÍ DRNU ... 2092*0,1*2,0 =418,400 [A] 
12110 SEJMUTÍ LESNÍ HRABANKY ... 66,7*2,0 =133,400 [B] 
11332B ODSTRANĚNÍ STRUSKY ...  191,2*1,9 =363,280 [C] 
Celkem: A+B+C=915,080 [D]</t>
  </si>
  <si>
    <t>96613 BOURÁNÍ ZDĚNÉHO ČELA ... 6,5 m3 *2,6 =16,900 [A] 
96616 BOURÁNÍ ŽB ŘÍMS ... 6,5 m3 *2,5 =16,250 [B] 
11413 SUŤ LK A BETONU ... (8,7+7,5)*2,6 =42,120 [C] 
Celkem: A+B+C=75,270 [D]</t>
  </si>
  <si>
    <t>2092 =2 092,000 [A] 
odměřeno digitálně</t>
  </si>
  <si>
    <t>11313</t>
  </si>
  <si>
    <t>ODSTRANĚNÍ KRYTU ZPEVNĚNÝCH PLOCH S ASFALTOVÝM POJIVEM</t>
  </si>
  <si>
    <t>odstranění asfaltové vysprávky průměrná tl. 0,03 m 
včetně odvozu, uložení na trvalou skládku a poplatku za likvidaci</t>
  </si>
  <si>
    <t>0,9 =0,900 [A] 
bude čerpáno dle skutečně zjištěného stavu se souhlasem TDS</t>
  </si>
  <si>
    <t>1352,4 m2 * 0,1 =135,240 [A] 
odměřeno digitálně</t>
  </si>
  <si>
    <t>282,5 =282,500 [A] 
odměřeno digitálně</t>
  </si>
  <si>
    <t>odstranění kamenného krajníku z kostky 180/180/300 
včetně: 
očištění obrub 
dodání velkoobjemových vaků 
pytlování do vaků 
odvozu obrub ve vacích na místo určení objednatelem – cestmistrovství Příbram 
složení vaků do figur</t>
  </si>
  <si>
    <t>42 =42,000 [A] 
Celkem plocha: A =42,000 [B] 
Délka: B/0,18 =233,333 [C]  
bude čerpáno dle skutečně zjištěného stavu se souhlasem TDS</t>
  </si>
  <si>
    <t>podél kamenného krajníku ... 85,8 m =85,800 [A] 
podél římsy zdi ... 83,0 m =83,000 [B] 
Celkem: A+B=168,800 [C] 
bude čerpáno dle skutečně zjištěného stavu se souhlasem TDS</t>
  </si>
  <si>
    <t>8,7 =8,700 [A] 
bude čerpáno dle skutečně zjištěného stavu se souhlasem TDS</t>
  </si>
  <si>
    <t>7,5 =7,500 [A] 
bude čerpáno dle skutečně zjištěného stavu se souhlasem TDS</t>
  </si>
  <si>
    <t>66,7 =66,700 [A] 
odměřeno digitálně</t>
  </si>
  <si>
    <t>odkop zeminy, třída I  
včetně odvozu na mezideponii pro zpětné využití  
(předpoklad využití zeminy: 20% vhodné a 80% podm.vhodné)</t>
  </si>
  <si>
    <t>557,9 =557,900 [A] 
odměřeno digitálně</t>
  </si>
  <si>
    <t>zemní práce pro sanace krajů a rozšíření tělesa komunikace úpravou stávajících zemin 
se souhlasem TDS a geologického dozoru  
včetně odvozu a uložení na mezideponii pro zpětné využití</t>
  </si>
  <si>
    <t>864 =864,000 [A] 
bude čerpáno dle skutečně zjištěného stavu se souhlasem TDS</t>
  </si>
  <si>
    <t>odkop horniny (R3/R2) - se souhlasem TDS a geologického dozoru 
včetně odvozu na mezideponii pro zpětné využití  
(na mezideponii bude materiál předrcen) 
(Skála v AZ)</t>
  </si>
  <si>
    <t>14 =14,000 [A] 
bude čerpáno dle skutečně zjištěného stavu se souhlasem TDS</t>
  </si>
  <si>
    <t>odkop zeminy pro AZ  
včetně odvozu a uložení na skládku  
(předpoklad využití zeminy: 20% vhodné a 80% podm.vhodné)</t>
  </si>
  <si>
    <t>891 =891,000 [A] 
odměřeno digitálně</t>
  </si>
  <si>
    <t>zemní práce pro sanace pod aktivní zónou pod stáv. vozovkou úpravou stávajících zemin 
se souhlasem TDS a geologického dozoru  
včetně odvozu a uložení na mezideponii pro zpětné využití</t>
  </si>
  <si>
    <t>807 =807,000 [A] 
bude čerpáno dle skutečně zjištěného stavu se souhlasem TDS</t>
  </si>
  <si>
    <t>ložné operace na mezideponii</t>
  </si>
  <si>
    <t>12273 ODKOPÁVKY TŘ. I ... 557,900 m3 =557,900 [A] 
12273.ZL ODKOPÁVKY (sanace krajů) TŘ. I ... 864,000 m3 =864,000 [B] 
12373 ODKOPÁVKY AZ TŘ. I ... 891,000 m3 =891,000 [C] 
12373.ZL ODKOPÁVKY (sanace AZ) TŘ. I ... 807,000 m3 =807,000 [D] 
13273 HLOUBENÍ RÝH TŘ. I ... 81,700 m3 =81,700 [E] 
Celkem: A+B+C+D+E=3 201,600 [F]</t>
  </si>
  <si>
    <t>12283 ODKOPÁVKY TŘ. II ... 14,000 m3 =14,000 [A] 
13283 HLOUBENÍ RÝH TŘ. II ... 20,500 m3 =20,500 [B] 
Celkem: A+B=34,500 [C]</t>
  </si>
  <si>
    <t>výkop zeminy tř. I 
včetně odvozu na mezideponii pro zpětné využití  
(předpoklad využití zeminy: 20% vhodné a 80% podm.vhodné)</t>
  </si>
  <si>
    <t>Trubní propustek P5 km 0,515 ... 81,7 m3 =81,700 [A]</t>
  </si>
  <si>
    <t>odkop horniny (R3/R2) 
včetně odvozu na mezideponii pro zpětné využití  
(na mezideponii bude materiál předrcen)</t>
  </si>
  <si>
    <t>Trubní propustek P5 km 0,515 ... 20,5 m3 =20,500 [A]</t>
  </si>
  <si>
    <t>násyp se zhutněním  
využití vhodného materiálu z mezideponie</t>
  </si>
  <si>
    <t>64,8 =64,800 [A] 
odměřeno digitálně</t>
  </si>
  <si>
    <t>sanace pod aktivní zónou pod stáv. vozovkou úpravou stávajících zemin - se souhlasem TDS a geologického dozoru 
zlepšení nebo mísení zeminy na mezideponi</t>
  </si>
  <si>
    <t>12273 ODKOPÁVKY TŘ. I ... 557,900 m3 =557,900 [A] 
12273.ZL ODKOPÁVKY (sanace krajů) TŘ. I ... 864,000 m3 =864,000 [B] 
12283 ODKOPÁVKY TŘ. II ... 14,000 m3 =14,000 [C] 
12373 ODKOPÁVKY AZ TŘ. I ... 891,000 m3 =891,000 [D] 
12373.ZL ODKOPÁVKY (sanace AZ) TŘ. I ... 807,000 m3 =807,000 [E] 
13273 HLOUBENÍ RÝH TŘ. I ... 81,700 m3 =81,700 [F] 
13283 HLOUBENÍ RÝH TŘ. II ... 20,500 m3 =20,500 [G] 
Celkem: A+B+C+D+E+F+G=3 236,100 [H]</t>
  </si>
  <si>
    <t>12273 ODKOPÁVKY TŘ. I ... 557,900*0,2 m3 =111,580 [A] 
12283 ODKOPÁVKY TŘ. II ... 14,000 m3 =14,000 [B] 
12373 ODKOPÁVKY AZ TŘ. I ... 891,000*0,2 m3 =178,200 [C] 
13273 HLOUBENÍ RÝH TŘ. I ... 81,700*0,2 m3 =16,340 [D] 
13283 HLOUBENÍ RÝH TŘ. II ... 20,500 m3 =20,500 [E] 
17110 odečet ULOŽENÍ SYPANINY DO NÁSYPŮ  ... -64,800 m3 =-64,800 [F] 
17310 odečet ZEMNÍ KRAJNICE ... -39,2 m3 =-39,200 [G] 
17411 odečet ZÁSYP RÝH PROPUSTKY ... -58,400 m3 =-58,400 [H] 
Celkem: A+B+C+D+E+F+G+H=178,220 [I]</t>
  </si>
  <si>
    <t>aktivní zóna  
využití vhodného materiálu z mezideponie</t>
  </si>
  <si>
    <t>aktivní zóna v násypu ... 866,300 m3 
aktivní zóna v zářezu ... 891,000 m3 
Celkem AZ =1 757,300 m3 
12273 ODKOPÁVKY TŘ. I ... 557,900*0,8 m3 =446,320 [A] 
12373 ODKOPÁVKY AZ TŘ. I ... 891,000*0,8 m3 =712,800 [B] 
13273 HLOUBENÍ RÝH TŘ. I ... 81,700*0,8 m3 =65,360 [C] 
přebytek zeminy ze SO 101.1 ... 295 m3 =295,000 [D] 
Celkem: A+B+C+D=1 519,480 [E]</t>
  </si>
  <si>
    <t>17180</t>
  </si>
  <si>
    <t>ULOŽENÍ SYPANINY DO NÁSYPŮ Z NAKUPOVANÝCH MATERIÁLŮ</t>
  </si>
  <si>
    <t>AZ 
nákup mat pro pro chybějící rozdíl</t>
  </si>
  <si>
    <t>aktivní zóna v násypu ... 866,300 m3 
aktivní zóna v zářezu ... 891,000 m3 
Celkem AZ =1 757,300 m3 =1 757,300 [A] 
odečet: 
17130 AZ zemninna bez zlepšení ... -178,220 m3 =- 178,220 [B] 
17131 AZ zemninna se zlepšením ... -1519,480 m3 =-1 519,480 [C] 
Celkem: A+B+C=59,600 [D]</t>
  </si>
  <si>
    <t>39,2 =39,200 [A] 
odměřeno digitálně</t>
  </si>
  <si>
    <t>Trubní propustek P5 km 0,515 ... 58,4 m3 =58,400 [A]</t>
  </si>
  <si>
    <t>20 =20,000 [A] 
odměřeno digitálně</t>
  </si>
  <si>
    <t>2029,2 =2 029,200 [A] 
odměřeno digitálně</t>
  </si>
  <si>
    <t>filtrační geotextílie CBR &gt; 2 kN, propustnost k &gt; 10x10-4/ m/s 
(podélná drenáž)</t>
  </si>
  <si>
    <t>159,6 =159,600 [A]</t>
  </si>
  <si>
    <t>Trubní propustek P5 km 0,515 ... 6,9 m3 =6,900 [A]</t>
  </si>
  <si>
    <t>Trubní propustek P5 km 0,515 ... 110,6 m2 * 7,90 kg/m2 / 1000 =0,874 [A]</t>
  </si>
  <si>
    <t>14 =14,000 [A]</t>
  </si>
  <si>
    <t>podkladní beton C12/15, tl. 100 mm - pro propustek</t>
  </si>
  <si>
    <t>Trubní propustek P5 km 0,515 ... 6,6 m3 =6,600 [A]</t>
  </si>
  <si>
    <t>Trubní propustek P5 km 0,515 
- betonové lože C25/30-XF3, tl. 100 mm ... 0,7 m3 =0,700 [A] 
- betonové lože C25/30-XF3, tl. 0,2 m ... 10,6 m3 =10,600 [B] 
Celkem: A+B=11,300 [C]</t>
  </si>
  <si>
    <t>45131A</t>
  </si>
  <si>
    <t>PODKLADNÍ A VÝPLŇOVÉ VRSTVY Z PROSTÉHO BETONU C20/25</t>
  </si>
  <si>
    <t>betonové lože - C20/25n-XF3 - 100 mm 
(srpovitá krajnice - dlažby)</t>
  </si>
  <si>
    <t>14,1 * 0,1 =1,410 [A]</t>
  </si>
  <si>
    <t>Trubní propustek P5 km 0,515 ... 11,1 m3 =11,100 [A]</t>
  </si>
  <si>
    <t>ložní vrstva, L fr. 2/5, 50 mm 
(srpovitá krajnice - dlažby)</t>
  </si>
  <si>
    <t>305,2 * 0,05 =15,260 [A]</t>
  </si>
  <si>
    <t>2 =2,000 [A]</t>
  </si>
  <si>
    <t>dlažba z lomového kamene tl. 0,4m s vyklínováním spár + MC25-XF4 
(propustky)</t>
  </si>
  <si>
    <t>Trubní propustek P5 km 0,515 ... 21,1 m3 =21,100 [A]</t>
  </si>
  <si>
    <t>228 =228,000 [A]</t>
  </si>
  <si>
    <t>Mechanicky zpevněné kamenivo - MZK 0/32 GE - 170 mm 
(srpovitá krajnice - dlažby)</t>
  </si>
  <si>
    <t>319,2 * 0,17 =54,264 [A]</t>
  </si>
  <si>
    <t>435,8 =435,800 [A]</t>
  </si>
  <si>
    <t>štěrkodrť - ŠDA 0/32 GE - min. 250 mm 
(srpovitá krajnice - dlažby)</t>
  </si>
  <si>
    <t>357,6 =357,600 [A]</t>
  </si>
  <si>
    <t>1340,7 =1 340,700 [A]</t>
  </si>
  <si>
    <t>1256,9 =1 256,900 [A]</t>
  </si>
  <si>
    <t>1233 =1 233,000 [A]</t>
  </si>
  <si>
    <t>1197 =1 197,000 [A]</t>
  </si>
  <si>
    <t>Trubní propustek P5 km 0,515 ... 6,6 m2 =6,600 [A]</t>
  </si>
  <si>
    <t>58220</t>
  </si>
  <si>
    <t>DLÁŽDĚNÉ KRYTY Z DROBNÝCH KOSTEK BEZ LOŽE</t>
  </si>
  <si>
    <t>žulová dlažba - DL - 100 mm s vyspárováním MC25-XF4 
lože uvedeno samostatně 
srpovitá krajnice - dlažby)</t>
  </si>
  <si>
    <t>319,2 =319,200 [A]</t>
  </si>
  <si>
    <t>předláždění žulové dlažby tl. 0,1 m, včetně kraje vozovky (krajník z kostky) včetně dosypu lože v místě napojení na stáv. stav</t>
  </si>
  <si>
    <t>142,8 =142,800 [A]</t>
  </si>
  <si>
    <t>48,6 =48,600 [A]</t>
  </si>
  <si>
    <t>5 =5,000 [A]</t>
  </si>
  <si>
    <t>revizní drenážní šachtice DN800 betonová</t>
  </si>
  <si>
    <t>9111A1</t>
  </si>
  <si>
    <t>ZÁBRADLÍ SILNIČNÍ S VODOR MADLY - DODÁVKA A MONTÁŽ</t>
  </si>
  <si>
    <t>ocelové pozinkované zábradlí dvoumadlové výšky 1,10 m 
včetně beton. patek pro zábradlí C20/25n-XF3 ... 0,7 m3</t>
  </si>
  <si>
    <t>(5+10) m =15,000 [A]</t>
  </si>
  <si>
    <t>148 =148,000 [A]</t>
  </si>
  <si>
    <t>16 =16,000 [A]</t>
  </si>
  <si>
    <t>12 =12,000 [A]</t>
  </si>
  <si>
    <t>kamenný krajník z kostky 180/180/300 z výzisku do bet. lože C20/25n-XF3</t>
  </si>
  <si>
    <t>napojení na stáv. stav ... 15,5 m =15,500 [A] 
podél srpovité krajnice ... 70,4 m =70,400 [B] 
Celkem: A+B=85,900 [C]</t>
  </si>
  <si>
    <t>Trubní propustek P5 km 0,515 
- železobetonový rám DN 1000 x 2000 mm, dl.1 m * 20 ks =20,000 [A]</t>
  </si>
  <si>
    <t>85,8+83,0 =168,800 [A] 
viz. pol.113765</t>
  </si>
  <si>
    <t>odstranění zděného čela propustku (lomový kámen do betonu) vč. lože 
včetně odvozu, uložení na trvalou skládku a poplatku za likvidaci</t>
  </si>
  <si>
    <t>6,5 =6,500 [A]</t>
  </si>
  <si>
    <t>1,7 =1,700 [A]</t>
  </si>
  <si>
    <t>966371</t>
  </si>
  <si>
    <t>BOURÁNÍ PROPUSTŮ Z TRUB DN DO 1000MM</t>
  </si>
  <si>
    <t>odstranění ŽB trubního propustku DN1000, včetně lože 
včetně odvozu, uložení na trvalou skládku a poplatku za likvidaci</t>
  </si>
  <si>
    <t>20,9 =20,900 [A]</t>
  </si>
  <si>
    <t>SO 102.1P</t>
  </si>
  <si>
    <t>Silnice III/0046 - pramen</t>
  </si>
  <si>
    <t>11511</t>
  </si>
  <si>
    <t>ČERPÁNÍ VODY DO 500 L/MIN</t>
  </si>
  <si>
    <t>HOD</t>
  </si>
  <si>
    <t>24,00*5 =120,000 [A]</t>
  </si>
  <si>
    <t>včetně odvozu a uložení na mezideponii pro zpětné ohumusování, zbývající přebytek na místo trvalého uložení</t>
  </si>
  <si>
    <t>8,40*2,60*0,10 =2,184 [A]</t>
  </si>
  <si>
    <t>použito pro zpětný zásyp, přebytek včetně odvozu, uložení na trvalou skládku a poplatku za likvidaci</t>
  </si>
  <si>
    <t>(0.7+2.6)/2*1.6*25.8+0.7*0.12*25.8 =70,279 [A]</t>
  </si>
  <si>
    <t>z jakékoliv horniny s uložením výkopku po vrstvách</t>
  </si>
  <si>
    <t>(1.64+2.6)/2*0.72*25.8 =39,381 [A] 
(2.6+3.06)/2*0.38*25.8 =27,745 [B] 
Celkem: A+B=67,126 [C]</t>
  </si>
  <si>
    <t>štěrkopísek frakce 0,0 až 10,0 mm; třída C</t>
  </si>
  <si>
    <t>(0.82+1.156)/2*0.4*25.8 =10,196 [A]</t>
  </si>
  <si>
    <t>18231</t>
  </si>
  <si>
    <t>ROZPROSTŘENÍ ORNICE V ROVINĚ V TL DO 0,10M</t>
  </si>
  <si>
    <t>8.4*2.6 =21,840 [A]</t>
  </si>
  <si>
    <t>Lože pod potrubí</t>
  </si>
  <si>
    <t>0.7*0.1*25.8 =1,806 [A]</t>
  </si>
  <si>
    <t>46457</t>
  </si>
  <si>
    <t>POHOZ DNA A SVAHŮ Z KAMENIVA TĚŽENÉHO</t>
  </si>
  <si>
    <t>Drenážní vrstva pod ložem</t>
  </si>
  <si>
    <t>0.7*0.12*25.8 =2,167 [A]</t>
  </si>
  <si>
    <t>87114</t>
  </si>
  <si>
    <t>POTRUBÍ Z TRUB PLAST TLAK HRDL DN DO 40MM (1,5")</t>
  </si>
  <si>
    <t>Montáž potrubí z plastických hmot z tlakových trubek polyetylenových, vnějšího průměru 40 mm  
vč. trubka plastová v návinu PE100RC SDR 11,0; D = 40 mm, 0.428 kg/m 
vč. spojka elektrotavná PE100 D.40 (1ks) a spojka svěrná mechanická pro PE D.40 (2ks)</t>
  </si>
  <si>
    <t>25,8 =25,800 [A]</t>
  </si>
  <si>
    <t>87526</t>
  </si>
  <si>
    <t>POTRUBÍ DREN Z TRUB PLAST (I FLEXIBIL) DN DO 80MM</t>
  </si>
  <si>
    <t>drenážní trubka DN80</t>
  </si>
  <si>
    <t>899308</t>
  </si>
  <si>
    <t>DOPLŇKY NA POTRUBÍ - SIGNALIZAČ VODIČ</t>
  </si>
  <si>
    <t>Signalizační vodič CYY, 6 mm2</t>
  </si>
  <si>
    <t>27,187 =27,187 [A]</t>
  </si>
  <si>
    <t>899309</t>
  </si>
  <si>
    <t>DOPLŇKY NA POTRUBÍ - VÝSTRAŽNÁ FÓLIE</t>
  </si>
  <si>
    <t>Výstražné fólie výstražná fólie pro vodovod, šířka 30 cm</t>
  </si>
  <si>
    <t>26,187 =26,187 [A]</t>
  </si>
  <si>
    <t>899611</t>
  </si>
  <si>
    <t>TLAKOVÉ ZKOUŠKY POTRUBÍ DN DO 80MM</t>
  </si>
  <si>
    <t>Tlakové zkoušky vodovodního potrubí DN 40</t>
  </si>
  <si>
    <t>89971</t>
  </si>
  <si>
    <t>PROPLACH A DEZINFEKCE VODOVODNÍHO POTRUBÍ DN DO 80MM</t>
  </si>
  <si>
    <t>D 40</t>
  </si>
  <si>
    <t>91691</t>
  </si>
  <si>
    <t>ZVÝRAZŇUJÍCÍ SLOUPKY KOVOVÉ</t>
  </si>
  <si>
    <t>Osazování sloupků a vzpěr plotových ocelových výšky do 2,00 m, se zabetonováním do 0,5 m3 do vykopané jamky betonem C 25/30 - orientační sloupek</t>
  </si>
  <si>
    <t>96911</t>
  </si>
  <si>
    <t>VYBOURÁNÍ POTRUBÍ DN DO 50MM VODOVODNÍCH</t>
  </si>
  <si>
    <t>Demontáž a odstranění vodovodního potrubí z plastu vč. odvozu a poplatku za likvidaci</t>
  </si>
  <si>
    <t>SO 102.3</t>
  </si>
  <si>
    <t>Silnice III/0046 – Přístup k zatrubnění</t>
  </si>
  <si>
    <t>11130 SEJMUTÍ DRNU ... 193*0,1*2,0 =38,600 [A]</t>
  </si>
  <si>
    <t>193 =193,000 [A] 
odměřeno digitálně</t>
  </si>
  <si>
    <t>odkop zeminy, třída I 
včetně odvozu na mezideponii pro zpětné využití 
(předpoklad využití zeminy: 100% podm.vhodné)</t>
  </si>
  <si>
    <t>22,7 =22,700 [A] 
odměřeno digitálně</t>
  </si>
  <si>
    <t>12273 ODKOPÁVKY TŘ. I ... 22,700 m3 =22,700 [A]</t>
  </si>
  <si>
    <t>násyp se zhutněním</t>
  </si>
  <si>
    <t>142,6 =142,600 [A] 
odměřeno digitálně 
odečet: 
17111 ULOŽENÍ SYPANINY DO NÁSYPŮ SE ZLEPŠENÍM ZEMINY ... -22,700 m3 =-22,700 [B] 
Celkem: A+B=119,900 [C]</t>
  </si>
  <si>
    <t>199,7 =199,700 [A] 
odměřeno digitálně</t>
  </si>
  <si>
    <t>betonové lože - C20/25n-XF3 tl. 100 mm (pro svodnice a dlažbu)</t>
  </si>
  <si>
    <t>3,9 =3,900 [A] 
odměřeno digitálně</t>
  </si>
  <si>
    <t>56320</t>
  </si>
  <si>
    <t>VOZOVKOVÉ VRSTVY Z VIBROVANÉHO ŠTĚRKU</t>
  </si>
  <si>
    <t>základní vstva z kameniva fr. 36/125, 16/32, 8/16 v celk. tl. 200 mm</t>
  </si>
  <si>
    <t>32 =32,000 [A] 
odměřeno digitálně</t>
  </si>
  <si>
    <t>štěrkodrť - ŠDb 0/32 Gf - min. 200 mm</t>
  </si>
  <si>
    <t>42,2 =42,200 [A] 
odměřeno digitálně</t>
  </si>
  <si>
    <t>56340</t>
  </si>
  <si>
    <t>VOZOVKOVÉ VRSTVY ZE ŠTĚRKOPÍSKU</t>
  </si>
  <si>
    <t>obrusná vrstva hlinitopísčitou prosívkou fr. 0/4 v tl. 40 mm</t>
  </si>
  <si>
    <t>6,4 =6,400 [A] 
odměřeno digitálně</t>
  </si>
  <si>
    <t>žulová dlažba - DL - 100 mm s vyspárováním MC25-XF4 z výzisku (žlaby a ohraničení cesty)</t>
  </si>
  <si>
    <t>33,9 =33,900 [A] 
odměřeno digitálně</t>
  </si>
  <si>
    <t>935722</t>
  </si>
  <si>
    <t>SVODNICE PRO PŘEVEDENÍ VODY POZINKOVANÁ DO BETONU</t>
  </si>
  <si>
    <t>příčné odvodnění z výzisku svodnice svodidla do betonu C20/25n-XF3 tl. 100 mm</t>
  </si>
  <si>
    <t>27 =27,000 [A] 
odměřeno digitálně</t>
  </si>
  <si>
    <t>SO 171.1</t>
  </si>
  <si>
    <t>Opravy objízdných tras</t>
  </si>
  <si>
    <t>02710a</t>
  </si>
  <si>
    <t>POMOC PRÁCE ZŘÍZ NEBO ZAJIŠŤ OBJÍŽĎKY A PŘÍSTUP CESTY</t>
  </si>
  <si>
    <t>PRL</t>
  </si>
  <si>
    <t>opravy objízdných tras (výtluky, znehodnocený kryt na objízdných trasách) vč. úpravy lesní cesty Solenice - Dolní Líšnice  
Se souhlasem TDS a objednatele</t>
  </si>
  <si>
    <t>02851</t>
  </si>
  <si>
    <t>PRŮZKUMNÉ PRÁCE DIAGNOSTIKY KONSTRUKCÍ NA POVRCHU</t>
  </si>
  <si>
    <t>diagnostický průzkum konstrukcí na povrchu (videozáznam a pasportizace objízdných tras)</t>
  </si>
  <si>
    <t>SO 182.1</t>
  </si>
  <si>
    <t>Dopravně inženýrské opatření</t>
  </si>
  <si>
    <t>02720</t>
  </si>
  <si>
    <t>POMOC PRÁCE ZŘÍZ NEBO ZAJIŠŤ REGULACI A OCHRANU DOPRAVY</t>
  </si>
  <si>
    <t>DIO - komplet, vč projednání a DIR, údržby atd.</t>
  </si>
  <si>
    <t>SO 193.1</t>
  </si>
  <si>
    <t>Dopravní značení</t>
  </si>
  <si>
    <t>směrový sloupek Z11h</t>
  </si>
  <si>
    <t>72 =72,000 [A]</t>
  </si>
  <si>
    <t>914131</t>
  </si>
  <si>
    <t>DOPRAVNÍ ZNAČKY ZÁKLADNÍ VELIKOSTI OCELOVÉ FÓLIE TŘ 2 - DODÁVKA A MONTÁŽ</t>
  </si>
  <si>
    <t>nové SDZ základní RA2</t>
  </si>
  <si>
    <t>2 xA2b =2,000 [A] 
2 xA6a =2,000 [B] 
1 A18 =1,000 [C] 
1 B20a =1,000 [D] 
2 xP1 =2,000 [E] 
2 xP2 =2,000 [F] 
1 P4 =1,000 [G] 
3 xP6 =3,000 [H] 
7 xE2b =7,000 [I] 
1 E3a =1,000 [J] 
1 E4 =1,000 [K] 
2 xIP5 =2,000 [L] 
1 IS3b =1,000 [M] 
1 IS3c =1,000 [N] 
1 IS4b =1,000 [O] 
1 IZ4a =1,000 [P] 
1 IZ4b =1,000 [Q] 
10 xZ3ml =10,000 [R] 
10 xZ3mp =10,000 [S] 
Celkem: A+B+C+D+E+F+G+H+I+J+K+L+M+N+O+P+Q+R+S=50,000 [T]</t>
  </si>
  <si>
    <t>914921</t>
  </si>
  <si>
    <t>SLOUPKY A STOJKY DOPRAVNÍCH ZNAČEK Z OCEL TRUBEK DO PATKY - DODÁVKA A MONTÁŽ</t>
  </si>
  <si>
    <t>sloupky a základy z betonu</t>
  </si>
  <si>
    <t>27 =27,000 [A]</t>
  </si>
  <si>
    <t>915111</t>
  </si>
  <si>
    <t>VODOROVNÉ DOPRAVNÍ ZNAČENÍ BARVOU HLADKÉ - DODÁVKA A POKLÁDKA</t>
  </si>
  <si>
    <t>VDZ - nástřik</t>
  </si>
  <si>
    <t>VDZ - nástřik (příprava pro plast)  
V1a (0,125) ... 97,7 m2 =97,700 [A] 
V2b (1,5/1,5/0,25) ... 8,7 m2 =8,700 [B] 
V2b (3/1,5/0,125) ... 4,9 m2 =4,900 [C] 
V4 (0,25) ... 456,8 m2 =456,800 [D] 
V13a (0,5/1) ... 32,1 m2 =32,100 [E] 
Celkem: A+B+C+D+E=600,200 [F]</t>
  </si>
  <si>
    <t>915231</t>
  </si>
  <si>
    <t>VODOR DOPRAV ZNAČ PLASTEM PROFIL ZVUČÍCÍ - DOD A POKLÁDKA</t>
  </si>
  <si>
    <t>VDZ - plast hlučný</t>
  </si>
  <si>
    <t>V1a (0,125) ... 97,7 m2 =97,700 [A] 
V2b (1,5/1,5/0,25) ... 8,7 m2 =8,700 [B] 
V2b (3/1,5/0,125) ... 4,9 m2 =4,900 [C] 
V4 (0,25) ... 456,8 m2 =456,800 [D] 
V13a (0,5/1) ... 32,1 m2 =32,100 [E] 
Celkem: A+B+C+D+E=600,200 [F]</t>
  </si>
  <si>
    <t>SO 251</t>
  </si>
  <si>
    <t>Opěrná zeď v km 0,182 – 0,500</t>
  </si>
  <si>
    <t>kubatura zemních prací ... 3369,17 m3 =3 369,170 [A] 
zásypy ...  -2573,87 m3 =-2 573,870 [B] 
Celkem: A+B=795,300 [C] 
C * 2,0 t/m3 =1 590,600 [D]</t>
  </si>
  <si>
    <t>pohotovostní čerpání vody</t>
  </si>
  <si>
    <t>včetně odvozu a uložení na mezideponii pro zpětné využití, zbývající přebytek na místo trvalého uložení včetně odvozu a uložení na trvalou skládku</t>
  </si>
  <si>
    <t>celková kubatura zemních prací 3369,17 m3 =3 369,170 [A] 
podlíl prací ve TŘ. I ... 80% 
A*0,8=2 695,336 [B] 
bude čerpáno dle skutečně zjištěného stavu se souhlasem TDS</t>
  </si>
  <si>
    <t>ložné operace na deponii</t>
  </si>
  <si>
    <t>17411 ZÁSYPY ...  2 573,87 m3 =2 573,870 [A] 
13843 DOLAMOVÁNÍ HLOUBENÝCH VYKOPÁVEK TŘ. II ... -673,834 m3 =- 673,834 [B] 
Celkem: A+B=1 900,036 [C]</t>
  </si>
  <si>
    <t>13843 DOLAMOVÁNÍ HLOUBENÝCH VYKOPÁVEK TŘ. II ... 673,834 m3 =673,834 [A]</t>
  </si>
  <si>
    <t>předrcení výkopku TŘ II pro zajištění zpracovatelnosti sypaniny do zásypu dle TP</t>
  </si>
  <si>
    <t>13843</t>
  </si>
  <si>
    <t>DOLAMOVÁNÍ HLOUBENÝCH VYKOPÁVEK TŘ. II</t>
  </si>
  <si>
    <t>včetně odvozu a uložení na mezideponii pro zpětné využití</t>
  </si>
  <si>
    <t>celková kubatura zemních prací 3369,17 m3 =3 369,170 [A] 
podlíl prací ve TŘ. II ... 20% 
A*0,2=673,834 [B] 
bude čerpáno dle skutečně zjištěného stavu se souhlasem TDS</t>
  </si>
  <si>
    <t>vhodný materiál materiál z mezideponie včetně dopravy</t>
  </si>
  <si>
    <t>zásyp před zdí ... 1677,97 m3 =1 677,970 [A] 
zásyp za zdí ... 895,90 m3 =895,900 [B] 
Celkem: A+B=2 573,870 [C]</t>
  </si>
  <si>
    <t>ochranný zásyp s drenážní funkcí (drenážní komín) 
například ŠDa 0-32</t>
  </si>
  <si>
    <t>82,56 =82,560 [A]</t>
  </si>
  <si>
    <t>21331</t>
  </si>
  <si>
    <t>DRENÁŽNÍ VRSTVY Z BETONU MEZEROVITÉHO (DRENÁŽNÍHO)</t>
  </si>
  <si>
    <t>drenážní beton</t>
  </si>
  <si>
    <t>29,72 =29,720 [A]</t>
  </si>
  <si>
    <t>272325</t>
  </si>
  <si>
    <t>ZÁKLADY ZE ŽELEZOBETONU DO C30/37</t>
  </si>
  <si>
    <t>základ - beton C30/37 XC2, XA1, XF3</t>
  </si>
  <si>
    <t>653,86 =653,860 [A]</t>
  </si>
  <si>
    <t>272364</t>
  </si>
  <si>
    <t>VÝZTUŽ ZÁKLADŮ Z OCELI</t>
  </si>
  <si>
    <t>výztuž základ</t>
  </si>
  <si>
    <t>základ ... 177,88 t =177,880 [A]</t>
  </si>
  <si>
    <t>28999</t>
  </si>
  <si>
    <t>OPLÁŠTĚNÍ (ZPEVNĚNÍ) Z FÓLIE</t>
  </si>
  <si>
    <t>těsnící folie š. 3 m</t>
  </si>
  <si>
    <t>1037,95 =1 037,950 [A]</t>
  </si>
  <si>
    <t>317325</t>
  </si>
  <si>
    <t>ŘÍMSY ZE ŽELEZOBETONU DO C30/37</t>
  </si>
  <si>
    <t>římsa - beton C30/37, XF4, XD3</t>
  </si>
  <si>
    <t>89,17 =89,170 [A]</t>
  </si>
  <si>
    <t>31736</t>
  </si>
  <si>
    <t>VÝZTUŽ ŘÍMS Z OCELI</t>
  </si>
  <si>
    <t>výztuž římsa</t>
  </si>
  <si>
    <t>13,21 =13,210 [A]</t>
  </si>
  <si>
    <t>327325</t>
  </si>
  <si>
    <t>ZDI OPĚRNÉ, ZÁRUBNÍ, NÁBŘEŽNÍ ZE ŽELEZOVÉHO BETONU DO C30/37</t>
  </si>
  <si>
    <t>dřík - beton C30/37, XC2, XD3 XF4 
vč. úpravy dilatačních spár obsahující smykové trny (celkem 116 ks smykových trnů) 
včetně fabionu 30/30 z cem. malty 
včetně nátěru proti zemní vlhkosti    
1xALP ... 2568,87 m2 
2×ALN ... 2*2568,87 m2</t>
  </si>
  <si>
    <t>438,29 =438,290 [A]</t>
  </si>
  <si>
    <t>32736</t>
  </si>
  <si>
    <t>VÝZTUŽ ZDÍ OPĚR, ZÁRUB, NÁBŘEŽ Z OCELI</t>
  </si>
  <si>
    <t>výztuž - dřík</t>
  </si>
  <si>
    <t>dřík ... 105,68 t =105,680 [A]</t>
  </si>
  <si>
    <t>podkladní beton C12/15 X0</t>
  </si>
  <si>
    <t>173,32 =173,320 [A]</t>
  </si>
  <si>
    <t>beton pod drenáž C20/25n, XF4</t>
  </si>
  <si>
    <t>174,90 =174,900 [A]</t>
  </si>
  <si>
    <t>ŠP 2x0,15m (pro těsnící folii)</t>
  </si>
  <si>
    <t>322,00 =322,000 [A]</t>
  </si>
  <si>
    <t>582621</t>
  </si>
  <si>
    <t>KRYTY Z BETON DLAŽDIC SE ZÁMKEM ŠEDÝCH TL 60MM DO LOŽE Z MC</t>
  </si>
  <si>
    <t>zádlažba na začátku a konci opěrné zdi</t>
  </si>
  <si>
    <t>4,4 =4,400 [A]</t>
  </si>
  <si>
    <t>587201</t>
  </si>
  <si>
    <t>PŘEDLÁŽDĚNÍ KRYTU Z VELKÝCH KOSTEK</t>
  </si>
  <si>
    <t>kamenná dlažba do betonu (použity žulové kostky ze silnice) 
včetně naložení a dopravy z mezideponie</t>
  </si>
  <si>
    <t>235,90 =235,900 [A]</t>
  </si>
  <si>
    <t>Úpravy povrchů, podlahy, výplně otvorů</t>
  </si>
  <si>
    <t>62592</t>
  </si>
  <si>
    <t>ÚPRAVA POVRCHU BETONOVÝCH PLOCH A KONSTRUKCÍ - STRIÁŽ</t>
  </si>
  <si>
    <t>striáž</t>
  </si>
  <si>
    <t>264,21 =264,210 [A]</t>
  </si>
  <si>
    <t>711509</t>
  </si>
  <si>
    <t>OCHRANA IZOLACE NA POVRCHU TEXTILIÍ</t>
  </si>
  <si>
    <t>ochranná izolace (geotextilie)</t>
  </si>
  <si>
    <t>2568,87 =2 568,870 [A]</t>
  </si>
  <si>
    <t>78382</t>
  </si>
  <si>
    <t>NÁTĚRY BETON KONSTR TYP S2 (OS-B)</t>
  </si>
  <si>
    <t>ochranný nátěr S2</t>
  </si>
  <si>
    <t>132,10 =132,100 [A]</t>
  </si>
  <si>
    <t>78383</t>
  </si>
  <si>
    <t>NÁTĚRY BETON KONSTR TYP S4 (OS-C)</t>
  </si>
  <si>
    <t>ochranný nátěr S4</t>
  </si>
  <si>
    <t>115,59 =115,590 [A]</t>
  </si>
  <si>
    <t>perforovaná drenážní trubka DN 150 mm, SN8</t>
  </si>
  <si>
    <t>314,53 =314,530 [A]</t>
  </si>
  <si>
    <t>9117C1</t>
  </si>
  <si>
    <t>SVOD OCEL ZÁBRADEL ÚROVEŇ ZADRŽ H2 - DODÁVKA A MONTÁŽ</t>
  </si>
  <si>
    <t>zábradelní svodidlo H2</t>
  </si>
  <si>
    <t>330,26 =330,260 [A]</t>
  </si>
  <si>
    <t>91345</t>
  </si>
  <si>
    <t>NIVELAČNÍ ZNAČKY KOVOVÉ</t>
  </si>
  <si>
    <t>měřičská značka, trvalé body pro dlouhodobé sledování na římsách a na dříku zdi</t>
  </si>
  <si>
    <t>78,00 =78,000 [A]</t>
  </si>
  <si>
    <t>917223</t>
  </si>
  <si>
    <t>SILNIČNÍ A CHODNÍKOVÉ OBRUBY Z BETONOVÝCH OBRUBNÍKŮ ŠÍŘ 100MM</t>
  </si>
  <si>
    <t>obrubník 100/250/1000 vč. bet lože C20/25n XF3</t>
  </si>
  <si>
    <t>obrubník na zač. a konci OZ ... 8,00 m =8,000 [A] 
Obrubník před OZ ... 314,53 m =314,530 [B] 
Celkem: A+B=322,530 [C]</t>
  </si>
  <si>
    <t>obrubník š.0,15m na zač. a konci OZ</t>
  </si>
  <si>
    <t>6 =6,000 [A]</t>
  </si>
  <si>
    <t>931182</t>
  </si>
  <si>
    <t>VÝPLŇ DILATAČNÍCH SPAR Z POLYSTYRENU TL 20MM</t>
  </si>
  <si>
    <t>dilatační spáry mezi jednotlivými dilatačními celky - vyplň polystyrenem tloušťky 20 mm</t>
  </si>
  <si>
    <t>dilatační spáry dříku zdi ... 161,63 m2 =161,630 [A] 
těsnění dilatační spár římsy ... 98,23 m2 =98,230 [B] 
Celkem: A+B=259,860 [C]</t>
  </si>
  <si>
    <t>931334</t>
  </si>
  <si>
    <t>TĚSNĚNÍ DILATAČNÍCH SPAR POLYURETANOVÝM TMELEM PRŮŘEZU DO 400MM2</t>
  </si>
  <si>
    <t>těsnění podél římsy - dle detailu</t>
  </si>
  <si>
    <t>345,98 =345,980 [A]</t>
  </si>
  <si>
    <t>936319</t>
  </si>
  <si>
    <t>LETOPOČET VLYSEM DO BETONU</t>
  </si>
  <si>
    <t>v místě letopočtu a loga výztuž opatřit ochranným nátěrem</t>
  </si>
  <si>
    <t>93664</t>
  </si>
  <si>
    <t>MOSTNÍ ODVODŇOVACÍ TRUBKA (POVRCHŮ IZOLACE) Z PLASTU</t>
  </si>
  <si>
    <t>odvodnění rubu - prostup zdí</t>
  </si>
  <si>
    <t>59 =59,000 [A]</t>
  </si>
  <si>
    <t>SO 252</t>
  </si>
  <si>
    <t>Opěrná zeď u křižovatky III/11822 a III/0046</t>
  </si>
  <si>
    <t>kubatura zemních prací ... 2427,43 m3 =2 427,430 [A] 
zásypy ...  -1156,580 m3 =-1 156,580 [B] 
Celkem: A+B=1 270,850 [C] 
C * 2,0 t/m3 =2 541,700 [D]</t>
  </si>
  <si>
    <t>včetně odvozu a uložení na trvalou skládku</t>
  </si>
  <si>
    <t>celková kubatura zemních prací 2427,43 m3 =2 427,430 [A] 
podlíl prací ve TŘ. I ... 80% 
A*0,8=1 941,944 [B] 
bude čerpáno dle skutečně zjištěného stavu se souhlasem TDS</t>
  </si>
  <si>
    <t>17411 ZÁSYPY ...  1156,580 m3 =1 156,580 [A] 
13843 DOLAMOVÁNÍ HLOUBENÝCH VYKOPÁVEK TŘ. II ... -485,486 m3 =- 485,486 [B] 
Celkem: A+B=671,094 [C]</t>
  </si>
  <si>
    <t>13843 DOLAMOVÁNÍ HLOUBENÝCH VYKOPÁVEK TŘ. II ... 485,486 m3 =485,486 [A]</t>
  </si>
  <si>
    <t>celková kubatura zemních prací 2427,43 m3 =2 427,430 [A] 
podlíl prací ve TŘ. II ... 20% 
A*0,2=485,486 [B] 
bude čerpáno dle skutečně zjištěného stavu se souhlasem TDS</t>
  </si>
  <si>
    <t>17481</t>
  </si>
  <si>
    <t>ZÁSYP JAM A RÝH Z NAKUPOVANÝCH MATERIÁLŮ</t>
  </si>
  <si>
    <t>zpětný zásyp vhodným materiálem</t>
  </si>
  <si>
    <t>zásyp před zdí ... 940,54 m3 =940,540 [A] 
zásyp za zdí ... 216,04 m3 =216,040 [B] 
Celkem: A+B=1 156,580 [C]</t>
  </si>
  <si>
    <t>83,00 =83,000 [A]</t>
  </si>
  <si>
    <t>14,65 =14,650 [A]</t>
  </si>
  <si>
    <t>301,09 =301,090 [A]</t>
  </si>
  <si>
    <t>základ ... 77,12 t =77,120 [A]</t>
  </si>
  <si>
    <t>43,94 =43,940 [A]</t>
  </si>
  <si>
    <t>6,51 =6,510 [A]</t>
  </si>
  <si>
    <t>dřík - beton C30/37, XC2, XD3 XF4 
vč. úpravy dilatačních spár obsahující smykové trny (celkem 62 ks smykových trnů) 
včetně fabionu 30/30 z cem. malty 
včetně nátěru proti zemní vlhkosti    
1xALP ... 1075,58 m2 
2×ALN ... 2*1075,58 m2</t>
  </si>
  <si>
    <t>224,53 =224,530 [A]</t>
  </si>
  <si>
    <t>dřík ... 49,04 t =49,040 [A]</t>
  </si>
  <si>
    <t>81,38 =81,380 [A]</t>
  </si>
  <si>
    <t>63 =63,000 [A]</t>
  </si>
  <si>
    <t>158,68 =158,680 [A]</t>
  </si>
  <si>
    <t>116,25 =116,250 [A]</t>
  </si>
  <si>
    <t>130,20 =130,200 [A]</t>
  </si>
  <si>
    <t>511,50 =511,500 [A]</t>
  </si>
  <si>
    <t>1075,58 =1 075,580 [A]</t>
  </si>
  <si>
    <t>65,10 =65,100 [A]</t>
  </si>
  <si>
    <t>56,96 =56,960 [A]</t>
  </si>
  <si>
    <t>155 =155,000 [A]</t>
  </si>
  <si>
    <t>162,75 =162,750 [A]</t>
  </si>
  <si>
    <t>34 =34,000 [A]</t>
  </si>
  <si>
    <t>obrubník na zač. a konci OZ ... 8,00 m =8,000 [A] 
Obrubník před OZ ... 155,00 m =155,000 [B] 
Celkem: A+B=163,000 [C]</t>
  </si>
  <si>
    <t>dilatační spáry dříku zdi ... 58,04 m2 =58,040 [A] 
těsnění dilatační spár římsy ... 4,75 m2 =4,750 [B] 
Celkem: A+B=62,790 [C]</t>
  </si>
  <si>
    <t>170,50 =170,500 [A]</t>
  </si>
  <si>
    <t>31 =31,000 [A]</t>
  </si>
  <si>
    <t>SO 431</t>
  </si>
  <si>
    <t>Přeložka veřejného osvětlení - Solenice</t>
  </si>
  <si>
    <t>014101</t>
  </si>
  <si>
    <t>a</t>
  </si>
  <si>
    <t>betonová suť ze základu stožáru</t>
  </si>
  <si>
    <t>b</t>
  </si>
  <si>
    <t>zemina z výkopu</t>
  </si>
  <si>
    <t>0,35*0,2*140=9,800 [A] 
0,6*0,25*11,5=1,725 [B] 
1,0*1,0*1,5*4=6,000 [C] 
Celkem: A+B+C=17,525 [D]</t>
  </si>
  <si>
    <t>naložení přebytečné zeminy a jejíj odvoz na skládku</t>
  </si>
  <si>
    <t>13173</t>
  </si>
  <si>
    <t>HLOUBENÍ JAM ZAPAŽ I NEPAŽ TŘ. I</t>
  </si>
  <si>
    <t>základ stožáru</t>
  </si>
  <si>
    <t>1,0*1,0*1,5*4=6,000 [A]</t>
  </si>
  <si>
    <t>0,35*0,8*140=39,200 [A] 
0,6*1,2*11,5=8,280 [B] 
Celkem: A+B=47,480 [C]</t>
  </si>
  <si>
    <t>141733</t>
  </si>
  <si>
    <t>PROTLAČOVÁNÍ POTRUBÍ Z PLAST HMOT DN DO 150MM</t>
  </si>
  <si>
    <t>chránička PE110 
včetně výkopu a zásypu startovací a cílové jámy</t>
  </si>
  <si>
    <t>12=12,000 [A]</t>
  </si>
  <si>
    <t>přebytečná zemina</t>
  </si>
  <si>
    <t>kabelová trasa</t>
  </si>
  <si>
    <t>0,35*(0,8-0,2)*140=29,400 [A] 
0,6*(1,2-0,2)*11,5=6,900 [B] 
Celkem: A+B=36,300 [C]</t>
  </si>
  <si>
    <t>pískové lože</t>
  </si>
  <si>
    <t>0,35*0,2*140=9,800 [A]</t>
  </si>
  <si>
    <t>beton C25/30-XF2</t>
  </si>
  <si>
    <t>1,0*1,0*1,4*4=5,600 [A]</t>
  </si>
  <si>
    <t>272315</t>
  </si>
  <si>
    <t>ZÁKLADY Z PROSTÉHO BETONU DO C30/37</t>
  </si>
  <si>
    <t>beton C30/37-XF4</t>
  </si>
  <si>
    <t>1,0*1,0*0,1*4=0,400 [A]</t>
  </si>
  <si>
    <t>podkladní beton pod chráničky</t>
  </si>
  <si>
    <t>0,6*0,05*11,5=0,345 [A]</t>
  </si>
  <si>
    <t>702312</t>
  </si>
  <si>
    <t>ZAKRYTÍ KABELŮ VÝSTRAŽNOU FÓLIÍ ŠÍŘKY PŘES 20 DO 40 CM</t>
  </si>
  <si>
    <t>červená</t>
  </si>
  <si>
    <t>140=140,000 [A]</t>
  </si>
  <si>
    <t>741911</t>
  </si>
  <si>
    <t>UZEMŇOVACÍ VODIČ V ZEMI FEZN DO 120 MM2</t>
  </si>
  <si>
    <t>drát FeZn pr. 10 mm 
dodávka a montáž 
včetně svorek a PKO</t>
  </si>
  <si>
    <t>140+11,5=151,500 [A]</t>
  </si>
  <si>
    <t>741A11</t>
  </si>
  <si>
    <t>UZEMŇOVACÍ VODIČ V ZÁKLADECH FEZN DO 120 MM2</t>
  </si>
  <si>
    <t>drát FeZn pr. 10 mm 
propojení stožáru a strojeného zemniče</t>
  </si>
  <si>
    <t>4*1,5=6,000 [A]</t>
  </si>
  <si>
    <t>742G11</t>
  </si>
  <si>
    <t>KABEL NN DVOU- A TŘÍŽÍLOVÝ CU S PLASTOVOU IZOLACÍ DO 2,5 MM2</t>
  </si>
  <si>
    <t>kabel CYKY 3-Jx1,5 
do stožáru</t>
  </si>
  <si>
    <t>(10+1)*6=66,000 [A]</t>
  </si>
  <si>
    <t>742H12</t>
  </si>
  <si>
    <t>KABEL NN ČTYŘ- A PĚTIŽÍLOVÝ CU S PLASTOVOU IZOLACÍ OD 4 DO 16 MM2</t>
  </si>
  <si>
    <t>kabel CYKY 4-Jx16 
dodávka a montáž</t>
  </si>
  <si>
    <t>175+4*2*2,5=195,000 [A]</t>
  </si>
  <si>
    <t>742Z23</t>
  </si>
  <si>
    <t>DEMONTÁŽ KABELOVÉHO VEDENÍ NN</t>
  </si>
  <si>
    <t>stávající kabel VO, separace z výkopové zeminy, odvoz a likvidace</t>
  </si>
  <si>
    <t>743122</t>
  </si>
  <si>
    <t>OSVĚTLOVACÍ STOŽÁR  PEVNÝ ŽÁROVĚ ZINKOVANÝ DÉLKY PŘES 6,5 DO 12 M</t>
  </si>
  <si>
    <t>stožár 10 m 
žárově zinkovaný 
dodávka a montáž</t>
  </si>
  <si>
    <t>743151</t>
  </si>
  <si>
    <t>OSVĚTLOVACÍ STOŽÁR  - STOŽÁROVÁ ROZVODNICE S 1-2 JISTÍCÍMI PRVKY</t>
  </si>
  <si>
    <t>743312</t>
  </si>
  <si>
    <t>VÝLOŽNÍK PRO MONTÁŽ SVÍTIDLA NA STOŽÁR JEDNORAMENNÝ DÉLKA VYLOŽENÍ PŘES 1 DO 2 M</t>
  </si>
  <si>
    <t>J1-1500 
dodávka a montáž</t>
  </si>
  <si>
    <t>743322</t>
  </si>
  <si>
    <t>VÝLOŽNÍK PRO MONTÁŽ SVÍTIDLA NA STOŽÁR DVOURAMENNÝ DÉLKA VYLOŽENÍ PŘES 1 DO 2 M</t>
  </si>
  <si>
    <t>J2-1500 
dodávka a montáž</t>
  </si>
  <si>
    <t>743554</t>
  </si>
  <si>
    <t>SVÍTIDLO VENKOVNÍ VŠEOBECNÉ LED, MIN. IP 44, PŘES 45 W</t>
  </si>
  <si>
    <t>svítidlo s LED zdrojem</t>
  </si>
  <si>
    <t>743Z11</t>
  </si>
  <si>
    <t>DEMONTÁŽ OSVĚTLOVACÍHO STOŽÁRU ULIČNÍHO VÝŠKY DO 15 M</t>
  </si>
  <si>
    <t>stávající stožár VO, včetně odvozu a ekologické likvidace 
včetně svítidla, výložníku a elektrovýzbroje</t>
  </si>
  <si>
    <t>3=3,000 [A]</t>
  </si>
  <si>
    <t>747212</t>
  </si>
  <si>
    <t>CELKOVÁ PROHLÍDKA, ZKOUŠENÍ, MĚŘENÍ A VYHOTOVENÍ VÝCHOZÍ REVIZNÍ ZPRÁVY, PRO OBJEM IN PŘES 100 DO 500 TIS. KČ</t>
  </si>
  <si>
    <t>87614</t>
  </si>
  <si>
    <t>CHRÁNIČKY Z TRUB PLAST DN DO 40MM</t>
  </si>
  <si>
    <t>chránička na kabel do základu stožáru</t>
  </si>
  <si>
    <t>3*2,5*4=30,000 [A]</t>
  </si>
  <si>
    <t>87627</t>
  </si>
  <si>
    <t>CHRÁNIČKY Z TRUB PLASTOVÝCH DN DO 100MM</t>
  </si>
  <si>
    <t>chránička 110/94 do prostupu, 
včetně utěsnění konců a protahovacího drátu</t>
  </si>
  <si>
    <t>2*11,5=23,000 [A]</t>
  </si>
  <si>
    <t>87645</t>
  </si>
  <si>
    <t>CHRÁNIČKY Z TRUB PLASTOVÝCH DN DO 300MM</t>
  </si>
  <si>
    <t>pouzdro do základu</t>
  </si>
  <si>
    <t>4*1,2=4,800 [A]</t>
  </si>
  <si>
    <t>beton C25/30-XA1 
obetonování chrániček</t>
  </si>
  <si>
    <t>0,6*0,2*11,56=1,387 [A]</t>
  </si>
  <si>
    <t>96615</t>
  </si>
  <si>
    <t>BOURÁNÍ KONSTRUKCÍ Z PROSTÉHO BETONU</t>
  </si>
  <si>
    <t>betonový základ, včetně odvozu</t>
  </si>
  <si>
    <t>SO 801.1</t>
  </si>
  <si>
    <t>Vegetační úpravy</t>
  </si>
  <si>
    <t>nákup zeminy v kvalitě ornice, vč. naložení a dopravy na stavbu</t>
  </si>
  <si>
    <t>18230 ROZPROSTŘENÍ ORNICE ... 944,46 m3 =944,460 [A]</t>
  </si>
  <si>
    <t>18230</t>
  </si>
  <si>
    <t>ROZPROSTŘENÍ ORNICE V ROVINĚ</t>
  </si>
  <si>
    <t>6296,4*0,15 =944,460 [A] 
bude čerpáno dle skutečně zjištěného stavu se souhlasem TDS</t>
  </si>
  <si>
    <t>založení trávníku a ošetřování</t>
  </si>
  <si>
    <t>6296,4 =6 296,400 [A] 
bude čerpáno dle skutečně zjištěného stavu se souhlasem TDS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</si>
</sst>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SUM(C10:C24)</f>
      </c>
      <c r="D6" s="1"/>
      <c r="E6" s="1"/>
    </row>
    <row r="7" spans="1:5" ht="12.75" customHeight="1">
      <c r="A7" s="1"/>
      <c r="B7" s="4" t="s">
        <v>5</v>
      </c>
      <c r="C7" s="7">
        <f>SUM(E10:E24)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94</v>
      </c>
      <c r="B11" s="20" t="s">
        <v>95</v>
      </c>
      <c r="C11" s="21">
        <f>'SO 020.1'!I3</f>
      </c>
      <c r="D11" s="21">
        <f>'SO 020.1'!O2</f>
      </c>
      <c r="E11" s="21">
        <f>C11+D11</f>
      </c>
    </row>
    <row r="12" spans="1:5" ht="12.75" customHeight="1">
      <c r="A12" s="20" t="s">
        <v>139</v>
      </c>
      <c r="B12" s="20" t="s">
        <v>140</v>
      </c>
      <c r="C12" s="21">
        <f>'SO 025.1'!I3</f>
      </c>
      <c r="D12" s="21">
        <f>'SO 025.1'!O2</f>
      </c>
      <c r="E12" s="21">
        <f>C12+D12</f>
      </c>
    </row>
    <row r="13" spans="1:5" ht="12.75" customHeight="1">
      <c r="A13" s="20" t="s">
        <v>195</v>
      </c>
      <c r="B13" s="20" t="s">
        <v>196</v>
      </c>
      <c r="C13" s="21">
        <f>'SO 101.1'!I3</f>
      </c>
      <c r="D13" s="21">
        <f>'SO 101.1'!O2</f>
      </c>
      <c r="E13" s="21">
        <f>C13+D13</f>
      </c>
    </row>
    <row r="14" spans="1:5" ht="12.75" customHeight="1">
      <c r="A14" s="20" t="s">
        <v>610</v>
      </c>
      <c r="B14" s="20" t="s">
        <v>611</v>
      </c>
      <c r="C14" s="21">
        <f>'SO 101.2'!I3</f>
      </c>
      <c r="D14" s="21">
        <f>'SO 101.2'!O2</f>
      </c>
      <c r="E14" s="21">
        <f>C14+D14</f>
      </c>
    </row>
    <row r="15" spans="1:5" ht="12.75" customHeight="1">
      <c r="A15" s="20" t="s">
        <v>651</v>
      </c>
      <c r="B15" s="20" t="s">
        <v>652</v>
      </c>
      <c r="C15" s="21">
        <f>'SO 102.1'!I3</f>
      </c>
      <c r="D15" s="21">
        <f>'SO 102.1'!O2</f>
      </c>
      <c r="E15" s="21">
        <f>C15+D15</f>
      </c>
    </row>
    <row r="16" spans="1:5" ht="12.75" customHeight="1">
      <c r="A16" s="20" t="s">
        <v>756</v>
      </c>
      <c r="B16" s="20" t="s">
        <v>757</v>
      </c>
      <c r="C16" s="21">
        <f>'SO 102.1P'!I3</f>
      </c>
      <c r="D16" s="21">
        <f>'SO 102.1P'!O2</f>
      </c>
      <c r="E16" s="21">
        <f>C16+D16</f>
      </c>
    </row>
    <row r="17" spans="1:5" ht="12.75" customHeight="1">
      <c r="A17" s="20" t="s">
        <v>806</v>
      </c>
      <c r="B17" s="20" t="s">
        <v>807</v>
      </c>
      <c r="C17" s="21">
        <f>'SO 102.3'!I3</f>
      </c>
      <c r="D17" s="21">
        <f>'SO 102.3'!O2</f>
      </c>
      <c r="E17" s="21">
        <f>C17+D17</f>
      </c>
    </row>
    <row r="18" spans="1:5" ht="12.75" customHeight="1">
      <c r="A18" s="20" t="s">
        <v>834</v>
      </c>
      <c r="B18" s="20" t="s">
        <v>835</v>
      </c>
      <c r="C18" s="21">
        <f>'SO 171.1'!I3</f>
      </c>
      <c r="D18" s="21">
        <f>'SO 171.1'!O2</f>
      </c>
      <c r="E18" s="21">
        <f>C18+D18</f>
      </c>
    </row>
    <row r="19" spans="1:5" ht="12.75" customHeight="1">
      <c r="A19" s="20" t="s">
        <v>843</v>
      </c>
      <c r="B19" s="20" t="s">
        <v>844</v>
      </c>
      <c r="C19" s="21">
        <f>'SO 182.1'!I3</f>
      </c>
      <c r="D19" s="21">
        <f>'SO 182.1'!O2</f>
      </c>
      <c r="E19" s="21">
        <f>C19+D19</f>
      </c>
    </row>
    <row r="20" spans="1:5" ht="12.75" customHeight="1">
      <c r="A20" s="20" t="s">
        <v>848</v>
      </c>
      <c r="B20" s="20" t="s">
        <v>849</v>
      </c>
      <c r="C20" s="21">
        <f>'SO 193.1'!I3</f>
      </c>
      <c r="D20" s="21">
        <f>'SO 193.1'!O2</f>
      </c>
      <c r="E20" s="21">
        <f>C20+D20</f>
      </c>
    </row>
    <row r="21" spans="1:5" ht="12.75" customHeight="1">
      <c r="A21" s="20" t="s">
        <v>868</v>
      </c>
      <c r="B21" s="20" t="s">
        <v>869</v>
      </c>
      <c r="C21" s="21">
        <f>'SO 251'!I3</f>
      </c>
      <c r="D21" s="21">
        <f>'SO 251'!O2</f>
      </c>
      <c r="E21" s="21">
        <f>C21+D21</f>
      </c>
    </row>
    <row r="22" spans="1:5" ht="12.75" customHeight="1">
      <c r="A22" s="20" t="s">
        <v>980</v>
      </c>
      <c r="B22" s="20" t="s">
        <v>981</v>
      </c>
      <c r="C22" s="21">
        <f>'SO 252'!I3</f>
      </c>
      <c r="D22" s="21">
        <f>'SO 252'!O2</f>
      </c>
      <c r="E22" s="21">
        <f>C22+D22</f>
      </c>
    </row>
    <row r="23" spans="1:5" ht="12.75" customHeight="1">
      <c r="A23" s="20" t="s">
        <v>1017</v>
      </c>
      <c r="B23" s="20" t="s">
        <v>1018</v>
      </c>
      <c r="C23" s="21">
        <f>'SO 431'!I3</f>
      </c>
      <c r="D23" s="21">
        <f>'SO 431'!O2</f>
      </c>
      <c r="E23" s="21">
        <f>C23+D23</f>
      </c>
    </row>
    <row r="24" spans="1:5" ht="12.75" customHeight="1">
      <c r="A24" s="20" t="s">
        <v>1108</v>
      </c>
      <c r="B24" s="20" t="s">
        <v>1109</v>
      </c>
      <c r="C24" s="21">
        <f>'SO 801.1'!I3</f>
      </c>
      <c r="D24" s="21">
        <f>'SO 801.1'!O2</f>
      </c>
      <c r="E24" s="21">
        <f>C24+D24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834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834</v>
      </c>
      <c r="D4" s="6"/>
      <c r="E4" s="18" t="s">
        <v>835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836</v>
      </c>
      <c r="D9" s="25" t="s">
        <v>74</v>
      </c>
      <c r="E9" s="30" t="s">
        <v>837</v>
      </c>
      <c r="F9" s="31" t="s">
        <v>838</v>
      </c>
      <c r="G9" s="32">
        <v>7000000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839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840</v>
      </c>
      <c r="D12" s="25" t="s">
        <v>47</v>
      </c>
      <c r="E12" s="30" t="s">
        <v>841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842</v>
      </c>
    </row>
    <row r="14" spans="1:5" ht="12.75">
      <c r="A14" s="36" t="s">
        <v>52</v>
      </c>
      <c r="E14" s="37" t="s">
        <v>138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843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843</v>
      </c>
      <c r="D4" s="6"/>
      <c r="E4" s="18" t="s">
        <v>844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845</v>
      </c>
      <c r="D9" s="25" t="s">
        <v>47</v>
      </c>
      <c r="E9" s="30" t="s">
        <v>846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847</v>
      </c>
    </row>
    <row r="11" spans="1:5" ht="12.75">
      <c r="A11" s="36" t="s">
        <v>52</v>
      </c>
      <c r="E11" s="37" t="s">
        <v>138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848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848</v>
      </c>
      <c r="D4" s="6"/>
      <c r="E4" s="18" t="s">
        <v>849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121</v>
      </c>
      <c r="F8" s="19"/>
      <c r="G8" s="19"/>
      <c r="H8" s="19"/>
      <c r="I8" s="28">
        <f>0+Q8</f>
      </c>
      <c r="O8">
        <f>0+R8</f>
      </c>
      <c r="Q8">
        <f>0+I9+I12+I15+I18+I21</f>
      </c>
      <c r="R8">
        <f>0+O9+O12+O15+O18+O21</f>
      </c>
    </row>
    <row r="9" spans="1:16" ht="12.75">
      <c r="A9" s="25" t="s">
        <v>45</v>
      </c>
      <c r="B9" s="29" t="s">
        <v>29</v>
      </c>
      <c r="C9" s="29" t="s">
        <v>533</v>
      </c>
      <c r="D9" s="25" t="s">
        <v>47</v>
      </c>
      <c r="E9" s="30" t="s">
        <v>534</v>
      </c>
      <c r="F9" s="31" t="s">
        <v>104</v>
      </c>
      <c r="G9" s="32">
        <v>72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850</v>
      </c>
    </row>
    <row r="11" spans="1:5" ht="12.75">
      <c r="A11" s="38" t="s">
        <v>52</v>
      </c>
      <c r="E11" s="37" t="s">
        <v>851</v>
      </c>
    </row>
    <row r="12" spans="1:16" ht="25.5">
      <c r="A12" s="25" t="s">
        <v>45</v>
      </c>
      <c r="B12" s="29" t="s">
        <v>23</v>
      </c>
      <c r="C12" s="29" t="s">
        <v>852</v>
      </c>
      <c r="D12" s="25" t="s">
        <v>47</v>
      </c>
      <c r="E12" s="30" t="s">
        <v>853</v>
      </c>
      <c r="F12" s="31" t="s">
        <v>104</v>
      </c>
      <c r="G12" s="32">
        <v>50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854</v>
      </c>
    </row>
    <row r="14" spans="1:5" ht="255">
      <c r="A14" s="38" t="s">
        <v>52</v>
      </c>
      <c r="E14" s="37" t="s">
        <v>855</v>
      </c>
    </row>
    <row r="15" spans="1:16" ht="25.5">
      <c r="A15" s="25" t="s">
        <v>45</v>
      </c>
      <c r="B15" s="29" t="s">
        <v>22</v>
      </c>
      <c r="C15" s="29" t="s">
        <v>856</v>
      </c>
      <c r="D15" s="25" t="s">
        <v>47</v>
      </c>
      <c r="E15" s="30" t="s">
        <v>857</v>
      </c>
      <c r="F15" s="31" t="s">
        <v>104</v>
      </c>
      <c r="G15" s="32">
        <v>27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858</v>
      </c>
    </row>
    <row r="17" spans="1:5" ht="12.75">
      <c r="A17" s="38" t="s">
        <v>52</v>
      </c>
      <c r="E17" s="37" t="s">
        <v>859</v>
      </c>
    </row>
    <row r="18" spans="1:16" ht="25.5">
      <c r="A18" s="25" t="s">
        <v>45</v>
      </c>
      <c r="B18" s="29" t="s">
        <v>33</v>
      </c>
      <c r="C18" s="29" t="s">
        <v>860</v>
      </c>
      <c r="D18" s="25" t="s">
        <v>47</v>
      </c>
      <c r="E18" s="30" t="s">
        <v>861</v>
      </c>
      <c r="F18" s="31" t="s">
        <v>99</v>
      </c>
      <c r="G18" s="32">
        <v>600.2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862</v>
      </c>
    </row>
    <row r="20" spans="1:5" ht="89.25">
      <c r="A20" s="38" t="s">
        <v>52</v>
      </c>
      <c r="E20" s="37" t="s">
        <v>863</v>
      </c>
    </row>
    <row r="21" spans="1:16" ht="12.75">
      <c r="A21" s="25" t="s">
        <v>45</v>
      </c>
      <c r="B21" s="29" t="s">
        <v>35</v>
      </c>
      <c r="C21" s="29" t="s">
        <v>864</v>
      </c>
      <c r="D21" s="25" t="s">
        <v>47</v>
      </c>
      <c r="E21" s="30" t="s">
        <v>865</v>
      </c>
      <c r="F21" s="31" t="s">
        <v>99</v>
      </c>
      <c r="G21" s="32">
        <v>600.2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866</v>
      </c>
    </row>
    <row r="23" spans="1:5" ht="76.5">
      <c r="A23" s="36" t="s">
        <v>52</v>
      </c>
      <c r="E23" s="37" t="s">
        <v>867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0+O8+O12+O37+O50+O63+O73+O80+O84+O94+O98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868</v>
      </c>
      <c r="I3" s="39">
        <f>0+I8+I12+I37+I50+I63+I73+I80+I84+I94+I98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868</v>
      </c>
      <c r="D4" s="6"/>
      <c r="E4" s="18" t="s">
        <v>869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1590.6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6" t="s">
        <v>52</v>
      </c>
      <c r="E11" s="37" t="s">
        <v>870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0+I13+I16+I19+I22+I25+I28+I31+I34</f>
      </c>
      <c r="R12">
        <f>0+O13+O16+O19+O22+O25+O28+O31+O34</f>
      </c>
    </row>
    <row r="13" spans="1:16" ht="12.75">
      <c r="A13" s="25" t="s">
        <v>45</v>
      </c>
      <c r="B13" s="29" t="s">
        <v>23</v>
      </c>
      <c r="C13" s="29" t="s">
        <v>758</v>
      </c>
      <c r="D13" s="25" t="s">
        <v>47</v>
      </c>
      <c r="E13" s="30" t="s">
        <v>759</v>
      </c>
      <c r="F13" s="31" t="s">
        <v>760</v>
      </c>
      <c r="G13" s="32">
        <v>2000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871</v>
      </c>
    </row>
    <row r="15" spans="1:5" ht="12.75">
      <c r="A15" s="38" t="s">
        <v>52</v>
      </c>
      <c r="E15" s="37" t="s">
        <v>157</v>
      </c>
    </row>
    <row r="16" spans="1:16" ht="12.75">
      <c r="A16" s="25" t="s">
        <v>45</v>
      </c>
      <c r="B16" s="29" t="s">
        <v>22</v>
      </c>
      <c r="C16" s="29" t="s">
        <v>273</v>
      </c>
      <c r="D16" s="25" t="s">
        <v>47</v>
      </c>
      <c r="E16" s="30" t="s">
        <v>274</v>
      </c>
      <c r="F16" s="31" t="s">
        <v>148</v>
      </c>
      <c r="G16" s="32">
        <v>2695.336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25.5">
      <c r="A17" s="34" t="s">
        <v>50</v>
      </c>
      <c r="E17" s="35" t="s">
        <v>872</v>
      </c>
    </row>
    <row r="18" spans="1:5" ht="51">
      <c r="A18" s="38" t="s">
        <v>52</v>
      </c>
      <c r="E18" s="37" t="s">
        <v>873</v>
      </c>
    </row>
    <row r="19" spans="1:16" ht="12.75">
      <c r="A19" s="25" t="s">
        <v>45</v>
      </c>
      <c r="B19" s="29" t="s">
        <v>33</v>
      </c>
      <c r="C19" s="29" t="s">
        <v>281</v>
      </c>
      <c r="D19" s="25" t="s">
        <v>47</v>
      </c>
      <c r="E19" s="30" t="s">
        <v>282</v>
      </c>
      <c r="F19" s="31" t="s">
        <v>148</v>
      </c>
      <c r="G19" s="32">
        <v>1900.036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874</v>
      </c>
    </row>
    <row r="21" spans="1:5" ht="51">
      <c r="A21" s="38" t="s">
        <v>52</v>
      </c>
      <c r="E21" s="37" t="s">
        <v>875</v>
      </c>
    </row>
    <row r="22" spans="1:16" ht="12.75">
      <c r="A22" s="25" t="s">
        <v>45</v>
      </c>
      <c r="B22" s="29" t="s">
        <v>35</v>
      </c>
      <c r="C22" s="29" t="s">
        <v>286</v>
      </c>
      <c r="D22" s="25" t="s">
        <v>47</v>
      </c>
      <c r="E22" s="30" t="s">
        <v>287</v>
      </c>
      <c r="F22" s="31" t="s">
        <v>148</v>
      </c>
      <c r="G22" s="32">
        <v>673.834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874</v>
      </c>
    </row>
    <row r="24" spans="1:5" ht="25.5">
      <c r="A24" s="38" t="s">
        <v>52</v>
      </c>
      <c r="E24" s="37" t="s">
        <v>876</v>
      </c>
    </row>
    <row r="25" spans="1:16" ht="12.75">
      <c r="A25" s="25" t="s">
        <v>45</v>
      </c>
      <c r="B25" s="29" t="s">
        <v>37</v>
      </c>
      <c r="C25" s="29" t="s">
        <v>290</v>
      </c>
      <c r="D25" s="25" t="s">
        <v>47</v>
      </c>
      <c r="E25" s="30" t="s">
        <v>291</v>
      </c>
      <c r="F25" s="31" t="s">
        <v>148</v>
      </c>
      <c r="G25" s="32">
        <v>673.834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877</v>
      </c>
    </row>
    <row r="27" spans="1:5" ht="25.5">
      <c r="A27" s="38" t="s">
        <v>52</v>
      </c>
      <c r="E27" s="37" t="s">
        <v>876</v>
      </c>
    </row>
    <row r="28" spans="1:16" ht="12.75">
      <c r="A28" s="25" t="s">
        <v>45</v>
      </c>
      <c r="B28" s="29" t="s">
        <v>69</v>
      </c>
      <c r="C28" s="29" t="s">
        <v>878</v>
      </c>
      <c r="D28" s="25" t="s">
        <v>47</v>
      </c>
      <c r="E28" s="30" t="s">
        <v>879</v>
      </c>
      <c r="F28" s="31" t="s">
        <v>148</v>
      </c>
      <c r="G28" s="32">
        <v>673.834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880</v>
      </c>
    </row>
    <row r="30" spans="1:5" ht="51">
      <c r="A30" s="38" t="s">
        <v>52</v>
      </c>
      <c r="E30" s="37" t="s">
        <v>881</v>
      </c>
    </row>
    <row r="31" spans="1:16" ht="12.75">
      <c r="A31" s="25" t="s">
        <v>45</v>
      </c>
      <c r="B31" s="29" t="s">
        <v>73</v>
      </c>
      <c r="C31" s="29" t="s">
        <v>167</v>
      </c>
      <c r="D31" s="25" t="s">
        <v>47</v>
      </c>
      <c r="E31" s="30" t="s">
        <v>168</v>
      </c>
      <c r="F31" s="31" t="s">
        <v>148</v>
      </c>
      <c r="G31" s="32">
        <v>2573.87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882</v>
      </c>
    </row>
    <row r="33" spans="1:5" ht="38.25">
      <c r="A33" s="38" t="s">
        <v>52</v>
      </c>
      <c r="E33" s="37" t="s">
        <v>883</v>
      </c>
    </row>
    <row r="34" spans="1:16" ht="12.75">
      <c r="A34" s="25" t="s">
        <v>45</v>
      </c>
      <c r="B34" s="29" t="s">
        <v>40</v>
      </c>
      <c r="C34" s="29" t="s">
        <v>340</v>
      </c>
      <c r="D34" s="25" t="s">
        <v>47</v>
      </c>
      <c r="E34" s="30" t="s">
        <v>341</v>
      </c>
      <c r="F34" s="31" t="s">
        <v>148</v>
      </c>
      <c r="G34" s="32">
        <v>82.56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884</v>
      </c>
    </row>
    <row r="36" spans="1:5" ht="12.75">
      <c r="A36" s="36" t="s">
        <v>52</v>
      </c>
      <c r="E36" s="37" t="s">
        <v>885</v>
      </c>
    </row>
    <row r="37" spans="1:18" ht="12.75" customHeight="1">
      <c r="A37" s="6" t="s">
        <v>43</v>
      </c>
      <c r="B37" s="6"/>
      <c r="C37" s="41" t="s">
        <v>23</v>
      </c>
      <c r="D37" s="6"/>
      <c r="E37" s="27" t="s">
        <v>178</v>
      </c>
      <c r="F37" s="6"/>
      <c r="G37" s="6"/>
      <c r="H37" s="6"/>
      <c r="I37" s="42">
        <f>0+Q37</f>
      </c>
      <c r="O37">
        <f>0+R37</f>
      </c>
      <c r="Q37">
        <f>0+I38+I41+I44+I47</f>
      </c>
      <c r="R37">
        <f>0+O38+O41+O44+O47</f>
      </c>
    </row>
    <row r="38" spans="1:16" ht="12.75">
      <c r="A38" s="25" t="s">
        <v>45</v>
      </c>
      <c r="B38" s="29" t="s">
        <v>42</v>
      </c>
      <c r="C38" s="29" t="s">
        <v>886</v>
      </c>
      <c r="D38" s="25" t="s">
        <v>47</v>
      </c>
      <c r="E38" s="30" t="s">
        <v>887</v>
      </c>
      <c r="F38" s="31" t="s">
        <v>148</v>
      </c>
      <c r="G38" s="32">
        <v>29.72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888</v>
      </c>
    </row>
    <row r="40" spans="1:5" ht="12.75">
      <c r="A40" s="38" t="s">
        <v>52</v>
      </c>
      <c r="E40" s="37" t="s">
        <v>889</v>
      </c>
    </row>
    <row r="41" spans="1:16" ht="12.75">
      <c r="A41" s="25" t="s">
        <v>45</v>
      </c>
      <c r="B41" s="29" t="s">
        <v>83</v>
      </c>
      <c r="C41" s="29" t="s">
        <v>890</v>
      </c>
      <c r="D41" s="25" t="s">
        <v>47</v>
      </c>
      <c r="E41" s="30" t="s">
        <v>891</v>
      </c>
      <c r="F41" s="31" t="s">
        <v>148</v>
      </c>
      <c r="G41" s="32">
        <v>653.86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892</v>
      </c>
    </row>
    <row r="43" spans="1:5" ht="12.75">
      <c r="A43" s="38" t="s">
        <v>52</v>
      </c>
      <c r="E43" s="37" t="s">
        <v>893</v>
      </c>
    </row>
    <row r="44" spans="1:16" ht="12.75">
      <c r="A44" s="25" t="s">
        <v>45</v>
      </c>
      <c r="B44" s="29" t="s">
        <v>87</v>
      </c>
      <c r="C44" s="29" t="s">
        <v>894</v>
      </c>
      <c r="D44" s="25" t="s">
        <v>47</v>
      </c>
      <c r="E44" s="30" t="s">
        <v>895</v>
      </c>
      <c r="F44" s="31" t="s">
        <v>143</v>
      </c>
      <c r="G44" s="32">
        <v>177.88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896</v>
      </c>
    </row>
    <row r="46" spans="1:5" ht="12.75">
      <c r="A46" s="38" t="s">
        <v>52</v>
      </c>
      <c r="E46" s="37" t="s">
        <v>897</v>
      </c>
    </row>
    <row r="47" spans="1:16" ht="12.75">
      <c r="A47" s="25" t="s">
        <v>45</v>
      </c>
      <c r="B47" s="29" t="s">
        <v>90</v>
      </c>
      <c r="C47" s="29" t="s">
        <v>898</v>
      </c>
      <c r="D47" s="25" t="s">
        <v>47</v>
      </c>
      <c r="E47" s="30" t="s">
        <v>899</v>
      </c>
      <c r="F47" s="31" t="s">
        <v>99</v>
      </c>
      <c r="G47" s="32">
        <v>1037.95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900</v>
      </c>
    </row>
    <row r="49" spans="1:5" ht="12.75">
      <c r="A49" s="36" t="s">
        <v>52</v>
      </c>
      <c r="E49" s="37" t="s">
        <v>901</v>
      </c>
    </row>
    <row r="50" spans="1:18" ht="12.75" customHeight="1">
      <c r="A50" s="6" t="s">
        <v>43</v>
      </c>
      <c r="B50" s="6"/>
      <c r="C50" s="41" t="s">
        <v>22</v>
      </c>
      <c r="D50" s="6"/>
      <c r="E50" s="27" t="s">
        <v>364</v>
      </c>
      <c r="F50" s="6"/>
      <c r="G50" s="6"/>
      <c r="H50" s="6"/>
      <c r="I50" s="42">
        <f>0+Q50</f>
      </c>
      <c r="O50">
        <f>0+R50</f>
      </c>
      <c r="Q50">
        <f>0+I51+I54+I57+I60</f>
      </c>
      <c r="R50">
        <f>0+O51+O54+O57+O60</f>
      </c>
    </row>
    <row r="51" spans="1:16" ht="12.75">
      <c r="A51" s="25" t="s">
        <v>45</v>
      </c>
      <c r="B51" s="29" t="s">
        <v>186</v>
      </c>
      <c r="C51" s="29" t="s">
        <v>902</v>
      </c>
      <c r="D51" s="25" t="s">
        <v>47</v>
      </c>
      <c r="E51" s="30" t="s">
        <v>903</v>
      </c>
      <c r="F51" s="31" t="s">
        <v>148</v>
      </c>
      <c r="G51" s="32">
        <v>89.17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904</v>
      </c>
    </row>
    <row r="53" spans="1:5" ht="12.75">
      <c r="A53" s="38" t="s">
        <v>52</v>
      </c>
      <c r="E53" s="37" t="s">
        <v>905</v>
      </c>
    </row>
    <row r="54" spans="1:16" ht="12.75">
      <c r="A54" s="25" t="s">
        <v>45</v>
      </c>
      <c r="B54" s="29" t="s">
        <v>191</v>
      </c>
      <c r="C54" s="29" t="s">
        <v>906</v>
      </c>
      <c r="D54" s="25" t="s">
        <v>47</v>
      </c>
      <c r="E54" s="30" t="s">
        <v>907</v>
      </c>
      <c r="F54" s="31" t="s">
        <v>143</v>
      </c>
      <c r="G54" s="32">
        <v>13.21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908</v>
      </c>
    </row>
    <row r="56" spans="1:5" ht="12.75">
      <c r="A56" s="38" t="s">
        <v>52</v>
      </c>
      <c r="E56" s="37" t="s">
        <v>909</v>
      </c>
    </row>
    <row r="57" spans="1:16" ht="12.75">
      <c r="A57" s="25" t="s">
        <v>45</v>
      </c>
      <c r="B57" s="29" t="s">
        <v>249</v>
      </c>
      <c r="C57" s="29" t="s">
        <v>910</v>
      </c>
      <c r="D57" s="25" t="s">
        <v>47</v>
      </c>
      <c r="E57" s="30" t="s">
        <v>911</v>
      </c>
      <c r="F57" s="31" t="s">
        <v>148</v>
      </c>
      <c r="G57" s="32">
        <v>438.29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89.25">
      <c r="A58" s="34" t="s">
        <v>50</v>
      </c>
      <c r="E58" s="35" t="s">
        <v>912</v>
      </c>
    </row>
    <row r="59" spans="1:5" ht="12.75">
      <c r="A59" s="38" t="s">
        <v>52</v>
      </c>
      <c r="E59" s="37" t="s">
        <v>913</v>
      </c>
    </row>
    <row r="60" spans="1:16" ht="12.75">
      <c r="A60" s="25" t="s">
        <v>45</v>
      </c>
      <c r="B60" s="29" t="s">
        <v>254</v>
      </c>
      <c r="C60" s="29" t="s">
        <v>914</v>
      </c>
      <c r="D60" s="25" t="s">
        <v>47</v>
      </c>
      <c r="E60" s="30" t="s">
        <v>915</v>
      </c>
      <c r="F60" s="31" t="s">
        <v>143</v>
      </c>
      <c r="G60" s="32">
        <v>105.68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916</v>
      </c>
    </row>
    <row r="62" spans="1:5" ht="12.75">
      <c r="A62" s="36" t="s">
        <v>52</v>
      </c>
      <c r="E62" s="37" t="s">
        <v>917</v>
      </c>
    </row>
    <row r="63" spans="1:18" ht="12.75" customHeight="1">
      <c r="A63" s="6" t="s">
        <v>43</v>
      </c>
      <c r="B63" s="6"/>
      <c r="C63" s="41" t="s">
        <v>33</v>
      </c>
      <c r="D63" s="6"/>
      <c r="E63" s="27" t="s">
        <v>370</v>
      </c>
      <c r="F63" s="6"/>
      <c r="G63" s="6"/>
      <c r="H63" s="6"/>
      <c r="I63" s="42">
        <f>0+Q63</f>
      </c>
      <c r="O63">
        <f>0+R63</f>
      </c>
      <c r="Q63">
        <f>0+I64+I67+I70</f>
      </c>
      <c r="R63">
        <f>0+O64+O67+O70</f>
      </c>
    </row>
    <row r="64" spans="1:16" ht="12.75">
      <c r="A64" s="25" t="s">
        <v>45</v>
      </c>
      <c r="B64" s="29" t="s">
        <v>257</v>
      </c>
      <c r="C64" s="29" t="s">
        <v>372</v>
      </c>
      <c r="D64" s="25" t="s">
        <v>47</v>
      </c>
      <c r="E64" s="30" t="s">
        <v>373</v>
      </c>
      <c r="F64" s="31" t="s">
        <v>148</v>
      </c>
      <c r="G64" s="32">
        <v>173.32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918</v>
      </c>
    </row>
    <row r="66" spans="1:5" ht="12.75">
      <c r="A66" s="38" t="s">
        <v>52</v>
      </c>
      <c r="E66" s="37" t="s">
        <v>919</v>
      </c>
    </row>
    <row r="67" spans="1:16" ht="12.75">
      <c r="A67" s="25" t="s">
        <v>45</v>
      </c>
      <c r="B67" s="29" t="s">
        <v>261</v>
      </c>
      <c r="C67" s="29" t="s">
        <v>708</v>
      </c>
      <c r="D67" s="25" t="s">
        <v>66</v>
      </c>
      <c r="E67" s="30" t="s">
        <v>709</v>
      </c>
      <c r="F67" s="31" t="s">
        <v>148</v>
      </c>
      <c r="G67" s="32">
        <v>174.9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920</v>
      </c>
    </row>
    <row r="69" spans="1:5" ht="12.75">
      <c r="A69" s="38" t="s">
        <v>52</v>
      </c>
      <c r="E69" s="37" t="s">
        <v>921</v>
      </c>
    </row>
    <row r="70" spans="1:16" ht="12.75">
      <c r="A70" s="25" t="s">
        <v>45</v>
      </c>
      <c r="B70" s="29" t="s">
        <v>266</v>
      </c>
      <c r="C70" s="29" t="s">
        <v>627</v>
      </c>
      <c r="D70" s="25" t="s">
        <v>47</v>
      </c>
      <c r="E70" s="30" t="s">
        <v>628</v>
      </c>
      <c r="F70" s="31" t="s">
        <v>148</v>
      </c>
      <c r="G70" s="32">
        <v>322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922</v>
      </c>
    </row>
    <row r="72" spans="1:5" ht="12.75">
      <c r="A72" s="36" t="s">
        <v>52</v>
      </c>
      <c r="E72" s="37" t="s">
        <v>923</v>
      </c>
    </row>
    <row r="73" spans="1:18" ht="12.75" customHeight="1">
      <c r="A73" s="6" t="s">
        <v>43</v>
      </c>
      <c r="B73" s="6"/>
      <c r="C73" s="41" t="s">
        <v>35</v>
      </c>
      <c r="D73" s="6"/>
      <c r="E73" s="27" t="s">
        <v>410</v>
      </c>
      <c r="F73" s="6"/>
      <c r="G73" s="6"/>
      <c r="H73" s="6"/>
      <c r="I73" s="42">
        <f>0+Q73</f>
      </c>
      <c r="O73">
        <f>0+R73</f>
      </c>
      <c r="Q73">
        <f>0+I74+I77</f>
      </c>
      <c r="R73">
        <f>0+O74+O77</f>
      </c>
    </row>
    <row r="74" spans="1:16" ht="12.75">
      <c r="A74" s="25" t="s">
        <v>45</v>
      </c>
      <c r="B74" s="29" t="s">
        <v>269</v>
      </c>
      <c r="C74" s="29" t="s">
        <v>924</v>
      </c>
      <c r="D74" s="25" t="s">
        <v>47</v>
      </c>
      <c r="E74" s="30" t="s">
        <v>925</v>
      </c>
      <c r="F74" s="31" t="s">
        <v>99</v>
      </c>
      <c r="G74" s="32">
        <v>4.4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926</v>
      </c>
    </row>
    <row r="76" spans="1:5" ht="12.75">
      <c r="A76" s="38" t="s">
        <v>52</v>
      </c>
      <c r="E76" s="37" t="s">
        <v>927</v>
      </c>
    </row>
    <row r="77" spans="1:16" ht="12.75">
      <c r="A77" s="25" t="s">
        <v>45</v>
      </c>
      <c r="B77" s="29" t="s">
        <v>272</v>
      </c>
      <c r="C77" s="29" t="s">
        <v>928</v>
      </c>
      <c r="D77" s="25" t="s">
        <v>47</v>
      </c>
      <c r="E77" s="30" t="s">
        <v>929</v>
      </c>
      <c r="F77" s="31" t="s">
        <v>99</v>
      </c>
      <c r="G77" s="32">
        <v>235.9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25.5">
      <c r="A78" s="34" t="s">
        <v>50</v>
      </c>
      <c r="E78" s="35" t="s">
        <v>930</v>
      </c>
    </row>
    <row r="79" spans="1:5" ht="12.75">
      <c r="A79" s="36" t="s">
        <v>52</v>
      </c>
      <c r="E79" s="37" t="s">
        <v>931</v>
      </c>
    </row>
    <row r="80" spans="1:18" ht="12.75" customHeight="1">
      <c r="A80" s="6" t="s">
        <v>43</v>
      </c>
      <c r="B80" s="6"/>
      <c r="C80" s="41" t="s">
        <v>37</v>
      </c>
      <c r="D80" s="6"/>
      <c r="E80" s="27" t="s">
        <v>932</v>
      </c>
      <c r="F80" s="6"/>
      <c r="G80" s="6"/>
      <c r="H80" s="6"/>
      <c r="I80" s="42">
        <f>0+Q80</f>
      </c>
      <c r="O80">
        <f>0+R80</f>
      </c>
      <c r="Q80">
        <f>0+I81</f>
      </c>
      <c r="R80">
        <f>0+O81</f>
      </c>
    </row>
    <row r="81" spans="1:16" ht="12.75">
      <c r="A81" s="25" t="s">
        <v>45</v>
      </c>
      <c r="B81" s="29" t="s">
        <v>277</v>
      </c>
      <c r="C81" s="29" t="s">
        <v>933</v>
      </c>
      <c r="D81" s="25" t="s">
        <v>47</v>
      </c>
      <c r="E81" s="30" t="s">
        <v>934</v>
      </c>
      <c r="F81" s="31" t="s">
        <v>99</v>
      </c>
      <c r="G81" s="32">
        <v>264.21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935</v>
      </c>
    </row>
    <row r="83" spans="1:5" ht="12.75">
      <c r="A83" s="36" t="s">
        <v>52</v>
      </c>
      <c r="E83" s="37" t="s">
        <v>936</v>
      </c>
    </row>
    <row r="84" spans="1:18" ht="12.75" customHeight="1">
      <c r="A84" s="6" t="s">
        <v>43</v>
      </c>
      <c r="B84" s="6"/>
      <c r="C84" s="41" t="s">
        <v>69</v>
      </c>
      <c r="D84" s="6"/>
      <c r="E84" s="27" t="s">
        <v>473</v>
      </c>
      <c r="F84" s="6"/>
      <c r="G84" s="6"/>
      <c r="H84" s="6"/>
      <c r="I84" s="42">
        <f>0+Q84</f>
      </c>
      <c r="O84">
        <f>0+R84</f>
      </c>
      <c r="Q84">
        <f>0+I85+I88+I91</f>
      </c>
      <c r="R84">
        <f>0+O85+O88+O91</f>
      </c>
    </row>
    <row r="85" spans="1:16" ht="12.75">
      <c r="A85" s="25" t="s">
        <v>45</v>
      </c>
      <c r="B85" s="29" t="s">
        <v>280</v>
      </c>
      <c r="C85" s="29" t="s">
        <v>937</v>
      </c>
      <c r="D85" s="25" t="s">
        <v>47</v>
      </c>
      <c r="E85" s="30" t="s">
        <v>938</v>
      </c>
      <c r="F85" s="31" t="s">
        <v>99</v>
      </c>
      <c r="G85" s="32">
        <v>2568.87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939</v>
      </c>
    </row>
    <row r="87" spans="1:5" ht="12.75">
      <c r="A87" s="38" t="s">
        <v>52</v>
      </c>
      <c r="E87" s="37" t="s">
        <v>940</v>
      </c>
    </row>
    <row r="88" spans="1:16" ht="12.75">
      <c r="A88" s="25" t="s">
        <v>45</v>
      </c>
      <c r="B88" s="29" t="s">
        <v>285</v>
      </c>
      <c r="C88" s="29" t="s">
        <v>941</v>
      </c>
      <c r="D88" s="25" t="s">
        <v>47</v>
      </c>
      <c r="E88" s="30" t="s">
        <v>942</v>
      </c>
      <c r="F88" s="31" t="s">
        <v>99</v>
      </c>
      <c r="G88" s="32">
        <v>132.1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943</v>
      </c>
    </row>
    <row r="90" spans="1:5" ht="12.75">
      <c r="A90" s="38" t="s">
        <v>52</v>
      </c>
      <c r="E90" s="37" t="s">
        <v>944</v>
      </c>
    </row>
    <row r="91" spans="1:16" ht="12.75">
      <c r="A91" s="25" t="s">
        <v>45</v>
      </c>
      <c r="B91" s="29" t="s">
        <v>289</v>
      </c>
      <c r="C91" s="29" t="s">
        <v>945</v>
      </c>
      <c r="D91" s="25" t="s">
        <v>47</v>
      </c>
      <c r="E91" s="30" t="s">
        <v>946</v>
      </c>
      <c r="F91" s="31" t="s">
        <v>99</v>
      </c>
      <c r="G91" s="32">
        <v>115.59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947</v>
      </c>
    </row>
    <row r="93" spans="1:5" ht="12.75">
      <c r="A93" s="36" t="s">
        <v>52</v>
      </c>
      <c r="E93" s="37" t="s">
        <v>948</v>
      </c>
    </row>
    <row r="94" spans="1:18" ht="12.75" customHeight="1">
      <c r="A94" s="6" t="s">
        <v>43</v>
      </c>
      <c r="B94" s="6"/>
      <c r="C94" s="41" t="s">
        <v>73</v>
      </c>
      <c r="D94" s="6"/>
      <c r="E94" s="27" t="s">
        <v>482</v>
      </c>
      <c r="F94" s="6"/>
      <c r="G94" s="6"/>
      <c r="H94" s="6"/>
      <c r="I94" s="42">
        <f>0+Q94</f>
      </c>
      <c r="O94">
        <f>0+R94</f>
      </c>
      <c r="Q94">
        <f>0+I95</f>
      </c>
      <c r="R94">
        <f>0+O95</f>
      </c>
    </row>
    <row r="95" spans="1:16" ht="12.75">
      <c r="A95" s="25" t="s">
        <v>45</v>
      </c>
      <c r="B95" s="29" t="s">
        <v>294</v>
      </c>
      <c r="C95" s="29" t="s">
        <v>484</v>
      </c>
      <c r="D95" s="25" t="s">
        <v>47</v>
      </c>
      <c r="E95" s="30" t="s">
        <v>485</v>
      </c>
      <c r="F95" s="31" t="s">
        <v>124</v>
      </c>
      <c r="G95" s="32">
        <v>314.53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949</v>
      </c>
    </row>
    <row r="97" spans="1:5" ht="12.75">
      <c r="A97" s="36" t="s">
        <v>52</v>
      </c>
      <c r="E97" s="37" t="s">
        <v>950</v>
      </c>
    </row>
    <row r="98" spans="1:18" ht="12.75" customHeight="1">
      <c r="A98" s="6" t="s">
        <v>43</v>
      </c>
      <c r="B98" s="6"/>
      <c r="C98" s="41" t="s">
        <v>40</v>
      </c>
      <c r="D98" s="6"/>
      <c r="E98" s="27" t="s">
        <v>121</v>
      </c>
      <c r="F98" s="6"/>
      <c r="G98" s="6"/>
      <c r="H98" s="6"/>
      <c r="I98" s="42">
        <f>0+Q98</f>
      </c>
      <c r="O98">
        <f>0+R98</f>
      </c>
      <c r="Q98">
        <f>0+I99+I102+I105+I108+I111+I114+I117+I120</f>
      </c>
      <c r="R98">
        <f>0+O99+O102+O105+O108+O111+O114+O117+O120</f>
      </c>
    </row>
    <row r="99" spans="1:16" ht="12.75">
      <c r="A99" s="25" t="s">
        <v>45</v>
      </c>
      <c r="B99" s="29" t="s">
        <v>299</v>
      </c>
      <c r="C99" s="29" t="s">
        <v>951</v>
      </c>
      <c r="D99" s="25" t="s">
        <v>47</v>
      </c>
      <c r="E99" s="30" t="s">
        <v>952</v>
      </c>
      <c r="F99" s="31" t="s">
        <v>124</v>
      </c>
      <c r="G99" s="32">
        <v>330.26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953</v>
      </c>
    </row>
    <row r="101" spans="1:5" ht="12.75">
      <c r="A101" s="38" t="s">
        <v>52</v>
      </c>
      <c r="E101" s="37" t="s">
        <v>954</v>
      </c>
    </row>
    <row r="102" spans="1:16" ht="12.75">
      <c r="A102" s="25" t="s">
        <v>45</v>
      </c>
      <c r="B102" s="29" t="s">
        <v>301</v>
      </c>
      <c r="C102" s="29" t="s">
        <v>955</v>
      </c>
      <c r="D102" s="25" t="s">
        <v>47</v>
      </c>
      <c r="E102" s="30" t="s">
        <v>956</v>
      </c>
      <c r="F102" s="31" t="s">
        <v>104</v>
      </c>
      <c r="G102" s="32">
        <v>78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957</v>
      </c>
    </row>
    <row r="104" spans="1:5" ht="12.75">
      <c r="A104" s="38" t="s">
        <v>52</v>
      </c>
      <c r="E104" s="37" t="s">
        <v>958</v>
      </c>
    </row>
    <row r="105" spans="1:16" ht="12.75">
      <c r="A105" s="25" t="s">
        <v>45</v>
      </c>
      <c r="B105" s="29" t="s">
        <v>306</v>
      </c>
      <c r="C105" s="29" t="s">
        <v>959</v>
      </c>
      <c r="D105" s="25" t="s">
        <v>47</v>
      </c>
      <c r="E105" s="30" t="s">
        <v>960</v>
      </c>
      <c r="F105" s="31" t="s">
        <v>124</v>
      </c>
      <c r="G105" s="32">
        <v>322.53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961</v>
      </c>
    </row>
    <row r="107" spans="1:5" ht="38.25">
      <c r="A107" s="38" t="s">
        <v>52</v>
      </c>
      <c r="E107" s="37" t="s">
        <v>962</v>
      </c>
    </row>
    <row r="108" spans="1:16" ht="12.75">
      <c r="A108" s="25" t="s">
        <v>45</v>
      </c>
      <c r="B108" s="29" t="s">
        <v>309</v>
      </c>
      <c r="C108" s="29" t="s">
        <v>546</v>
      </c>
      <c r="D108" s="25" t="s">
        <v>47</v>
      </c>
      <c r="E108" s="30" t="s">
        <v>547</v>
      </c>
      <c r="F108" s="31" t="s">
        <v>124</v>
      </c>
      <c r="G108" s="32">
        <v>6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963</v>
      </c>
    </row>
    <row r="110" spans="1:5" ht="12.75">
      <c r="A110" s="38" t="s">
        <v>52</v>
      </c>
      <c r="E110" s="37" t="s">
        <v>964</v>
      </c>
    </row>
    <row r="111" spans="1:16" ht="12.75">
      <c r="A111" s="25" t="s">
        <v>45</v>
      </c>
      <c r="B111" s="29" t="s">
        <v>314</v>
      </c>
      <c r="C111" s="29" t="s">
        <v>965</v>
      </c>
      <c r="D111" s="25" t="s">
        <v>47</v>
      </c>
      <c r="E111" s="30" t="s">
        <v>966</v>
      </c>
      <c r="F111" s="31" t="s">
        <v>99</v>
      </c>
      <c r="G111" s="32">
        <v>259.86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25.5">
      <c r="A112" s="34" t="s">
        <v>50</v>
      </c>
      <c r="E112" s="35" t="s">
        <v>967</v>
      </c>
    </row>
    <row r="113" spans="1:5" ht="38.25">
      <c r="A113" s="38" t="s">
        <v>52</v>
      </c>
      <c r="E113" s="37" t="s">
        <v>968</v>
      </c>
    </row>
    <row r="114" spans="1:16" ht="25.5">
      <c r="A114" s="25" t="s">
        <v>45</v>
      </c>
      <c r="B114" s="29" t="s">
        <v>317</v>
      </c>
      <c r="C114" s="29" t="s">
        <v>969</v>
      </c>
      <c r="D114" s="25" t="s">
        <v>47</v>
      </c>
      <c r="E114" s="30" t="s">
        <v>970</v>
      </c>
      <c r="F114" s="31" t="s">
        <v>124</v>
      </c>
      <c r="G114" s="32">
        <v>345.98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971</v>
      </c>
    </row>
    <row r="116" spans="1:5" ht="12.75">
      <c r="A116" s="38" t="s">
        <v>52</v>
      </c>
      <c r="E116" s="37" t="s">
        <v>972</v>
      </c>
    </row>
    <row r="117" spans="1:16" ht="12.75">
      <c r="A117" s="25" t="s">
        <v>45</v>
      </c>
      <c r="B117" s="29" t="s">
        <v>322</v>
      </c>
      <c r="C117" s="29" t="s">
        <v>973</v>
      </c>
      <c r="D117" s="25" t="s">
        <v>74</v>
      </c>
      <c r="E117" s="30" t="s">
        <v>974</v>
      </c>
      <c r="F117" s="31" t="s">
        <v>104</v>
      </c>
      <c r="G117" s="32">
        <v>2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975</v>
      </c>
    </row>
    <row r="119" spans="1:5" ht="12.75">
      <c r="A119" s="38" t="s">
        <v>52</v>
      </c>
      <c r="E119" s="37" t="s">
        <v>715</v>
      </c>
    </row>
    <row r="120" spans="1:16" ht="12.75">
      <c r="A120" s="25" t="s">
        <v>45</v>
      </c>
      <c r="B120" s="29" t="s">
        <v>327</v>
      </c>
      <c r="C120" s="29" t="s">
        <v>976</v>
      </c>
      <c r="D120" s="25" t="s">
        <v>47</v>
      </c>
      <c r="E120" s="30" t="s">
        <v>977</v>
      </c>
      <c r="F120" s="31" t="s">
        <v>104</v>
      </c>
      <c r="G120" s="32">
        <v>59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978</v>
      </c>
    </row>
    <row r="122" spans="1:5" ht="12.75">
      <c r="A122" s="36" t="s">
        <v>52</v>
      </c>
      <c r="E122" s="37" t="s">
        <v>979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0+O8+O12+O37+O47+O60+O70+O77+O81+O94+O98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980</v>
      </c>
      <c r="I3" s="39">
        <f>0+I8+I12+I37+I47+I60+I70+I77+I81+I94+I98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980</v>
      </c>
      <c r="D4" s="6"/>
      <c r="E4" s="18" t="s">
        <v>981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2541.7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6" t="s">
        <v>52</v>
      </c>
      <c r="E11" s="37" t="s">
        <v>982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0+I13+I16+I19+I22+I25+I28+I31+I34</f>
      </c>
      <c r="R12">
        <f>0+O13+O16+O19+O22+O25+O28+O31+O34</f>
      </c>
    </row>
    <row r="13" spans="1:16" ht="12.75">
      <c r="A13" s="25" t="s">
        <v>45</v>
      </c>
      <c r="B13" s="29" t="s">
        <v>23</v>
      </c>
      <c r="C13" s="29" t="s">
        <v>758</v>
      </c>
      <c r="D13" s="25" t="s">
        <v>47</v>
      </c>
      <c r="E13" s="30" t="s">
        <v>759</v>
      </c>
      <c r="F13" s="31" t="s">
        <v>760</v>
      </c>
      <c r="G13" s="32">
        <v>1000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871</v>
      </c>
    </row>
    <row r="15" spans="1:5" ht="12.75">
      <c r="A15" s="38" t="s">
        <v>52</v>
      </c>
      <c r="E15" s="37" t="s">
        <v>157</v>
      </c>
    </row>
    <row r="16" spans="1:16" ht="12.75">
      <c r="A16" s="25" t="s">
        <v>45</v>
      </c>
      <c r="B16" s="29" t="s">
        <v>22</v>
      </c>
      <c r="C16" s="29" t="s">
        <v>273</v>
      </c>
      <c r="D16" s="25" t="s">
        <v>47</v>
      </c>
      <c r="E16" s="30" t="s">
        <v>274</v>
      </c>
      <c r="F16" s="31" t="s">
        <v>148</v>
      </c>
      <c r="G16" s="32">
        <v>1941.944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983</v>
      </c>
    </row>
    <row r="18" spans="1:5" ht="51">
      <c r="A18" s="38" t="s">
        <v>52</v>
      </c>
      <c r="E18" s="37" t="s">
        <v>984</v>
      </c>
    </row>
    <row r="19" spans="1:16" ht="12.75">
      <c r="A19" s="25" t="s">
        <v>45</v>
      </c>
      <c r="B19" s="29" t="s">
        <v>33</v>
      </c>
      <c r="C19" s="29" t="s">
        <v>281</v>
      </c>
      <c r="D19" s="25" t="s">
        <v>47</v>
      </c>
      <c r="E19" s="30" t="s">
        <v>282</v>
      </c>
      <c r="F19" s="31" t="s">
        <v>148</v>
      </c>
      <c r="G19" s="32">
        <v>671.094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874</v>
      </c>
    </row>
    <row r="21" spans="1:5" ht="51">
      <c r="A21" s="38" t="s">
        <v>52</v>
      </c>
      <c r="E21" s="37" t="s">
        <v>985</v>
      </c>
    </row>
    <row r="22" spans="1:16" ht="12.75">
      <c r="A22" s="25" t="s">
        <v>45</v>
      </c>
      <c r="B22" s="29" t="s">
        <v>35</v>
      </c>
      <c r="C22" s="29" t="s">
        <v>286</v>
      </c>
      <c r="D22" s="25" t="s">
        <v>47</v>
      </c>
      <c r="E22" s="30" t="s">
        <v>287</v>
      </c>
      <c r="F22" s="31" t="s">
        <v>148</v>
      </c>
      <c r="G22" s="32">
        <v>485.486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874</v>
      </c>
    </row>
    <row r="24" spans="1:5" ht="25.5">
      <c r="A24" s="38" t="s">
        <v>52</v>
      </c>
      <c r="E24" s="37" t="s">
        <v>986</v>
      </c>
    </row>
    <row r="25" spans="1:16" ht="12.75">
      <c r="A25" s="25" t="s">
        <v>45</v>
      </c>
      <c r="B25" s="29" t="s">
        <v>37</v>
      </c>
      <c r="C25" s="29" t="s">
        <v>290</v>
      </c>
      <c r="D25" s="25" t="s">
        <v>47</v>
      </c>
      <c r="E25" s="30" t="s">
        <v>291</v>
      </c>
      <c r="F25" s="31" t="s">
        <v>148</v>
      </c>
      <c r="G25" s="32">
        <v>485.486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877</v>
      </c>
    </row>
    <row r="27" spans="1:5" ht="25.5">
      <c r="A27" s="38" t="s">
        <v>52</v>
      </c>
      <c r="E27" s="37" t="s">
        <v>986</v>
      </c>
    </row>
    <row r="28" spans="1:16" ht="12.75">
      <c r="A28" s="25" t="s">
        <v>45</v>
      </c>
      <c r="B28" s="29" t="s">
        <v>69</v>
      </c>
      <c r="C28" s="29" t="s">
        <v>878</v>
      </c>
      <c r="D28" s="25" t="s">
        <v>47</v>
      </c>
      <c r="E28" s="30" t="s">
        <v>879</v>
      </c>
      <c r="F28" s="31" t="s">
        <v>148</v>
      </c>
      <c r="G28" s="32">
        <v>485.486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983</v>
      </c>
    </row>
    <row r="30" spans="1:5" ht="51">
      <c r="A30" s="38" t="s">
        <v>52</v>
      </c>
      <c r="E30" s="37" t="s">
        <v>987</v>
      </c>
    </row>
    <row r="31" spans="1:16" ht="12.75">
      <c r="A31" s="25" t="s">
        <v>45</v>
      </c>
      <c r="B31" s="29" t="s">
        <v>73</v>
      </c>
      <c r="C31" s="29" t="s">
        <v>988</v>
      </c>
      <c r="D31" s="25" t="s">
        <v>47</v>
      </c>
      <c r="E31" s="30" t="s">
        <v>989</v>
      </c>
      <c r="F31" s="31" t="s">
        <v>148</v>
      </c>
      <c r="G31" s="32">
        <v>1156.58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990</v>
      </c>
    </row>
    <row r="33" spans="1:5" ht="38.25">
      <c r="A33" s="38" t="s">
        <v>52</v>
      </c>
      <c r="E33" s="37" t="s">
        <v>991</v>
      </c>
    </row>
    <row r="34" spans="1:16" ht="12.75">
      <c r="A34" s="25" t="s">
        <v>45</v>
      </c>
      <c r="B34" s="29" t="s">
        <v>40</v>
      </c>
      <c r="C34" s="29" t="s">
        <v>340</v>
      </c>
      <c r="D34" s="25" t="s">
        <v>47</v>
      </c>
      <c r="E34" s="30" t="s">
        <v>341</v>
      </c>
      <c r="F34" s="31" t="s">
        <v>148</v>
      </c>
      <c r="G34" s="32">
        <v>83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884</v>
      </c>
    </row>
    <row r="36" spans="1:5" ht="12.75">
      <c r="A36" s="36" t="s">
        <v>52</v>
      </c>
      <c r="E36" s="37" t="s">
        <v>992</v>
      </c>
    </row>
    <row r="37" spans="1:18" ht="12.75" customHeight="1">
      <c r="A37" s="6" t="s">
        <v>43</v>
      </c>
      <c r="B37" s="6"/>
      <c r="C37" s="41" t="s">
        <v>23</v>
      </c>
      <c r="D37" s="6"/>
      <c r="E37" s="27" t="s">
        <v>178</v>
      </c>
      <c r="F37" s="6"/>
      <c r="G37" s="6"/>
      <c r="H37" s="6"/>
      <c r="I37" s="42">
        <f>0+Q37</f>
      </c>
      <c r="O37">
        <f>0+R37</f>
      </c>
      <c r="Q37">
        <f>0+I38+I41+I44</f>
      </c>
      <c r="R37">
        <f>0+O38+O41+O44</f>
      </c>
    </row>
    <row r="38" spans="1:16" ht="12.75">
      <c r="A38" s="25" t="s">
        <v>45</v>
      </c>
      <c r="B38" s="29" t="s">
        <v>42</v>
      </c>
      <c r="C38" s="29" t="s">
        <v>886</v>
      </c>
      <c r="D38" s="25" t="s">
        <v>47</v>
      </c>
      <c r="E38" s="30" t="s">
        <v>887</v>
      </c>
      <c r="F38" s="31" t="s">
        <v>148</v>
      </c>
      <c r="G38" s="32">
        <v>14.65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888</v>
      </c>
    </row>
    <row r="40" spans="1:5" ht="12.75">
      <c r="A40" s="38" t="s">
        <v>52</v>
      </c>
      <c r="E40" s="37" t="s">
        <v>993</v>
      </c>
    </row>
    <row r="41" spans="1:16" ht="12.75">
      <c r="A41" s="25" t="s">
        <v>45</v>
      </c>
      <c r="B41" s="29" t="s">
        <v>83</v>
      </c>
      <c r="C41" s="29" t="s">
        <v>890</v>
      </c>
      <c r="D41" s="25" t="s">
        <v>47</v>
      </c>
      <c r="E41" s="30" t="s">
        <v>891</v>
      </c>
      <c r="F41" s="31" t="s">
        <v>148</v>
      </c>
      <c r="G41" s="32">
        <v>301.09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892</v>
      </c>
    </row>
    <row r="43" spans="1:5" ht="12.75">
      <c r="A43" s="38" t="s">
        <v>52</v>
      </c>
      <c r="E43" s="37" t="s">
        <v>994</v>
      </c>
    </row>
    <row r="44" spans="1:16" ht="12.75">
      <c r="A44" s="25" t="s">
        <v>45</v>
      </c>
      <c r="B44" s="29" t="s">
        <v>87</v>
      </c>
      <c r="C44" s="29" t="s">
        <v>894</v>
      </c>
      <c r="D44" s="25" t="s">
        <v>47</v>
      </c>
      <c r="E44" s="30" t="s">
        <v>895</v>
      </c>
      <c r="F44" s="31" t="s">
        <v>143</v>
      </c>
      <c r="G44" s="32">
        <v>77.12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896</v>
      </c>
    </row>
    <row r="46" spans="1:5" ht="12.75">
      <c r="A46" s="36" t="s">
        <v>52</v>
      </c>
      <c r="E46" s="37" t="s">
        <v>995</v>
      </c>
    </row>
    <row r="47" spans="1:18" ht="12.75" customHeight="1">
      <c r="A47" s="6" t="s">
        <v>43</v>
      </c>
      <c r="B47" s="6"/>
      <c r="C47" s="41" t="s">
        <v>22</v>
      </c>
      <c r="D47" s="6"/>
      <c r="E47" s="27" t="s">
        <v>364</v>
      </c>
      <c r="F47" s="6"/>
      <c r="G47" s="6"/>
      <c r="H47" s="6"/>
      <c r="I47" s="42">
        <f>0+Q47</f>
      </c>
      <c r="O47">
        <f>0+R47</f>
      </c>
      <c r="Q47">
        <f>0+I48+I51+I54+I57</f>
      </c>
      <c r="R47">
        <f>0+O48+O51+O54+O57</f>
      </c>
    </row>
    <row r="48" spans="1:16" ht="12.75">
      <c r="A48" s="25" t="s">
        <v>45</v>
      </c>
      <c r="B48" s="29" t="s">
        <v>186</v>
      </c>
      <c r="C48" s="29" t="s">
        <v>902</v>
      </c>
      <c r="D48" s="25" t="s">
        <v>47</v>
      </c>
      <c r="E48" s="30" t="s">
        <v>903</v>
      </c>
      <c r="F48" s="31" t="s">
        <v>148</v>
      </c>
      <c r="G48" s="32">
        <v>43.94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904</v>
      </c>
    </row>
    <row r="50" spans="1:5" ht="12.75">
      <c r="A50" s="38" t="s">
        <v>52</v>
      </c>
      <c r="E50" s="37" t="s">
        <v>996</v>
      </c>
    </row>
    <row r="51" spans="1:16" ht="12.75">
      <c r="A51" s="25" t="s">
        <v>45</v>
      </c>
      <c r="B51" s="29" t="s">
        <v>191</v>
      </c>
      <c r="C51" s="29" t="s">
        <v>906</v>
      </c>
      <c r="D51" s="25" t="s">
        <v>47</v>
      </c>
      <c r="E51" s="30" t="s">
        <v>907</v>
      </c>
      <c r="F51" s="31" t="s">
        <v>143</v>
      </c>
      <c r="G51" s="32">
        <v>6.51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908</v>
      </c>
    </row>
    <row r="53" spans="1:5" ht="12.75">
      <c r="A53" s="38" t="s">
        <v>52</v>
      </c>
      <c r="E53" s="37" t="s">
        <v>997</v>
      </c>
    </row>
    <row r="54" spans="1:16" ht="12.75">
      <c r="A54" s="25" t="s">
        <v>45</v>
      </c>
      <c r="B54" s="29" t="s">
        <v>249</v>
      </c>
      <c r="C54" s="29" t="s">
        <v>910</v>
      </c>
      <c r="D54" s="25" t="s">
        <v>47</v>
      </c>
      <c r="E54" s="30" t="s">
        <v>911</v>
      </c>
      <c r="F54" s="31" t="s">
        <v>148</v>
      </c>
      <c r="G54" s="32">
        <v>224.53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76.5">
      <c r="A55" s="34" t="s">
        <v>50</v>
      </c>
      <c r="E55" s="35" t="s">
        <v>998</v>
      </c>
    </row>
    <row r="56" spans="1:5" ht="12.75">
      <c r="A56" s="38" t="s">
        <v>52</v>
      </c>
      <c r="E56" s="37" t="s">
        <v>999</v>
      </c>
    </row>
    <row r="57" spans="1:16" ht="12.75">
      <c r="A57" s="25" t="s">
        <v>45</v>
      </c>
      <c r="B57" s="29" t="s">
        <v>254</v>
      </c>
      <c r="C57" s="29" t="s">
        <v>914</v>
      </c>
      <c r="D57" s="25" t="s">
        <v>47</v>
      </c>
      <c r="E57" s="30" t="s">
        <v>915</v>
      </c>
      <c r="F57" s="31" t="s">
        <v>143</v>
      </c>
      <c r="G57" s="32">
        <v>49.04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916</v>
      </c>
    </row>
    <row r="59" spans="1:5" ht="12.75">
      <c r="A59" s="36" t="s">
        <v>52</v>
      </c>
      <c r="E59" s="37" t="s">
        <v>1000</v>
      </c>
    </row>
    <row r="60" spans="1:18" ht="12.75" customHeight="1">
      <c r="A60" s="6" t="s">
        <v>43</v>
      </c>
      <c r="B60" s="6"/>
      <c r="C60" s="41" t="s">
        <v>33</v>
      </c>
      <c r="D60" s="6"/>
      <c r="E60" s="27" t="s">
        <v>370</v>
      </c>
      <c r="F60" s="6"/>
      <c r="G60" s="6"/>
      <c r="H60" s="6"/>
      <c r="I60" s="42">
        <f>0+Q60</f>
      </c>
      <c r="O60">
        <f>0+R60</f>
      </c>
      <c r="Q60">
        <f>0+I61+I64+I67</f>
      </c>
      <c r="R60">
        <f>0+O61+O64+O67</f>
      </c>
    </row>
    <row r="61" spans="1:16" ht="12.75">
      <c r="A61" s="25" t="s">
        <v>45</v>
      </c>
      <c r="B61" s="29" t="s">
        <v>257</v>
      </c>
      <c r="C61" s="29" t="s">
        <v>372</v>
      </c>
      <c r="D61" s="25" t="s">
        <v>47</v>
      </c>
      <c r="E61" s="30" t="s">
        <v>373</v>
      </c>
      <c r="F61" s="31" t="s">
        <v>148</v>
      </c>
      <c r="G61" s="32">
        <v>81.38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918</v>
      </c>
    </row>
    <row r="63" spans="1:5" ht="12.75">
      <c r="A63" s="38" t="s">
        <v>52</v>
      </c>
      <c r="E63" s="37" t="s">
        <v>1001</v>
      </c>
    </row>
    <row r="64" spans="1:16" ht="12.75">
      <c r="A64" s="25" t="s">
        <v>45</v>
      </c>
      <c r="B64" s="29" t="s">
        <v>261</v>
      </c>
      <c r="C64" s="29" t="s">
        <v>708</v>
      </c>
      <c r="D64" s="25" t="s">
        <v>66</v>
      </c>
      <c r="E64" s="30" t="s">
        <v>709</v>
      </c>
      <c r="F64" s="31" t="s">
        <v>148</v>
      </c>
      <c r="G64" s="32">
        <v>63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920</v>
      </c>
    </row>
    <row r="66" spans="1:5" ht="12.75">
      <c r="A66" s="38" t="s">
        <v>52</v>
      </c>
      <c r="E66" s="37" t="s">
        <v>1002</v>
      </c>
    </row>
    <row r="67" spans="1:16" ht="12.75">
      <c r="A67" s="25" t="s">
        <v>45</v>
      </c>
      <c r="B67" s="29" t="s">
        <v>266</v>
      </c>
      <c r="C67" s="29" t="s">
        <v>627</v>
      </c>
      <c r="D67" s="25" t="s">
        <v>47</v>
      </c>
      <c r="E67" s="30" t="s">
        <v>628</v>
      </c>
      <c r="F67" s="31" t="s">
        <v>148</v>
      </c>
      <c r="G67" s="32">
        <v>158.68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922</v>
      </c>
    </row>
    <row r="69" spans="1:5" ht="12.75">
      <c r="A69" s="36" t="s">
        <v>52</v>
      </c>
      <c r="E69" s="37" t="s">
        <v>1003</v>
      </c>
    </row>
    <row r="70" spans="1:18" ht="12.75" customHeight="1">
      <c r="A70" s="6" t="s">
        <v>43</v>
      </c>
      <c r="B70" s="6"/>
      <c r="C70" s="41" t="s">
        <v>35</v>
      </c>
      <c r="D70" s="6"/>
      <c r="E70" s="27" t="s">
        <v>410</v>
      </c>
      <c r="F70" s="6"/>
      <c r="G70" s="6"/>
      <c r="H70" s="6"/>
      <c r="I70" s="42">
        <f>0+Q70</f>
      </c>
      <c r="O70">
        <f>0+R70</f>
      </c>
      <c r="Q70">
        <f>0+I71+I74</f>
      </c>
      <c r="R70">
        <f>0+O71+O74</f>
      </c>
    </row>
    <row r="71" spans="1:16" ht="12.75">
      <c r="A71" s="25" t="s">
        <v>45</v>
      </c>
      <c r="B71" s="29" t="s">
        <v>269</v>
      </c>
      <c r="C71" s="29" t="s">
        <v>924</v>
      </c>
      <c r="D71" s="25" t="s">
        <v>47</v>
      </c>
      <c r="E71" s="30" t="s">
        <v>925</v>
      </c>
      <c r="F71" s="31" t="s">
        <v>99</v>
      </c>
      <c r="G71" s="32">
        <v>4.4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926</v>
      </c>
    </row>
    <row r="73" spans="1:5" ht="12.75">
      <c r="A73" s="38" t="s">
        <v>52</v>
      </c>
      <c r="E73" s="37" t="s">
        <v>927</v>
      </c>
    </row>
    <row r="74" spans="1:16" ht="12.75">
      <c r="A74" s="25" t="s">
        <v>45</v>
      </c>
      <c r="B74" s="29" t="s">
        <v>272</v>
      </c>
      <c r="C74" s="29" t="s">
        <v>928</v>
      </c>
      <c r="D74" s="25" t="s">
        <v>47</v>
      </c>
      <c r="E74" s="30" t="s">
        <v>929</v>
      </c>
      <c r="F74" s="31" t="s">
        <v>99</v>
      </c>
      <c r="G74" s="32">
        <v>116.25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25.5">
      <c r="A75" s="34" t="s">
        <v>50</v>
      </c>
      <c r="E75" s="35" t="s">
        <v>930</v>
      </c>
    </row>
    <row r="76" spans="1:5" ht="12.75">
      <c r="A76" s="36" t="s">
        <v>52</v>
      </c>
      <c r="E76" s="37" t="s">
        <v>1004</v>
      </c>
    </row>
    <row r="77" spans="1:18" ht="12.75" customHeight="1">
      <c r="A77" s="6" t="s">
        <v>43</v>
      </c>
      <c r="B77" s="6"/>
      <c r="C77" s="41" t="s">
        <v>37</v>
      </c>
      <c r="D77" s="6"/>
      <c r="E77" s="27" t="s">
        <v>932</v>
      </c>
      <c r="F77" s="6"/>
      <c r="G77" s="6"/>
      <c r="H77" s="6"/>
      <c r="I77" s="42">
        <f>0+Q77</f>
      </c>
      <c r="O77">
        <f>0+R77</f>
      </c>
      <c r="Q77">
        <f>0+I78</f>
      </c>
      <c r="R77">
        <f>0+O78</f>
      </c>
    </row>
    <row r="78" spans="1:16" ht="12.75">
      <c r="A78" s="25" t="s">
        <v>45</v>
      </c>
      <c r="B78" s="29" t="s">
        <v>277</v>
      </c>
      <c r="C78" s="29" t="s">
        <v>933</v>
      </c>
      <c r="D78" s="25" t="s">
        <v>47</v>
      </c>
      <c r="E78" s="30" t="s">
        <v>934</v>
      </c>
      <c r="F78" s="31" t="s">
        <v>99</v>
      </c>
      <c r="G78" s="32">
        <v>130.2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935</v>
      </c>
    </row>
    <row r="80" spans="1:5" ht="12.75">
      <c r="A80" s="36" t="s">
        <v>52</v>
      </c>
      <c r="E80" s="37" t="s">
        <v>1005</v>
      </c>
    </row>
    <row r="81" spans="1:18" ht="12.75" customHeight="1">
      <c r="A81" s="6" t="s">
        <v>43</v>
      </c>
      <c r="B81" s="6"/>
      <c r="C81" s="41" t="s">
        <v>69</v>
      </c>
      <c r="D81" s="6"/>
      <c r="E81" s="27" t="s">
        <v>473</v>
      </c>
      <c r="F81" s="6"/>
      <c r="G81" s="6"/>
      <c r="H81" s="6"/>
      <c r="I81" s="42">
        <f>0+Q81</f>
      </c>
      <c r="O81">
        <f>0+R81</f>
      </c>
      <c r="Q81">
        <f>0+I82+I85+I88+I91</f>
      </c>
      <c r="R81">
        <f>0+O82+O85+O88+O91</f>
      </c>
    </row>
    <row r="82" spans="1:16" ht="12.75">
      <c r="A82" s="25" t="s">
        <v>45</v>
      </c>
      <c r="B82" s="29" t="s">
        <v>90</v>
      </c>
      <c r="C82" s="29" t="s">
        <v>898</v>
      </c>
      <c r="D82" s="25" t="s">
        <v>47</v>
      </c>
      <c r="E82" s="30" t="s">
        <v>899</v>
      </c>
      <c r="F82" s="31" t="s">
        <v>99</v>
      </c>
      <c r="G82" s="32">
        <v>511.5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900</v>
      </c>
    </row>
    <row r="84" spans="1:5" ht="12.75">
      <c r="A84" s="38" t="s">
        <v>52</v>
      </c>
      <c r="E84" s="37" t="s">
        <v>1006</v>
      </c>
    </row>
    <row r="85" spans="1:16" ht="12.75">
      <c r="A85" s="25" t="s">
        <v>45</v>
      </c>
      <c r="B85" s="29" t="s">
        <v>280</v>
      </c>
      <c r="C85" s="29" t="s">
        <v>937</v>
      </c>
      <c r="D85" s="25" t="s">
        <v>47</v>
      </c>
      <c r="E85" s="30" t="s">
        <v>938</v>
      </c>
      <c r="F85" s="31" t="s">
        <v>99</v>
      </c>
      <c r="G85" s="32">
        <v>1075.58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939</v>
      </c>
    </row>
    <row r="87" spans="1:5" ht="12.75">
      <c r="A87" s="38" t="s">
        <v>52</v>
      </c>
      <c r="E87" s="37" t="s">
        <v>1007</v>
      </c>
    </row>
    <row r="88" spans="1:16" ht="12.75">
      <c r="A88" s="25" t="s">
        <v>45</v>
      </c>
      <c r="B88" s="29" t="s">
        <v>285</v>
      </c>
      <c r="C88" s="29" t="s">
        <v>941</v>
      </c>
      <c r="D88" s="25" t="s">
        <v>47</v>
      </c>
      <c r="E88" s="30" t="s">
        <v>942</v>
      </c>
      <c r="F88" s="31" t="s">
        <v>99</v>
      </c>
      <c r="G88" s="32">
        <v>65.1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943</v>
      </c>
    </row>
    <row r="90" spans="1:5" ht="12.75">
      <c r="A90" s="38" t="s">
        <v>52</v>
      </c>
      <c r="E90" s="37" t="s">
        <v>1008</v>
      </c>
    </row>
    <row r="91" spans="1:16" ht="12.75">
      <c r="A91" s="25" t="s">
        <v>45</v>
      </c>
      <c r="B91" s="29" t="s">
        <v>289</v>
      </c>
      <c r="C91" s="29" t="s">
        <v>945</v>
      </c>
      <c r="D91" s="25" t="s">
        <v>47</v>
      </c>
      <c r="E91" s="30" t="s">
        <v>946</v>
      </c>
      <c r="F91" s="31" t="s">
        <v>99</v>
      </c>
      <c r="G91" s="32">
        <v>56.96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947</v>
      </c>
    </row>
    <row r="93" spans="1:5" ht="12.75">
      <c r="A93" s="36" t="s">
        <v>52</v>
      </c>
      <c r="E93" s="37" t="s">
        <v>1009</v>
      </c>
    </row>
    <row r="94" spans="1:18" ht="12.75" customHeight="1">
      <c r="A94" s="6" t="s">
        <v>43</v>
      </c>
      <c r="B94" s="6"/>
      <c r="C94" s="41" t="s">
        <v>73</v>
      </c>
      <c r="D94" s="6"/>
      <c r="E94" s="27" t="s">
        <v>482</v>
      </c>
      <c r="F94" s="6"/>
      <c r="G94" s="6"/>
      <c r="H94" s="6"/>
      <c r="I94" s="42">
        <f>0+Q94</f>
      </c>
      <c r="O94">
        <f>0+R94</f>
      </c>
      <c r="Q94">
        <f>0+I95</f>
      </c>
      <c r="R94">
        <f>0+O95</f>
      </c>
    </row>
    <row r="95" spans="1:16" ht="12.75">
      <c r="A95" s="25" t="s">
        <v>45</v>
      </c>
      <c r="B95" s="29" t="s">
        <v>294</v>
      </c>
      <c r="C95" s="29" t="s">
        <v>484</v>
      </c>
      <c r="D95" s="25" t="s">
        <v>47</v>
      </c>
      <c r="E95" s="30" t="s">
        <v>485</v>
      </c>
      <c r="F95" s="31" t="s">
        <v>124</v>
      </c>
      <c r="G95" s="32">
        <v>155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949</v>
      </c>
    </row>
    <row r="97" spans="1:5" ht="12.75">
      <c r="A97" s="36" t="s">
        <v>52</v>
      </c>
      <c r="E97" s="37" t="s">
        <v>1010</v>
      </c>
    </row>
    <row r="98" spans="1:18" ht="12.75" customHeight="1">
      <c r="A98" s="6" t="s">
        <v>43</v>
      </c>
      <c r="B98" s="6"/>
      <c r="C98" s="41" t="s">
        <v>40</v>
      </c>
      <c r="D98" s="6"/>
      <c r="E98" s="27" t="s">
        <v>121</v>
      </c>
      <c r="F98" s="6"/>
      <c r="G98" s="6"/>
      <c r="H98" s="6"/>
      <c r="I98" s="42">
        <f>0+Q98</f>
      </c>
      <c r="O98">
        <f>0+R98</f>
      </c>
      <c r="Q98">
        <f>0+I99+I102+I105+I108+I111+I114+I117+I120</f>
      </c>
      <c r="R98">
        <f>0+O99+O102+O105+O108+O111+O114+O117+O120</f>
      </c>
    </row>
    <row r="99" spans="1:16" ht="12.75">
      <c r="A99" s="25" t="s">
        <v>45</v>
      </c>
      <c r="B99" s="29" t="s">
        <v>299</v>
      </c>
      <c r="C99" s="29" t="s">
        <v>951</v>
      </c>
      <c r="D99" s="25" t="s">
        <v>47</v>
      </c>
      <c r="E99" s="30" t="s">
        <v>952</v>
      </c>
      <c r="F99" s="31" t="s">
        <v>124</v>
      </c>
      <c r="G99" s="32">
        <v>162.75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953</v>
      </c>
    </row>
    <row r="101" spans="1:5" ht="12.75">
      <c r="A101" s="38" t="s">
        <v>52</v>
      </c>
      <c r="E101" s="37" t="s">
        <v>1011</v>
      </c>
    </row>
    <row r="102" spans="1:16" ht="12.75">
      <c r="A102" s="25" t="s">
        <v>45</v>
      </c>
      <c r="B102" s="29" t="s">
        <v>301</v>
      </c>
      <c r="C102" s="29" t="s">
        <v>955</v>
      </c>
      <c r="D102" s="25" t="s">
        <v>47</v>
      </c>
      <c r="E102" s="30" t="s">
        <v>956</v>
      </c>
      <c r="F102" s="31" t="s">
        <v>104</v>
      </c>
      <c r="G102" s="32">
        <v>34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957</v>
      </c>
    </row>
    <row r="104" spans="1:5" ht="12.75">
      <c r="A104" s="38" t="s">
        <v>52</v>
      </c>
      <c r="E104" s="37" t="s">
        <v>1012</v>
      </c>
    </row>
    <row r="105" spans="1:16" ht="12.75">
      <c r="A105" s="25" t="s">
        <v>45</v>
      </c>
      <c r="B105" s="29" t="s">
        <v>306</v>
      </c>
      <c r="C105" s="29" t="s">
        <v>959</v>
      </c>
      <c r="D105" s="25" t="s">
        <v>47</v>
      </c>
      <c r="E105" s="30" t="s">
        <v>960</v>
      </c>
      <c r="F105" s="31" t="s">
        <v>124</v>
      </c>
      <c r="G105" s="32">
        <v>163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961</v>
      </c>
    </row>
    <row r="107" spans="1:5" ht="38.25">
      <c r="A107" s="38" t="s">
        <v>52</v>
      </c>
      <c r="E107" s="37" t="s">
        <v>1013</v>
      </c>
    </row>
    <row r="108" spans="1:16" ht="12.75">
      <c r="A108" s="25" t="s">
        <v>45</v>
      </c>
      <c r="B108" s="29" t="s">
        <v>309</v>
      </c>
      <c r="C108" s="29" t="s">
        <v>546</v>
      </c>
      <c r="D108" s="25" t="s">
        <v>47</v>
      </c>
      <c r="E108" s="30" t="s">
        <v>547</v>
      </c>
      <c r="F108" s="31" t="s">
        <v>124</v>
      </c>
      <c r="G108" s="32">
        <v>6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963</v>
      </c>
    </row>
    <row r="110" spans="1:5" ht="12.75">
      <c r="A110" s="38" t="s">
        <v>52</v>
      </c>
      <c r="E110" s="37" t="s">
        <v>964</v>
      </c>
    </row>
    <row r="111" spans="1:16" ht="12.75">
      <c r="A111" s="25" t="s">
        <v>45</v>
      </c>
      <c r="B111" s="29" t="s">
        <v>314</v>
      </c>
      <c r="C111" s="29" t="s">
        <v>965</v>
      </c>
      <c r="D111" s="25" t="s">
        <v>47</v>
      </c>
      <c r="E111" s="30" t="s">
        <v>966</v>
      </c>
      <c r="F111" s="31" t="s">
        <v>99</v>
      </c>
      <c r="G111" s="32">
        <v>62.79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25.5">
      <c r="A112" s="34" t="s">
        <v>50</v>
      </c>
      <c r="E112" s="35" t="s">
        <v>967</v>
      </c>
    </row>
    <row r="113" spans="1:5" ht="38.25">
      <c r="A113" s="38" t="s">
        <v>52</v>
      </c>
      <c r="E113" s="37" t="s">
        <v>1014</v>
      </c>
    </row>
    <row r="114" spans="1:16" ht="25.5">
      <c r="A114" s="25" t="s">
        <v>45</v>
      </c>
      <c r="B114" s="29" t="s">
        <v>317</v>
      </c>
      <c r="C114" s="29" t="s">
        <v>969</v>
      </c>
      <c r="D114" s="25" t="s">
        <v>47</v>
      </c>
      <c r="E114" s="30" t="s">
        <v>970</v>
      </c>
      <c r="F114" s="31" t="s">
        <v>124</v>
      </c>
      <c r="G114" s="32">
        <v>170.5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971</v>
      </c>
    </row>
    <row r="116" spans="1:5" ht="12.75">
      <c r="A116" s="38" t="s">
        <v>52</v>
      </c>
      <c r="E116" s="37" t="s">
        <v>1015</v>
      </c>
    </row>
    <row r="117" spans="1:16" ht="12.75">
      <c r="A117" s="25" t="s">
        <v>45</v>
      </c>
      <c r="B117" s="29" t="s">
        <v>322</v>
      </c>
      <c r="C117" s="29" t="s">
        <v>973</v>
      </c>
      <c r="D117" s="25" t="s">
        <v>74</v>
      </c>
      <c r="E117" s="30" t="s">
        <v>974</v>
      </c>
      <c r="F117" s="31" t="s">
        <v>104</v>
      </c>
      <c r="G117" s="32">
        <v>2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975</v>
      </c>
    </row>
    <row r="119" spans="1:5" ht="12.75">
      <c r="A119" s="38" t="s">
        <v>52</v>
      </c>
      <c r="E119" s="37" t="s">
        <v>715</v>
      </c>
    </row>
    <row r="120" spans="1:16" ht="12.75">
      <c r="A120" s="25" t="s">
        <v>45</v>
      </c>
      <c r="B120" s="29" t="s">
        <v>327</v>
      </c>
      <c r="C120" s="29" t="s">
        <v>976</v>
      </c>
      <c r="D120" s="25" t="s">
        <v>47</v>
      </c>
      <c r="E120" s="30" t="s">
        <v>977</v>
      </c>
      <c r="F120" s="31" t="s">
        <v>104</v>
      </c>
      <c r="G120" s="32">
        <v>31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978</v>
      </c>
    </row>
    <row r="122" spans="1:5" ht="12.75">
      <c r="A122" s="36" t="s">
        <v>52</v>
      </c>
      <c r="E122" s="37" t="s">
        <v>1016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0+O8+O15+O37+O44+O48+O88+O101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1017</v>
      </c>
      <c r="I3" s="39">
        <f>0+I8+I15+I37+I44+I48+I88+I101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1017</v>
      </c>
      <c r="D4" s="6"/>
      <c r="E4" s="18" t="s">
        <v>1018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1019</v>
      </c>
      <c r="D9" s="25" t="s">
        <v>1020</v>
      </c>
      <c r="E9" s="30" t="s">
        <v>142</v>
      </c>
      <c r="F9" s="31" t="s">
        <v>148</v>
      </c>
      <c r="G9" s="32">
        <v>3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1021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1019</v>
      </c>
      <c r="D12" s="25" t="s">
        <v>1022</v>
      </c>
      <c r="E12" s="30" t="s">
        <v>142</v>
      </c>
      <c r="F12" s="31" t="s">
        <v>148</v>
      </c>
      <c r="G12" s="32">
        <v>17.525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1023</v>
      </c>
    </row>
    <row r="14" spans="1:5" ht="51">
      <c r="A14" s="36" t="s">
        <v>52</v>
      </c>
      <c r="E14" s="37" t="s">
        <v>1024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</f>
      </c>
      <c r="R15">
        <f>0+O16+O19+O22+O25+O28+O31+O34</f>
      </c>
    </row>
    <row r="16" spans="1:16" ht="12.75">
      <c r="A16" s="25" t="s">
        <v>45</v>
      </c>
      <c r="B16" s="29" t="s">
        <v>22</v>
      </c>
      <c r="C16" s="29" t="s">
        <v>281</v>
      </c>
      <c r="D16" s="25" t="s">
        <v>47</v>
      </c>
      <c r="E16" s="30" t="s">
        <v>282</v>
      </c>
      <c r="F16" s="31" t="s">
        <v>148</v>
      </c>
      <c r="G16" s="32">
        <v>17.525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1025</v>
      </c>
    </row>
    <row r="18" spans="1:5" ht="51">
      <c r="A18" s="38" t="s">
        <v>52</v>
      </c>
      <c r="E18" s="37" t="s">
        <v>1024</v>
      </c>
    </row>
    <row r="19" spans="1:16" ht="12.75">
      <c r="A19" s="25" t="s">
        <v>45</v>
      </c>
      <c r="B19" s="29" t="s">
        <v>33</v>
      </c>
      <c r="C19" s="29" t="s">
        <v>1026</v>
      </c>
      <c r="D19" s="25" t="s">
        <v>47</v>
      </c>
      <c r="E19" s="30" t="s">
        <v>1027</v>
      </c>
      <c r="F19" s="31" t="s">
        <v>148</v>
      </c>
      <c r="G19" s="32">
        <v>6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1028</v>
      </c>
    </row>
    <row r="21" spans="1:5" ht="12.75">
      <c r="A21" s="38" t="s">
        <v>52</v>
      </c>
      <c r="E21" s="37" t="s">
        <v>1029</v>
      </c>
    </row>
    <row r="22" spans="1:16" ht="12.75">
      <c r="A22" s="25" t="s">
        <v>45</v>
      </c>
      <c r="B22" s="29" t="s">
        <v>35</v>
      </c>
      <c r="C22" s="29" t="s">
        <v>295</v>
      </c>
      <c r="D22" s="25" t="s">
        <v>47</v>
      </c>
      <c r="E22" s="30" t="s">
        <v>296</v>
      </c>
      <c r="F22" s="31" t="s">
        <v>148</v>
      </c>
      <c r="G22" s="32">
        <v>47.48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38.25">
      <c r="A24" s="38" t="s">
        <v>52</v>
      </c>
      <c r="E24" s="37" t="s">
        <v>1030</v>
      </c>
    </row>
    <row r="25" spans="1:16" ht="12.75">
      <c r="A25" s="25" t="s">
        <v>45</v>
      </c>
      <c r="B25" s="29" t="s">
        <v>37</v>
      </c>
      <c r="C25" s="29" t="s">
        <v>1031</v>
      </c>
      <c r="D25" s="25" t="s">
        <v>47</v>
      </c>
      <c r="E25" s="30" t="s">
        <v>1032</v>
      </c>
      <c r="F25" s="31" t="s">
        <v>124</v>
      </c>
      <c r="G25" s="32">
        <v>12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1033</v>
      </c>
    </row>
    <row r="27" spans="1:5" ht="12.75">
      <c r="A27" s="38" t="s">
        <v>52</v>
      </c>
      <c r="E27" s="37" t="s">
        <v>1034</v>
      </c>
    </row>
    <row r="28" spans="1:16" ht="12.75">
      <c r="A28" s="25" t="s">
        <v>45</v>
      </c>
      <c r="B28" s="29" t="s">
        <v>69</v>
      </c>
      <c r="C28" s="29" t="s">
        <v>318</v>
      </c>
      <c r="D28" s="25" t="s">
        <v>47</v>
      </c>
      <c r="E28" s="30" t="s">
        <v>319</v>
      </c>
      <c r="F28" s="31" t="s">
        <v>148</v>
      </c>
      <c r="G28" s="32">
        <v>17.525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1035</v>
      </c>
    </row>
    <row r="30" spans="1:5" ht="51">
      <c r="A30" s="38" t="s">
        <v>52</v>
      </c>
      <c r="E30" s="37" t="s">
        <v>1024</v>
      </c>
    </row>
    <row r="31" spans="1:16" ht="12.75">
      <c r="A31" s="25" t="s">
        <v>45</v>
      </c>
      <c r="B31" s="29" t="s">
        <v>73</v>
      </c>
      <c r="C31" s="29" t="s">
        <v>167</v>
      </c>
      <c r="D31" s="25" t="s">
        <v>47</v>
      </c>
      <c r="E31" s="30" t="s">
        <v>168</v>
      </c>
      <c r="F31" s="31" t="s">
        <v>148</v>
      </c>
      <c r="G31" s="32">
        <v>36.3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1036</v>
      </c>
    </row>
    <row r="33" spans="1:5" ht="38.25">
      <c r="A33" s="38" t="s">
        <v>52</v>
      </c>
      <c r="E33" s="37" t="s">
        <v>1037</v>
      </c>
    </row>
    <row r="34" spans="1:16" ht="12.75">
      <c r="A34" s="25" t="s">
        <v>45</v>
      </c>
      <c r="B34" s="29" t="s">
        <v>40</v>
      </c>
      <c r="C34" s="29" t="s">
        <v>340</v>
      </c>
      <c r="D34" s="25" t="s">
        <v>47</v>
      </c>
      <c r="E34" s="30" t="s">
        <v>341</v>
      </c>
      <c r="F34" s="31" t="s">
        <v>148</v>
      </c>
      <c r="G34" s="32">
        <v>9.8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1038</v>
      </c>
    </row>
    <row r="36" spans="1:5" ht="12.75">
      <c r="A36" s="36" t="s">
        <v>52</v>
      </c>
      <c r="E36" s="37" t="s">
        <v>1039</v>
      </c>
    </row>
    <row r="37" spans="1:18" ht="12.75" customHeight="1">
      <c r="A37" s="6" t="s">
        <v>43</v>
      </c>
      <c r="B37" s="6"/>
      <c r="C37" s="41" t="s">
        <v>23</v>
      </c>
      <c r="D37" s="6"/>
      <c r="E37" s="27" t="s">
        <v>178</v>
      </c>
      <c r="F37" s="6"/>
      <c r="G37" s="6"/>
      <c r="H37" s="6"/>
      <c r="I37" s="42">
        <f>0+Q37</f>
      </c>
      <c r="O37">
        <f>0+R37</f>
      </c>
      <c r="Q37">
        <f>0+I38+I41</f>
      </c>
      <c r="R37">
        <f>0+O38+O41</f>
      </c>
    </row>
    <row r="38" spans="1:16" ht="12.75">
      <c r="A38" s="25" t="s">
        <v>45</v>
      </c>
      <c r="B38" s="29" t="s">
        <v>42</v>
      </c>
      <c r="C38" s="29" t="s">
        <v>355</v>
      </c>
      <c r="D38" s="25" t="s">
        <v>47</v>
      </c>
      <c r="E38" s="30" t="s">
        <v>356</v>
      </c>
      <c r="F38" s="31" t="s">
        <v>148</v>
      </c>
      <c r="G38" s="32">
        <v>5.6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1040</v>
      </c>
    </row>
    <row r="40" spans="1:5" ht="12.75">
      <c r="A40" s="38" t="s">
        <v>52</v>
      </c>
      <c r="E40" s="37" t="s">
        <v>1041</v>
      </c>
    </row>
    <row r="41" spans="1:16" ht="12.75">
      <c r="A41" s="25" t="s">
        <v>45</v>
      </c>
      <c r="B41" s="29" t="s">
        <v>83</v>
      </c>
      <c r="C41" s="29" t="s">
        <v>1042</v>
      </c>
      <c r="D41" s="25" t="s">
        <v>47</v>
      </c>
      <c r="E41" s="30" t="s">
        <v>1043</v>
      </c>
      <c r="F41" s="31" t="s">
        <v>148</v>
      </c>
      <c r="G41" s="32">
        <v>0.4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1044</v>
      </c>
    </row>
    <row r="43" spans="1:5" ht="12.75">
      <c r="A43" s="36" t="s">
        <v>52</v>
      </c>
      <c r="E43" s="37" t="s">
        <v>1045</v>
      </c>
    </row>
    <row r="44" spans="1:18" ht="12.75" customHeight="1">
      <c r="A44" s="6" t="s">
        <v>43</v>
      </c>
      <c r="B44" s="6"/>
      <c r="C44" s="41" t="s">
        <v>33</v>
      </c>
      <c r="D44" s="6"/>
      <c r="E44" s="27" t="s">
        <v>370</v>
      </c>
      <c r="F44" s="6"/>
      <c r="G44" s="6"/>
      <c r="H44" s="6"/>
      <c r="I44" s="42">
        <f>0+Q44</f>
      </c>
      <c r="O44">
        <f>0+R44</f>
      </c>
      <c r="Q44">
        <f>0+I45</f>
      </c>
      <c r="R44">
        <f>0+O45</f>
      </c>
    </row>
    <row r="45" spans="1:16" ht="12.75">
      <c r="A45" s="25" t="s">
        <v>45</v>
      </c>
      <c r="B45" s="29" t="s">
        <v>87</v>
      </c>
      <c r="C45" s="29" t="s">
        <v>372</v>
      </c>
      <c r="D45" s="25" t="s">
        <v>47</v>
      </c>
      <c r="E45" s="30" t="s">
        <v>373</v>
      </c>
      <c r="F45" s="31" t="s">
        <v>148</v>
      </c>
      <c r="G45" s="32">
        <v>0.345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1046</v>
      </c>
    </row>
    <row r="47" spans="1:5" ht="12.75">
      <c r="A47" s="36" t="s">
        <v>52</v>
      </c>
      <c r="E47" s="37" t="s">
        <v>1047</v>
      </c>
    </row>
    <row r="48" spans="1:18" ht="12.75" customHeight="1">
      <c r="A48" s="6" t="s">
        <v>43</v>
      </c>
      <c r="B48" s="6"/>
      <c r="C48" s="41" t="s">
        <v>69</v>
      </c>
      <c r="D48" s="6"/>
      <c r="E48" s="27" t="s">
        <v>473</v>
      </c>
      <c r="F48" s="6"/>
      <c r="G48" s="6"/>
      <c r="H48" s="6"/>
      <c r="I48" s="42">
        <f>0+Q48</f>
      </c>
      <c r="O48">
        <f>0+R48</f>
      </c>
      <c r="Q48">
        <f>0+I49+I52+I55+I58+I61+I64+I67+I70+I73+I76+I79+I82+I85</f>
      </c>
      <c r="R48">
        <f>0+O49+O52+O55+O58+O61+O64+O67+O70+O73+O76+O79+O82+O85</f>
      </c>
    </row>
    <row r="49" spans="1:16" ht="12.75">
      <c r="A49" s="25" t="s">
        <v>45</v>
      </c>
      <c r="B49" s="29" t="s">
        <v>90</v>
      </c>
      <c r="C49" s="29" t="s">
        <v>1048</v>
      </c>
      <c r="D49" s="25" t="s">
        <v>47</v>
      </c>
      <c r="E49" s="30" t="s">
        <v>1049</v>
      </c>
      <c r="F49" s="31" t="s">
        <v>124</v>
      </c>
      <c r="G49" s="32">
        <v>140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1050</v>
      </c>
    </row>
    <row r="51" spans="1:5" ht="12.75">
      <c r="A51" s="38" t="s">
        <v>52</v>
      </c>
      <c r="E51" s="37" t="s">
        <v>1051</v>
      </c>
    </row>
    <row r="52" spans="1:16" ht="12.75">
      <c r="A52" s="25" t="s">
        <v>45</v>
      </c>
      <c r="B52" s="29" t="s">
        <v>186</v>
      </c>
      <c r="C52" s="29" t="s">
        <v>1052</v>
      </c>
      <c r="D52" s="25" t="s">
        <v>47</v>
      </c>
      <c r="E52" s="30" t="s">
        <v>1053</v>
      </c>
      <c r="F52" s="31" t="s">
        <v>124</v>
      </c>
      <c r="G52" s="32">
        <v>151.5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38.25">
      <c r="A53" s="34" t="s">
        <v>50</v>
      </c>
      <c r="E53" s="35" t="s">
        <v>1054</v>
      </c>
    </row>
    <row r="54" spans="1:5" ht="12.75">
      <c r="A54" s="38" t="s">
        <v>52</v>
      </c>
      <c r="E54" s="37" t="s">
        <v>1055</v>
      </c>
    </row>
    <row r="55" spans="1:16" ht="12.75">
      <c r="A55" s="25" t="s">
        <v>45</v>
      </c>
      <c r="B55" s="29" t="s">
        <v>191</v>
      </c>
      <c r="C55" s="29" t="s">
        <v>1056</v>
      </c>
      <c r="D55" s="25" t="s">
        <v>47</v>
      </c>
      <c r="E55" s="30" t="s">
        <v>1057</v>
      </c>
      <c r="F55" s="31" t="s">
        <v>124</v>
      </c>
      <c r="G55" s="32">
        <v>6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25.5">
      <c r="A56" s="34" t="s">
        <v>50</v>
      </c>
      <c r="E56" s="35" t="s">
        <v>1058</v>
      </c>
    </row>
    <row r="57" spans="1:5" ht="12.75">
      <c r="A57" s="38" t="s">
        <v>52</v>
      </c>
      <c r="E57" s="37" t="s">
        <v>1059</v>
      </c>
    </row>
    <row r="58" spans="1:16" ht="12.75">
      <c r="A58" s="25" t="s">
        <v>45</v>
      </c>
      <c r="B58" s="29" t="s">
        <v>249</v>
      </c>
      <c r="C58" s="29" t="s">
        <v>1060</v>
      </c>
      <c r="D58" s="25" t="s">
        <v>47</v>
      </c>
      <c r="E58" s="30" t="s">
        <v>1061</v>
      </c>
      <c r="F58" s="31" t="s">
        <v>124</v>
      </c>
      <c r="G58" s="32">
        <v>66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25.5">
      <c r="A59" s="34" t="s">
        <v>50</v>
      </c>
      <c r="E59" s="35" t="s">
        <v>1062</v>
      </c>
    </row>
    <row r="60" spans="1:5" ht="12.75">
      <c r="A60" s="38" t="s">
        <v>52</v>
      </c>
      <c r="E60" s="37" t="s">
        <v>1063</v>
      </c>
    </row>
    <row r="61" spans="1:16" ht="12.75">
      <c r="A61" s="25" t="s">
        <v>45</v>
      </c>
      <c r="B61" s="29" t="s">
        <v>254</v>
      </c>
      <c r="C61" s="29" t="s">
        <v>1064</v>
      </c>
      <c r="D61" s="25" t="s">
        <v>47</v>
      </c>
      <c r="E61" s="30" t="s">
        <v>1065</v>
      </c>
      <c r="F61" s="31" t="s">
        <v>124</v>
      </c>
      <c r="G61" s="32">
        <v>195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25.5">
      <c r="A62" s="34" t="s">
        <v>50</v>
      </c>
      <c r="E62" s="35" t="s">
        <v>1066</v>
      </c>
    </row>
    <row r="63" spans="1:5" ht="12.75">
      <c r="A63" s="38" t="s">
        <v>52</v>
      </c>
      <c r="E63" s="37" t="s">
        <v>1067</v>
      </c>
    </row>
    <row r="64" spans="1:16" ht="12.75">
      <c r="A64" s="25" t="s">
        <v>45</v>
      </c>
      <c r="B64" s="29" t="s">
        <v>257</v>
      </c>
      <c r="C64" s="29" t="s">
        <v>1068</v>
      </c>
      <c r="D64" s="25" t="s">
        <v>47</v>
      </c>
      <c r="E64" s="30" t="s">
        <v>1069</v>
      </c>
      <c r="F64" s="31" t="s">
        <v>124</v>
      </c>
      <c r="G64" s="32">
        <v>120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1070</v>
      </c>
    </row>
    <row r="66" spans="1:5" ht="12.75">
      <c r="A66" s="38" t="s">
        <v>52</v>
      </c>
      <c r="E66" s="37" t="s">
        <v>47</v>
      </c>
    </row>
    <row r="67" spans="1:16" ht="25.5">
      <c r="A67" s="25" t="s">
        <v>45</v>
      </c>
      <c r="B67" s="29" t="s">
        <v>261</v>
      </c>
      <c r="C67" s="29" t="s">
        <v>1071</v>
      </c>
      <c r="D67" s="25" t="s">
        <v>47</v>
      </c>
      <c r="E67" s="30" t="s">
        <v>1072</v>
      </c>
      <c r="F67" s="31" t="s">
        <v>104</v>
      </c>
      <c r="G67" s="32">
        <v>4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38.25">
      <c r="A68" s="34" t="s">
        <v>50</v>
      </c>
      <c r="E68" s="35" t="s">
        <v>1073</v>
      </c>
    </row>
    <row r="69" spans="1:5" ht="12.75">
      <c r="A69" s="38" t="s">
        <v>52</v>
      </c>
      <c r="E69" s="37" t="s">
        <v>47</v>
      </c>
    </row>
    <row r="70" spans="1:16" ht="12.75">
      <c r="A70" s="25" t="s">
        <v>45</v>
      </c>
      <c r="B70" s="29" t="s">
        <v>266</v>
      </c>
      <c r="C70" s="29" t="s">
        <v>1074</v>
      </c>
      <c r="D70" s="25" t="s">
        <v>47</v>
      </c>
      <c r="E70" s="30" t="s">
        <v>1075</v>
      </c>
      <c r="F70" s="31" t="s">
        <v>104</v>
      </c>
      <c r="G70" s="32">
        <v>4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47</v>
      </c>
    </row>
    <row r="72" spans="1:5" ht="12.75">
      <c r="A72" s="38" t="s">
        <v>52</v>
      </c>
      <c r="E72" s="37" t="s">
        <v>47</v>
      </c>
    </row>
    <row r="73" spans="1:16" ht="25.5">
      <c r="A73" s="25" t="s">
        <v>45</v>
      </c>
      <c r="B73" s="29" t="s">
        <v>269</v>
      </c>
      <c r="C73" s="29" t="s">
        <v>1076</v>
      </c>
      <c r="D73" s="25" t="s">
        <v>47</v>
      </c>
      <c r="E73" s="30" t="s">
        <v>1077</v>
      </c>
      <c r="F73" s="31" t="s">
        <v>104</v>
      </c>
      <c r="G73" s="32">
        <v>2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25.5">
      <c r="A74" s="34" t="s">
        <v>50</v>
      </c>
      <c r="E74" s="35" t="s">
        <v>1078</v>
      </c>
    </row>
    <row r="75" spans="1:5" ht="12.75">
      <c r="A75" s="38" t="s">
        <v>52</v>
      </c>
      <c r="E75" s="37" t="s">
        <v>47</v>
      </c>
    </row>
    <row r="76" spans="1:16" ht="25.5">
      <c r="A76" s="25" t="s">
        <v>45</v>
      </c>
      <c r="B76" s="29" t="s">
        <v>272</v>
      </c>
      <c r="C76" s="29" t="s">
        <v>1079</v>
      </c>
      <c r="D76" s="25" t="s">
        <v>47</v>
      </c>
      <c r="E76" s="30" t="s">
        <v>1080</v>
      </c>
      <c r="F76" s="31" t="s">
        <v>104</v>
      </c>
      <c r="G76" s="32">
        <v>2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25.5">
      <c r="A77" s="34" t="s">
        <v>50</v>
      </c>
      <c r="E77" s="35" t="s">
        <v>1081</v>
      </c>
    </row>
    <row r="78" spans="1:5" ht="12.75">
      <c r="A78" s="38" t="s">
        <v>52</v>
      </c>
      <c r="E78" s="37" t="s">
        <v>47</v>
      </c>
    </row>
    <row r="79" spans="1:16" ht="12.75">
      <c r="A79" s="25" t="s">
        <v>45</v>
      </c>
      <c r="B79" s="29" t="s">
        <v>277</v>
      </c>
      <c r="C79" s="29" t="s">
        <v>1082</v>
      </c>
      <c r="D79" s="25" t="s">
        <v>47</v>
      </c>
      <c r="E79" s="30" t="s">
        <v>1083</v>
      </c>
      <c r="F79" s="31" t="s">
        <v>104</v>
      </c>
      <c r="G79" s="32">
        <v>6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1084</v>
      </c>
    </row>
    <row r="81" spans="1:5" ht="12.75">
      <c r="A81" s="38" t="s">
        <v>52</v>
      </c>
      <c r="E81" s="37" t="s">
        <v>47</v>
      </c>
    </row>
    <row r="82" spans="1:16" ht="12.75">
      <c r="A82" s="25" t="s">
        <v>45</v>
      </c>
      <c r="B82" s="29" t="s">
        <v>280</v>
      </c>
      <c r="C82" s="29" t="s">
        <v>1085</v>
      </c>
      <c r="D82" s="25" t="s">
        <v>47</v>
      </c>
      <c r="E82" s="30" t="s">
        <v>1086</v>
      </c>
      <c r="F82" s="31" t="s">
        <v>104</v>
      </c>
      <c r="G82" s="32">
        <v>3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25.5">
      <c r="A83" s="34" t="s">
        <v>50</v>
      </c>
      <c r="E83" s="35" t="s">
        <v>1087</v>
      </c>
    </row>
    <row r="84" spans="1:5" ht="12.75">
      <c r="A84" s="38" t="s">
        <v>52</v>
      </c>
      <c r="E84" s="37" t="s">
        <v>1088</v>
      </c>
    </row>
    <row r="85" spans="1:16" ht="25.5">
      <c r="A85" s="25" t="s">
        <v>45</v>
      </c>
      <c r="B85" s="29" t="s">
        <v>285</v>
      </c>
      <c r="C85" s="29" t="s">
        <v>1089</v>
      </c>
      <c r="D85" s="25" t="s">
        <v>47</v>
      </c>
      <c r="E85" s="30" t="s">
        <v>1090</v>
      </c>
      <c r="F85" s="31" t="s">
        <v>104</v>
      </c>
      <c r="G85" s="32">
        <v>1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6" t="s">
        <v>52</v>
      </c>
      <c r="E87" s="37" t="s">
        <v>47</v>
      </c>
    </row>
    <row r="88" spans="1:18" ht="12.75" customHeight="1">
      <c r="A88" s="6" t="s">
        <v>43</v>
      </c>
      <c r="B88" s="6"/>
      <c r="C88" s="41" t="s">
        <v>73</v>
      </c>
      <c r="D88" s="6"/>
      <c r="E88" s="27" t="s">
        <v>482</v>
      </c>
      <c r="F88" s="6"/>
      <c r="G88" s="6"/>
      <c r="H88" s="6"/>
      <c r="I88" s="42">
        <f>0+Q88</f>
      </c>
      <c r="O88">
        <f>0+R88</f>
      </c>
      <c r="Q88">
        <f>0+I89+I92+I95+I98</f>
      </c>
      <c r="R88">
        <f>0+O89+O92+O95+O98</f>
      </c>
    </row>
    <row r="89" spans="1:16" ht="12.75">
      <c r="A89" s="25" t="s">
        <v>45</v>
      </c>
      <c r="B89" s="29" t="s">
        <v>289</v>
      </c>
      <c r="C89" s="29" t="s">
        <v>1091</v>
      </c>
      <c r="D89" s="25" t="s">
        <v>47</v>
      </c>
      <c r="E89" s="30" t="s">
        <v>1092</v>
      </c>
      <c r="F89" s="31" t="s">
        <v>124</v>
      </c>
      <c r="G89" s="32">
        <v>30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1093</v>
      </c>
    </row>
    <row r="91" spans="1:5" ht="12.75">
      <c r="A91" s="38" t="s">
        <v>52</v>
      </c>
      <c r="E91" s="37" t="s">
        <v>1094</v>
      </c>
    </row>
    <row r="92" spans="1:16" ht="12.75">
      <c r="A92" s="25" t="s">
        <v>45</v>
      </c>
      <c r="B92" s="29" t="s">
        <v>294</v>
      </c>
      <c r="C92" s="29" t="s">
        <v>1095</v>
      </c>
      <c r="D92" s="25" t="s">
        <v>47</v>
      </c>
      <c r="E92" s="30" t="s">
        <v>1096</v>
      </c>
      <c r="F92" s="31" t="s">
        <v>124</v>
      </c>
      <c r="G92" s="32">
        <v>23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25.5">
      <c r="A93" s="34" t="s">
        <v>50</v>
      </c>
      <c r="E93" s="35" t="s">
        <v>1097</v>
      </c>
    </row>
    <row r="94" spans="1:5" ht="12.75">
      <c r="A94" s="38" t="s">
        <v>52</v>
      </c>
      <c r="E94" s="37" t="s">
        <v>1098</v>
      </c>
    </row>
    <row r="95" spans="1:16" ht="12.75">
      <c r="A95" s="25" t="s">
        <v>45</v>
      </c>
      <c r="B95" s="29" t="s">
        <v>299</v>
      </c>
      <c r="C95" s="29" t="s">
        <v>1099</v>
      </c>
      <c r="D95" s="25" t="s">
        <v>47</v>
      </c>
      <c r="E95" s="30" t="s">
        <v>1100</v>
      </c>
      <c r="F95" s="31" t="s">
        <v>124</v>
      </c>
      <c r="G95" s="32">
        <v>4.8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1101</v>
      </c>
    </row>
    <row r="97" spans="1:5" ht="12.75">
      <c r="A97" s="38" t="s">
        <v>52</v>
      </c>
      <c r="E97" s="37" t="s">
        <v>1102</v>
      </c>
    </row>
    <row r="98" spans="1:16" ht="12.75">
      <c r="A98" s="25" t="s">
        <v>45</v>
      </c>
      <c r="B98" s="29" t="s">
        <v>301</v>
      </c>
      <c r="C98" s="29" t="s">
        <v>518</v>
      </c>
      <c r="D98" s="25" t="s">
        <v>47</v>
      </c>
      <c r="E98" s="30" t="s">
        <v>519</v>
      </c>
      <c r="F98" s="31" t="s">
        <v>148</v>
      </c>
      <c r="G98" s="32">
        <v>1.387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25.5">
      <c r="A99" s="34" t="s">
        <v>50</v>
      </c>
      <c r="E99" s="35" t="s">
        <v>1103</v>
      </c>
    </row>
    <row r="100" spans="1:5" ht="12.75">
      <c r="A100" s="36" t="s">
        <v>52</v>
      </c>
      <c r="E100" s="37" t="s">
        <v>1104</v>
      </c>
    </row>
    <row r="101" spans="1:18" ht="12.75" customHeight="1">
      <c r="A101" s="6" t="s">
        <v>43</v>
      </c>
      <c r="B101" s="6"/>
      <c r="C101" s="41" t="s">
        <v>40</v>
      </c>
      <c r="D101" s="6"/>
      <c r="E101" s="27" t="s">
        <v>121</v>
      </c>
      <c r="F101" s="6"/>
      <c r="G101" s="6"/>
      <c r="H101" s="6"/>
      <c r="I101" s="42">
        <f>0+Q101</f>
      </c>
      <c r="O101">
        <f>0+R101</f>
      </c>
      <c r="Q101">
        <f>0+I102</f>
      </c>
      <c r="R101">
        <f>0+O102</f>
      </c>
    </row>
    <row r="102" spans="1:16" ht="12.75">
      <c r="A102" s="25" t="s">
        <v>45</v>
      </c>
      <c r="B102" s="29" t="s">
        <v>306</v>
      </c>
      <c r="C102" s="29" t="s">
        <v>1105</v>
      </c>
      <c r="D102" s="25" t="s">
        <v>47</v>
      </c>
      <c r="E102" s="30" t="s">
        <v>1106</v>
      </c>
      <c r="F102" s="31" t="s">
        <v>148</v>
      </c>
      <c r="G102" s="32">
        <v>3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1107</v>
      </c>
    </row>
    <row r="104" spans="1:5" ht="12.75">
      <c r="A104" s="36" t="s">
        <v>52</v>
      </c>
      <c r="E104" s="37" t="s">
        <v>1088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1108</v>
      </c>
      <c r="I3" s="39">
        <f>0+I8+I12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1108</v>
      </c>
      <c r="D4" s="6"/>
      <c r="E4" s="18" t="s">
        <v>1109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146</v>
      </c>
      <c r="D9" s="25" t="s">
        <v>47</v>
      </c>
      <c r="E9" s="30" t="s">
        <v>147</v>
      </c>
      <c r="F9" s="31" t="s">
        <v>148</v>
      </c>
      <c r="G9" s="32">
        <v>944.46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1110</v>
      </c>
    </row>
    <row r="11" spans="1:5" ht="12.75">
      <c r="A11" s="36" t="s">
        <v>52</v>
      </c>
      <c r="E11" s="37" t="s">
        <v>1111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</f>
      </c>
      <c r="R12">
        <f>0+O13+O16</f>
      </c>
    </row>
    <row r="13" spans="1:16" ht="12.75">
      <c r="A13" s="25" t="s">
        <v>45</v>
      </c>
      <c r="B13" s="29" t="s">
        <v>23</v>
      </c>
      <c r="C13" s="29" t="s">
        <v>1112</v>
      </c>
      <c r="D13" s="25" t="s">
        <v>47</v>
      </c>
      <c r="E13" s="30" t="s">
        <v>1113</v>
      </c>
      <c r="F13" s="31" t="s">
        <v>148</v>
      </c>
      <c r="G13" s="32">
        <v>944.46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25.5">
      <c r="A15" s="38" t="s">
        <v>52</v>
      </c>
      <c r="E15" s="37" t="s">
        <v>1114</v>
      </c>
    </row>
    <row r="16" spans="1:16" ht="12.75">
      <c r="A16" s="25" t="s">
        <v>45</v>
      </c>
      <c r="B16" s="29" t="s">
        <v>22</v>
      </c>
      <c r="C16" s="29" t="s">
        <v>175</v>
      </c>
      <c r="D16" s="25" t="s">
        <v>47</v>
      </c>
      <c r="E16" s="30" t="s">
        <v>176</v>
      </c>
      <c r="F16" s="31" t="s">
        <v>99</v>
      </c>
      <c r="G16" s="32">
        <v>6296.4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1115</v>
      </c>
    </row>
    <row r="18" spans="1:5" ht="25.5">
      <c r="A18" s="36" t="s">
        <v>52</v>
      </c>
      <c r="E18" s="37" t="s">
        <v>1116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</f>
      </c>
      <c r="R8">
        <f>0+O9+O12+O15+O18+O21+O24+O27+O30+O33+O36+O39+O42+O45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53</v>
      </c>
      <c r="D12" s="25" t="s">
        <v>47</v>
      </c>
      <c r="E12" s="30" t="s">
        <v>54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55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56</v>
      </c>
      <c r="D15" s="25" t="s">
        <v>47</v>
      </c>
      <c r="E15" s="30" t="s">
        <v>57</v>
      </c>
      <c r="F15" s="31" t="s">
        <v>49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58</v>
      </c>
    </row>
    <row r="17" spans="1:5" ht="12.75">
      <c r="A17" s="38" t="s">
        <v>52</v>
      </c>
      <c r="E17" s="37" t="s">
        <v>47</v>
      </c>
    </row>
    <row r="18" spans="1:16" ht="12.75">
      <c r="A18" s="25" t="s">
        <v>45</v>
      </c>
      <c r="B18" s="29" t="s">
        <v>33</v>
      </c>
      <c r="C18" s="29" t="s">
        <v>59</v>
      </c>
      <c r="D18" s="25" t="s">
        <v>47</v>
      </c>
      <c r="E18" s="30" t="s">
        <v>60</v>
      </c>
      <c r="F18" s="31" t="s">
        <v>49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61</v>
      </c>
    </row>
    <row r="20" spans="1:5" ht="12.75">
      <c r="A20" s="38" t="s">
        <v>52</v>
      </c>
      <c r="E20" s="37" t="s">
        <v>47</v>
      </c>
    </row>
    <row r="21" spans="1:16" ht="12.75">
      <c r="A21" s="25" t="s">
        <v>45</v>
      </c>
      <c r="B21" s="29" t="s">
        <v>35</v>
      </c>
      <c r="C21" s="29" t="s">
        <v>62</v>
      </c>
      <c r="D21" s="25" t="s">
        <v>47</v>
      </c>
      <c r="E21" s="30" t="s">
        <v>63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64</v>
      </c>
    </row>
    <row r="23" spans="1:5" ht="12.75">
      <c r="A23" s="38" t="s">
        <v>52</v>
      </c>
      <c r="E23" s="37" t="s">
        <v>47</v>
      </c>
    </row>
    <row r="24" spans="1:16" ht="12.75">
      <c r="A24" s="25" t="s">
        <v>45</v>
      </c>
      <c r="B24" s="29" t="s">
        <v>37</v>
      </c>
      <c r="C24" s="29" t="s">
        <v>65</v>
      </c>
      <c r="D24" s="25" t="s">
        <v>66</v>
      </c>
      <c r="E24" s="30" t="s">
        <v>67</v>
      </c>
      <c r="F24" s="31" t="s">
        <v>49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68</v>
      </c>
    </row>
    <row r="26" spans="1:5" ht="12.75">
      <c r="A26" s="38" t="s">
        <v>52</v>
      </c>
      <c r="E26" s="37" t="s">
        <v>47</v>
      </c>
    </row>
    <row r="27" spans="1:16" ht="12.75">
      <c r="A27" s="25" t="s">
        <v>45</v>
      </c>
      <c r="B27" s="29" t="s">
        <v>69</v>
      </c>
      <c r="C27" s="29" t="s">
        <v>70</v>
      </c>
      <c r="D27" s="25" t="s">
        <v>47</v>
      </c>
      <c r="E27" s="30" t="s">
        <v>71</v>
      </c>
      <c r="F27" s="31" t="s">
        <v>49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51">
      <c r="A28" s="34" t="s">
        <v>50</v>
      </c>
      <c r="E28" s="35" t="s">
        <v>72</v>
      </c>
    </row>
    <row r="29" spans="1:5" ht="12.75">
      <c r="A29" s="38" t="s">
        <v>52</v>
      </c>
      <c r="E29" s="37" t="s">
        <v>47</v>
      </c>
    </row>
    <row r="30" spans="1:16" ht="12.75">
      <c r="A30" s="25" t="s">
        <v>45</v>
      </c>
      <c r="B30" s="29" t="s">
        <v>73</v>
      </c>
      <c r="C30" s="29" t="s">
        <v>70</v>
      </c>
      <c r="D30" s="25" t="s">
        <v>74</v>
      </c>
      <c r="E30" s="30" t="s">
        <v>75</v>
      </c>
      <c r="F30" s="31" t="s">
        <v>49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76</v>
      </c>
    </row>
    <row r="32" spans="1:5" ht="12.75">
      <c r="A32" s="38" t="s">
        <v>52</v>
      </c>
      <c r="E32" s="37" t="s">
        <v>47</v>
      </c>
    </row>
    <row r="33" spans="1:16" ht="12.75">
      <c r="A33" s="25" t="s">
        <v>45</v>
      </c>
      <c r="B33" s="29" t="s">
        <v>40</v>
      </c>
      <c r="C33" s="29" t="s">
        <v>77</v>
      </c>
      <c r="D33" s="25" t="s">
        <v>47</v>
      </c>
      <c r="E33" s="30" t="s">
        <v>78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38.25">
      <c r="A34" s="34" t="s">
        <v>50</v>
      </c>
      <c r="E34" s="35" t="s">
        <v>79</v>
      </c>
    </row>
    <row r="35" spans="1:5" ht="12.75">
      <c r="A35" s="38" t="s">
        <v>52</v>
      </c>
      <c r="E35" s="37" t="s">
        <v>47</v>
      </c>
    </row>
    <row r="36" spans="1:16" ht="12.75">
      <c r="A36" s="25" t="s">
        <v>45</v>
      </c>
      <c r="B36" s="29" t="s">
        <v>42</v>
      </c>
      <c r="C36" s="29" t="s">
        <v>80</v>
      </c>
      <c r="D36" s="25" t="s">
        <v>47</v>
      </c>
      <c r="E36" s="30" t="s">
        <v>81</v>
      </c>
      <c r="F36" s="31" t="s">
        <v>49</v>
      </c>
      <c r="G36" s="32">
        <v>1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25.5">
      <c r="A37" s="34" t="s">
        <v>50</v>
      </c>
      <c r="E37" s="35" t="s">
        <v>82</v>
      </c>
    </row>
    <row r="38" spans="1:5" ht="12.75">
      <c r="A38" s="38" t="s">
        <v>52</v>
      </c>
      <c r="E38" s="37" t="s">
        <v>47</v>
      </c>
    </row>
    <row r="39" spans="1:16" ht="12.75">
      <c r="A39" s="25" t="s">
        <v>45</v>
      </c>
      <c r="B39" s="29" t="s">
        <v>83</v>
      </c>
      <c r="C39" s="29" t="s">
        <v>84</v>
      </c>
      <c r="D39" s="25" t="s">
        <v>66</v>
      </c>
      <c r="E39" s="30" t="s">
        <v>85</v>
      </c>
      <c r="F39" s="31" t="s">
        <v>49</v>
      </c>
      <c r="G39" s="32">
        <v>1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86</v>
      </c>
    </row>
    <row r="41" spans="1:5" ht="12.75">
      <c r="A41" s="38" t="s">
        <v>52</v>
      </c>
      <c r="E41" s="37" t="s">
        <v>47</v>
      </c>
    </row>
    <row r="42" spans="1:16" ht="12.75">
      <c r="A42" s="25" t="s">
        <v>45</v>
      </c>
      <c r="B42" s="29" t="s">
        <v>87</v>
      </c>
      <c r="C42" s="29" t="s">
        <v>84</v>
      </c>
      <c r="D42" s="25" t="s">
        <v>88</v>
      </c>
      <c r="E42" s="30" t="s">
        <v>85</v>
      </c>
      <c r="F42" s="31" t="s">
        <v>49</v>
      </c>
      <c r="G42" s="32">
        <v>1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89</v>
      </c>
    </row>
    <row r="44" spans="1:5" ht="12.75">
      <c r="A44" s="38" t="s">
        <v>52</v>
      </c>
      <c r="E44" s="37" t="s">
        <v>47</v>
      </c>
    </row>
    <row r="45" spans="1:16" ht="12.75">
      <c r="A45" s="25" t="s">
        <v>45</v>
      </c>
      <c r="B45" s="29" t="s">
        <v>90</v>
      </c>
      <c r="C45" s="29" t="s">
        <v>91</v>
      </c>
      <c r="D45" s="25" t="s">
        <v>74</v>
      </c>
      <c r="E45" s="30" t="s">
        <v>92</v>
      </c>
      <c r="F45" s="31" t="s">
        <v>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93</v>
      </c>
    </row>
    <row r="47" spans="1:5" ht="12.75">
      <c r="A47" s="36" t="s">
        <v>52</v>
      </c>
      <c r="E47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</v>
      </c>
      <c r="I3" s="39">
        <f>0+I8+I27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94</v>
      </c>
      <c r="D4" s="6"/>
      <c r="E4" s="18" t="s">
        <v>95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96</v>
      </c>
      <c r="F8" s="19"/>
      <c r="G8" s="19"/>
      <c r="H8" s="19"/>
      <c r="I8" s="28">
        <f>0+Q8</f>
      </c>
      <c r="O8">
        <f>0+R8</f>
      </c>
      <c r="Q8">
        <f>0+I9+I12+I15+I18+I21+I24</f>
      </c>
      <c r="R8">
        <f>0+O9+O12+O15+O18+O21+O24</f>
      </c>
    </row>
    <row r="9" spans="1:16" ht="12.75">
      <c r="A9" s="25" t="s">
        <v>45</v>
      </c>
      <c r="B9" s="29" t="s">
        <v>29</v>
      </c>
      <c r="C9" s="29" t="s">
        <v>97</v>
      </c>
      <c r="D9" s="25" t="s">
        <v>47</v>
      </c>
      <c r="E9" s="30" t="s">
        <v>98</v>
      </c>
      <c r="F9" s="31" t="s">
        <v>99</v>
      </c>
      <c r="G9" s="32">
        <v>6185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100</v>
      </c>
    </row>
    <row r="11" spans="1:5" ht="25.5">
      <c r="A11" s="38" t="s">
        <v>52</v>
      </c>
      <c r="E11" s="37" t="s">
        <v>101</v>
      </c>
    </row>
    <row r="12" spans="1:16" ht="12.75">
      <c r="A12" s="25" t="s">
        <v>45</v>
      </c>
      <c r="B12" s="29" t="s">
        <v>23</v>
      </c>
      <c r="C12" s="29" t="s">
        <v>102</v>
      </c>
      <c r="D12" s="25" t="s">
        <v>47</v>
      </c>
      <c r="E12" s="30" t="s">
        <v>103</v>
      </c>
      <c r="F12" s="31" t="s">
        <v>104</v>
      </c>
      <c r="G12" s="32">
        <v>101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105</v>
      </c>
    </row>
    <row r="14" spans="1:5" ht="25.5">
      <c r="A14" s="38" t="s">
        <v>52</v>
      </c>
      <c r="E14" s="37" t="s">
        <v>106</v>
      </c>
    </row>
    <row r="15" spans="1:16" ht="12.75">
      <c r="A15" s="25" t="s">
        <v>45</v>
      </c>
      <c r="B15" s="29" t="s">
        <v>22</v>
      </c>
      <c r="C15" s="29" t="s">
        <v>107</v>
      </c>
      <c r="D15" s="25" t="s">
        <v>47</v>
      </c>
      <c r="E15" s="30" t="s">
        <v>108</v>
      </c>
      <c r="F15" s="31" t="s">
        <v>104</v>
      </c>
      <c r="G15" s="32">
        <v>3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109</v>
      </c>
    </row>
    <row r="17" spans="1:5" ht="25.5">
      <c r="A17" s="38" t="s">
        <v>52</v>
      </c>
      <c r="E17" s="37" t="s">
        <v>110</v>
      </c>
    </row>
    <row r="18" spans="1:16" ht="12.75">
      <c r="A18" s="25" t="s">
        <v>45</v>
      </c>
      <c r="B18" s="29" t="s">
        <v>33</v>
      </c>
      <c r="C18" s="29" t="s">
        <v>111</v>
      </c>
      <c r="D18" s="25" t="s">
        <v>47</v>
      </c>
      <c r="E18" s="30" t="s">
        <v>112</v>
      </c>
      <c r="F18" s="31" t="s">
        <v>104</v>
      </c>
      <c r="G18" s="32">
        <v>205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113</v>
      </c>
    </row>
    <row r="20" spans="1:5" ht="25.5">
      <c r="A20" s="38" t="s">
        <v>52</v>
      </c>
      <c r="E20" s="37" t="s">
        <v>114</v>
      </c>
    </row>
    <row r="21" spans="1:16" ht="12.75">
      <c r="A21" s="25" t="s">
        <v>45</v>
      </c>
      <c r="B21" s="29" t="s">
        <v>35</v>
      </c>
      <c r="C21" s="29" t="s">
        <v>115</v>
      </c>
      <c r="D21" s="25" t="s">
        <v>47</v>
      </c>
      <c r="E21" s="30" t="s">
        <v>116</v>
      </c>
      <c r="F21" s="31" t="s">
        <v>104</v>
      </c>
      <c r="G21" s="32">
        <v>306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117</v>
      </c>
    </row>
    <row r="23" spans="1:5" ht="51">
      <c r="A23" s="38" t="s">
        <v>52</v>
      </c>
      <c r="E23" s="37" t="s">
        <v>118</v>
      </c>
    </row>
    <row r="24" spans="1:16" ht="12.75">
      <c r="A24" s="25" t="s">
        <v>45</v>
      </c>
      <c r="B24" s="29" t="s">
        <v>37</v>
      </c>
      <c r="C24" s="29" t="s">
        <v>119</v>
      </c>
      <c r="D24" s="25" t="s">
        <v>47</v>
      </c>
      <c r="E24" s="30" t="s">
        <v>120</v>
      </c>
      <c r="F24" s="31" t="s">
        <v>104</v>
      </c>
      <c r="G24" s="32">
        <v>3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117</v>
      </c>
    </row>
    <row r="26" spans="1:5" ht="25.5">
      <c r="A26" s="36" t="s">
        <v>52</v>
      </c>
      <c r="E26" s="37" t="s">
        <v>110</v>
      </c>
    </row>
    <row r="27" spans="1:18" ht="12.75" customHeight="1">
      <c r="A27" s="6" t="s">
        <v>43</v>
      </c>
      <c r="B27" s="6"/>
      <c r="C27" s="41" t="s">
        <v>40</v>
      </c>
      <c r="D27" s="6"/>
      <c r="E27" s="27" t="s">
        <v>121</v>
      </c>
      <c r="F27" s="6"/>
      <c r="G27" s="6"/>
      <c r="H27" s="6"/>
      <c r="I27" s="42">
        <f>0+Q27</f>
      </c>
      <c r="O27">
        <f>0+R27</f>
      </c>
      <c r="Q27">
        <f>0+I28+I31+I34+I37</f>
      </c>
      <c r="R27">
        <f>0+O28+O31+O34+O37</f>
      </c>
    </row>
    <row r="28" spans="1:16" ht="25.5">
      <c r="A28" s="25" t="s">
        <v>45</v>
      </c>
      <c r="B28" s="29" t="s">
        <v>69</v>
      </c>
      <c r="C28" s="29" t="s">
        <v>122</v>
      </c>
      <c r="D28" s="25" t="s">
        <v>47</v>
      </c>
      <c r="E28" s="30" t="s">
        <v>123</v>
      </c>
      <c r="F28" s="31" t="s">
        <v>124</v>
      </c>
      <c r="G28" s="32">
        <v>733.4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125</v>
      </c>
    </row>
    <row r="30" spans="1:5" ht="25.5">
      <c r="A30" s="38" t="s">
        <v>52</v>
      </c>
      <c r="E30" s="37" t="s">
        <v>126</v>
      </c>
    </row>
    <row r="31" spans="1:16" ht="12.75">
      <c r="A31" s="25" t="s">
        <v>45</v>
      </c>
      <c r="B31" s="29" t="s">
        <v>73</v>
      </c>
      <c r="C31" s="29" t="s">
        <v>127</v>
      </c>
      <c r="D31" s="25" t="s">
        <v>47</v>
      </c>
      <c r="E31" s="30" t="s">
        <v>128</v>
      </c>
      <c r="F31" s="31" t="s">
        <v>104</v>
      </c>
      <c r="G31" s="32">
        <v>16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129</v>
      </c>
    </row>
    <row r="33" spans="1:5" ht="25.5">
      <c r="A33" s="38" t="s">
        <v>52</v>
      </c>
      <c r="E33" s="37" t="s">
        <v>130</v>
      </c>
    </row>
    <row r="34" spans="1:16" ht="12.75">
      <c r="A34" s="25" t="s">
        <v>45</v>
      </c>
      <c r="B34" s="29" t="s">
        <v>40</v>
      </c>
      <c r="C34" s="29" t="s">
        <v>131</v>
      </c>
      <c r="D34" s="25" t="s">
        <v>47</v>
      </c>
      <c r="E34" s="30" t="s">
        <v>132</v>
      </c>
      <c r="F34" s="31" t="s">
        <v>104</v>
      </c>
      <c r="G34" s="32">
        <v>11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133</v>
      </c>
    </row>
    <row r="36" spans="1:5" ht="25.5">
      <c r="A36" s="38" t="s">
        <v>52</v>
      </c>
      <c r="E36" s="37" t="s">
        <v>134</v>
      </c>
    </row>
    <row r="37" spans="1:16" ht="12.75">
      <c r="A37" s="25" t="s">
        <v>45</v>
      </c>
      <c r="B37" s="29" t="s">
        <v>42</v>
      </c>
      <c r="C37" s="29" t="s">
        <v>135</v>
      </c>
      <c r="D37" s="25" t="s">
        <v>74</v>
      </c>
      <c r="E37" s="30" t="s">
        <v>136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137</v>
      </c>
    </row>
    <row r="39" spans="1:5" ht="12.75">
      <c r="A39" s="36" t="s">
        <v>52</v>
      </c>
      <c r="E39" s="37" t="s">
        <v>138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0+O8+O18+O43+O50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139</v>
      </c>
      <c r="I3" s="39">
        <f>0+I8+I18+I43+I50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139</v>
      </c>
      <c r="D4" s="6"/>
      <c r="E4" s="18" t="s">
        <v>140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968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8" t="s">
        <v>52</v>
      </c>
      <c r="E11" s="37" t="s">
        <v>145</v>
      </c>
    </row>
    <row r="12" spans="1:16" ht="12.75">
      <c r="A12" s="25" t="s">
        <v>45</v>
      </c>
      <c r="B12" s="29" t="s">
        <v>23</v>
      </c>
      <c r="C12" s="29" t="s">
        <v>146</v>
      </c>
      <c r="D12" s="25" t="s">
        <v>66</v>
      </c>
      <c r="E12" s="30" t="s">
        <v>147</v>
      </c>
      <c r="F12" s="31" t="s">
        <v>148</v>
      </c>
      <c r="G12" s="32">
        <v>154.86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149</v>
      </c>
    </row>
    <row r="14" spans="1:5" ht="25.5">
      <c r="A14" s="38" t="s">
        <v>52</v>
      </c>
      <c r="E14" s="37" t="s">
        <v>150</v>
      </c>
    </row>
    <row r="15" spans="1:16" ht="12.75">
      <c r="A15" s="25" t="s">
        <v>45</v>
      </c>
      <c r="B15" s="29" t="s">
        <v>22</v>
      </c>
      <c r="C15" s="29" t="s">
        <v>146</v>
      </c>
      <c r="D15" s="25" t="s">
        <v>88</v>
      </c>
      <c r="E15" s="30" t="s">
        <v>151</v>
      </c>
      <c r="F15" s="31" t="s">
        <v>148</v>
      </c>
      <c r="G15" s="32">
        <v>77.43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152</v>
      </c>
    </row>
    <row r="17" spans="1:5" ht="25.5">
      <c r="A17" s="36" t="s">
        <v>52</v>
      </c>
      <c r="E17" s="37" t="s">
        <v>153</v>
      </c>
    </row>
    <row r="18" spans="1:18" ht="12.75" customHeight="1">
      <c r="A18" s="6" t="s">
        <v>43</v>
      </c>
      <c r="B18" s="6"/>
      <c r="C18" s="41" t="s">
        <v>29</v>
      </c>
      <c r="D18" s="6"/>
      <c r="E18" s="27" t="s">
        <v>96</v>
      </c>
      <c r="F18" s="6"/>
      <c r="G18" s="6"/>
      <c r="H18" s="6"/>
      <c r="I18" s="42">
        <f>0+Q18</f>
      </c>
      <c r="O18">
        <f>0+R18</f>
      </c>
      <c r="Q18">
        <f>0+I19+I22+I25+I28+I31+I34+I37+I40</f>
      </c>
      <c r="R18">
        <f>0+O19+O22+O25+O28+O31+O34+O37+O40</f>
      </c>
    </row>
    <row r="19" spans="1:16" ht="12.75">
      <c r="A19" s="25" t="s">
        <v>45</v>
      </c>
      <c r="B19" s="29" t="s">
        <v>33</v>
      </c>
      <c r="C19" s="29" t="s">
        <v>154</v>
      </c>
      <c r="D19" s="25" t="s">
        <v>74</v>
      </c>
      <c r="E19" s="30" t="s">
        <v>155</v>
      </c>
      <c r="F19" s="31" t="s">
        <v>148</v>
      </c>
      <c r="G19" s="32">
        <v>20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38.25">
      <c r="A20" s="34" t="s">
        <v>50</v>
      </c>
      <c r="E20" s="35" t="s">
        <v>156</v>
      </c>
    </row>
    <row r="21" spans="1:5" ht="12.75">
      <c r="A21" s="38" t="s">
        <v>52</v>
      </c>
      <c r="E21" s="37" t="s">
        <v>157</v>
      </c>
    </row>
    <row r="22" spans="1:16" ht="12.75">
      <c r="A22" s="25" t="s">
        <v>45</v>
      </c>
      <c r="B22" s="29" t="s">
        <v>35</v>
      </c>
      <c r="C22" s="29" t="s">
        <v>158</v>
      </c>
      <c r="D22" s="25" t="s">
        <v>47</v>
      </c>
      <c r="E22" s="30" t="s">
        <v>159</v>
      </c>
      <c r="F22" s="31" t="s">
        <v>148</v>
      </c>
      <c r="G22" s="32">
        <v>72.6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38.25">
      <c r="A23" s="34" t="s">
        <v>50</v>
      </c>
      <c r="E23" s="35" t="s">
        <v>160</v>
      </c>
    </row>
    <row r="24" spans="1:5" ht="25.5">
      <c r="A24" s="38" t="s">
        <v>52</v>
      </c>
      <c r="E24" s="37" t="s">
        <v>161</v>
      </c>
    </row>
    <row r="25" spans="1:16" ht="12.75">
      <c r="A25" s="25" t="s">
        <v>45</v>
      </c>
      <c r="B25" s="29" t="s">
        <v>37</v>
      </c>
      <c r="C25" s="29" t="s">
        <v>162</v>
      </c>
      <c r="D25" s="25" t="s">
        <v>47</v>
      </c>
      <c r="E25" s="30" t="s">
        <v>163</v>
      </c>
      <c r="F25" s="31" t="s">
        <v>148</v>
      </c>
      <c r="G25" s="32">
        <v>411.4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38.25">
      <c r="A26" s="34" t="s">
        <v>50</v>
      </c>
      <c r="E26" s="35" t="s">
        <v>160</v>
      </c>
    </row>
    <row r="27" spans="1:5" ht="25.5">
      <c r="A27" s="38" t="s">
        <v>52</v>
      </c>
      <c r="E27" s="37" t="s">
        <v>161</v>
      </c>
    </row>
    <row r="28" spans="1:16" ht="12.75">
      <c r="A28" s="25" t="s">
        <v>45</v>
      </c>
      <c r="B28" s="29" t="s">
        <v>69</v>
      </c>
      <c r="C28" s="29" t="s">
        <v>164</v>
      </c>
      <c r="D28" s="25" t="s">
        <v>47</v>
      </c>
      <c r="E28" s="30" t="s">
        <v>165</v>
      </c>
      <c r="F28" s="31" t="s">
        <v>148</v>
      </c>
      <c r="G28" s="32">
        <v>405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166</v>
      </c>
    </row>
    <row r="30" spans="1:5" ht="12.75">
      <c r="A30" s="38" t="s">
        <v>52</v>
      </c>
      <c r="E30" s="37" t="s">
        <v>157</v>
      </c>
    </row>
    <row r="31" spans="1:16" ht="12.75">
      <c r="A31" s="25" t="s">
        <v>45</v>
      </c>
      <c r="B31" s="29" t="s">
        <v>73</v>
      </c>
      <c r="C31" s="29" t="s">
        <v>167</v>
      </c>
      <c r="D31" s="25" t="s">
        <v>47</v>
      </c>
      <c r="E31" s="30" t="s">
        <v>168</v>
      </c>
      <c r="F31" s="31" t="s">
        <v>148</v>
      </c>
      <c r="G31" s="32">
        <v>405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169</v>
      </c>
    </row>
    <row r="33" spans="1:5" ht="12.75">
      <c r="A33" s="38" t="s">
        <v>52</v>
      </c>
      <c r="E33" s="37" t="s">
        <v>157</v>
      </c>
    </row>
    <row r="34" spans="1:16" ht="12.75">
      <c r="A34" s="25" t="s">
        <v>45</v>
      </c>
      <c r="B34" s="29" t="s">
        <v>40</v>
      </c>
      <c r="C34" s="29" t="s">
        <v>170</v>
      </c>
      <c r="D34" s="25" t="s">
        <v>66</v>
      </c>
      <c r="E34" s="30" t="s">
        <v>171</v>
      </c>
      <c r="F34" s="31" t="s">
        <v>99</v>
      </c>
      <c r="G34" s="32">
        <v>1548.6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172</v>
      </c>
    </row>
    <row r="36" spans="1:5" ht="12.75">
      <c r="A36" s="38" t="s">
        <v>52</v>
      </c>
      <c r="E36" s="37" t="s">
        <v>157</v>
      </c>
    </row>
    <row r="37" spans="1:16" ht="12.75">
      <c r="A37" s="25" t="s">
        <v>45</v>
      </c>
      <c r="B37" s="29" t="s">
        <v>42</v>
      </c>
      <c r="C37" s="29" t="s">
        <v>170</v>
      </c>
      <c r="D37" s="25" t="s">
        <v>88</v>
      </c>
      <c r="E37" s="30" t="s">
        <v>173</v>
      </c>
      <c r="F37" s="31" t="s">
        <v>99</v>
      </c>
      <c r="G37" s="32">
        <v>1548.6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174</v>
      </c>
    </row>
    <row r="39" spans="1:5" ht="12.75">
      <c r="A39" s="38" t="s">
        <v>52</v>
      </c>
      <c r="E39" s="37" t="s">
        <v>157</v>
      </c>
    </row>
    <row r="40" spans="1:16" ht="12.75">
      <c r="A40" s="25" t="s">
        <v>45</v>
      </c>
      <c r="B40" s="29" t="s">
        <v>83</v>
      </c>
      <c r="C40" s="29" t="s">
        <v>175</v>
      </c>
      <c r="D40" s="25" t="s">
        <v>47</v>
      </c>
      <c r="E40" s="30" t="s">
        <v>176</v>
      </c>
      <c r="F40" s="31" t="s">
        <v>99</v>
      </c>
      <c r="G40" s="32">
        <v>1548.6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177</v>
      </c>
    </row>
    <row r="42" spans="1:5" ht="12.75">
      <c r="A42" s="36" t="s">
        <v>52</v>
      </c>
      <c r="E42" s="37" t="s">
        <v>157</v>
      </c>
    </row>
    <row r="43" spans="1:18" ht="12.75" customHeight="1">
      <c r="A43" s="6" t="s">
        <v>43</v>
      </c>
      <c r="B43" s="6"/>
      <c r="C43" s="41" t="s">
        <v>23</v>
      </c>
      <c r="D43" s="6"/>
      <c r="E43" s="27" t="s">
        <v>178</v>
      </c>
      <c r="F43" s="6"/>
      <c r="G43" s="6"/>
      <c r="H43" s="6"/>
      <c r="I43" s="42">
        <f>0+Q43</f>
      </c>
      <c r="O43">
        <f>0+R43</f>
      </c>
      <c r="Q43">
        <f>0+I44+I47</f>
      </c>
      <c r="R43">
        <f>0+O44+O47</f>
      </c>
    </row>
    <row r="44" spans="1:16" ht="25.5">
      <c r="A44" s="25" t="s">
        <v>45</v>
      </c>
      <c r="B44" s="29" t="s">
        <v>87</v>
      </c>
      <c r="C44" s="29" t="s">
        <v>179</v>
      </c>
      <c r="D44" s="25" t="s">
        <v>47</v>
      </c>
      <c r="E44" s="30" t="s">
        <v>180</v>
      </c>
      <c r="F44" s="31" t="s">
        <v>99</v>
      </c>
      <c r="G44" s="32">
        <v>484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204">
      <c r="A45" s="34" t="s">
        <v>50</v>
      </c>
      <c r="E45" s="35" t="s">
        <v>181</v>
      </c>
    </row>
    <row r="46" spans="1:5" ht="51">
      <c r="A46" s="38" t="s">
        <v>52</v>
      </c>
      <c r="E46" s="37" t="s">
        <v>182</v>
      </c>
    </row>
    <row r="47" spans="1:16" ht="12.75">
      <c r="A47" s="25" t="s">
        <v>45</v>
      </c>
      <c r="B47" s="29" t="s">
        <v>90</v>
      </c>
      <c r="C47" s="29" t="s">
        <v>183</v>
      </c>
      <c r="D47" s="25" t="s">
        <v>47</v>
      </c>
      <c r="E47" s="30" t="s">
        <v>184</v>
      </c>
      <c r="F47" s="31" t="s">
        <v>99</v>
      </c>
      <c r="G47" s="32">
        <v>1962.4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63.75">
      <c r="A48" s="34" t="s">
        <v>50</v>
      </c>
      <c r="E48" s="35" t="s">
        <v>185</v>
      </c>
    </row>
    <row r="49" spans="1:5" ht="51">
      <c r="A49" s="36" t="s">
        <v>52</v>
      </c>
      <c r="E49" s="37" t="s">
        <v>182</v>
      </c>
    </row>
    <row r="50" spans="1:18" ht="12.75" customHeight="1">
      <c r="A50" s="6" t="s">
        <v>43</v>
      </c>
      <c r="B50" s="6"/>
      <c r="C50" s="41" t="s">
        <v>40</v>
      </c>
      <c r="D50" s="6"/>
      <c r="E50" s="27" t="s">
        <v>121</v>
      </c>
      <c r="F50" s="6"/>
      <c r="G50" s="6"/>
      <c r="H50" s="6"/>
      <c r="I50" s="42">
        <f>0+Q50</f>
      </c>
      <c r="O50">
        <f>0+R50</f>
      </c>
      <c r="Q50">
        <f>0+I51+I54</f>
      </c>
      <c r="R50">
        <f>0+O51+O54</f>
      </c>
    </row>
    <row r="51" spans="1:16" ht="12.75">
      <c r="A51" s="25" t="s">
        <v>45</v>
      </c>
      <c r="B51" s="29" t="s">
        <v>186</v>
      </c>
      <c r="C51" s="29" t="s">
        <v>187</v>
      </c>
      <c r="D51" s="25" t="s">
        <v>47</v>
      </c>
      <c r="E51" s="30" t="s">
        <v>188</v>
      </c>
      <c r="F51" s="31" t="s">
        <v>124</v>
      </c>
      <c r="G51" s="32">
        <v>188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25.5">
      <c r="A52" s="34" t="s">
        <v>50</v>
      </c>
      <c r="E52" s="35" t="s">
        <v>189</v>
      </c>
    </row>
    <row r="53" spans="1:5" ht="25.5">
      <c r="A53" s="38" t="s">
        <v>52</v>
      </c>
      <c r="E53" s="37" t="s">
        <v>190</v>
      </c>
    </row>
    <row r="54" spans="1:16" ht="12.75">
      <c r="A54" s="25" t="s">
        <v>45</v>
      </c>
      <c r="B54" s="29" t="s">
        <v>191</v>
      </c>
      <c r="C54" s="29" t="s">
        <v>192</v>
      </c>
      <c r="D54" s="25" t="s">
        <v>74</v>
      </c>
      <c r="E54" s="30" t="s">
        <v>193</v>
      </c>
      <c r="F54" s="31" t="s">
        <v>99</v>
      </c>
      <c r="G54" s="32">
        <v>484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38.25">
      <c r="A55" s="34" t="s">
        <v>50</v>
      </c>
      <c r="E55" s="35" t="s">
        <v>194</v>
      </c>
    </row>
    <row r="56" spans="1:5" ht="12.75">
      <c r="A56" s="36" t="s">
        <v>52</v>
      </c>
      <c r="E56" s="37" t="s">
        <v>157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0+O8+O15+O127+O137+O141+O169+O209+O216+O241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195</v>
      </c>
      <c r="I3" s="39">
        <f>0+I8+I15+I127+I137+I141+I169+I209+I216+I241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195</v>
      </c>
      <c r="D4" s="6"/>
      <c r="E4" s="18" t="s">
        <v>196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5560.069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102">
      <c r="A11" s="38" t="s">
        <v>52</v>
      </c>
      <c r="E11" s="37" t="s">
        <v>197</v>
      </c>
    </row>
    <row r="12" spans="1:16" ht="12.75">
      <c r="A12" s="25" t="s">
        <v>45</v>
      </c>
      <c r="B12" s="29" t="s">
        <v>23</v>
      </c>
      <c r="C12" s="29" t="s">
        <v>198</v>
      </c>
      <c r="D12" s="25" t="s">
        <v>47</v>
      </c>
      <c r="E12" s="30" t="s">
        <v>199</v>
      </c>
      <c r="F12" s="31" t="s">
        <v>143</v>
      </c>
      <c r="G12" s="32">
        <v>789.86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200</v>
      </c>
    </row>
    <row r="14" spans="1:5" ht="63.75">
      <c r="A14" s="36" t="s">
        <v>52</v>
      </c>
      <c r="E14" s="37" t="s">
        <v>201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0+I16+I19+I22+I25+I28+I31+I34+I37+I40+I43+I46+I49+I52+I55+I58+I61+I64+I67+I70+I73+I76+I79+I82+I85+I88+I91+I94+I97+I100+I103+I106+I109+I112+I115+I118+I121+I124</f>
      </c>
      <c r="R15">
        <f>0+O16+O19+O22+O25+O28+O31+O34+O37+O40+O43+O46+O49+O52+O55+O58+O61+O64+O67+O70+O73+O76+O79+O82+O85+O88+O91+O94+O97+O100+O103+O106+O109+O112+O115+O118+O121+O124</f>
      </c>
    </row>
    <row r="16" spans="1:16" ht="12.75">
      <c r="A16" s="25" t="s">
        <v>45</v>
      </c>
      <c r="B16" s="29" t="s">
        <v>22</v>
      </c>
      <c r="C16" s="29" t="s">
        <v>202</v>
      </c>
      <c r="D16" s="25" t="s">
        <v>47</v>
      </c>
      <c r="E16" s="30" t="s">
        <v>203</v>
      </c>
      <c r="F16" s="31" t="s">
        <v>99</v>
      </c>
      <c r="G16" s="32">
        <v>13129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204</v>
      </c>
    </row>
    <row r="18" spans="1:5" ht="25.5">
      <c r="A18" s="38" t="s">
        <v>52</v>
      </c>
      <c r="E18" s="37" t="s">
        <v>205</v>
      </c>
    </row>
    <row r="19" spans="1:16" ht="12.75">
      <c r="A19" s="25" t="s">
        <v>45</v>
      </c>
      <c r="B19" s="29" t="s">
        <v>33</v>
      </c>
      <c r="C19" s="29" t="s">
        <v>206</v>
      </c>
      <c r="D19" s="25" t="s">
        <v>47</v>
      </c>
      <c r="E19" s="30" t="s">
        <v>207</v>
      </c>
      <c r="F19" s="31" t="s">
        <v>148</v>
      </c>
      <c r="G19" s="32">
        <v>3.465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208</v>
      </c>
    </row>
    <row r="21" spans="1:5" ht="25.5">
      <c r="A21" s="38" t="s">
        <v>52</v>
      </c>
      <c r="E21" s="37" t="s">
        <v>209</v>
      </c>
    </row>
    <row r="22" spans="1:16" ht="12.75">
      <c r="A22" s="25" t="s">
        <v>45</v>
      </c>
      <c r="B22" s="29" t="s">
        <v>35</v>
      </c>
      <c r="C22" s="29" t="s">
        <v>210</v>
      </c>
      <c r="D22" s="25" t="s">
        <v>47</v>
      </c>
      <c r="E22" s="30" t="s">
        <v>211</v>
      </c>
      <c r="F22" s="31" t="s">
        <v>148</v>
      </c>
      <c r="G22" s="32">
        <v>477.61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89.25">
      <c r="A23" s="34" t="s">
        <v>50</v>
      </c>
      <c r="E23" s="35" t="s">
        <v>212</v>
      </c>
    </row>
    <row r="24" spans="1:5" ht="25.5">
      <c r="A24" s="38" t="s">
        <v>52</v>
      </c>
      <c r="E24" s="37" t="s">
        <v>213</v>
      </c>
    </row>
    <row r="25" spans="1:16" ht="25.5">
      <c r="A25" s="25" t="s">
        <v>45</v>
      </c>
      <c r="B25" s="29" t="s">
        <v>37</v>
      </c>
      <c r="C25" s="29" t="s">
        <v>214</v>
      </c>
      <c r="D25" s="25" t="s">
        <v>66</v>
      </c>
      <c r="E25" s="30" t="s">
        <v>215</v>
      </c>
      <c r="F25" s="31" t="s">
        <v>148</v>
      </c>
      <c r="G25" s="32">
        <v>876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216</v>
      </c>
    </row>
    <row r="27" spans="1:5" ht="25.5">
      <c r="A27" s="38" t="s">
        <v>52</v>
      </c>
      <c r="E27" s="37" t="s">
        <v>217</v>
      </c>
    </row>
    <row r="28" spans="1:16" ht="25.5">
      <c r="A28" s="25" t="s">
        <v>45</v>
      </c>
      <c r="B28" s="29" t="s">
        <v>69</v>
      </c>
      <c r="C28" s="29" t="s">
        <v>214</v>
      </c>
      <c r="D28" s="25" t="s">
        <v>88</v>
      </c>
      <c r="E28" s="30" t="s">
        <v>215</v>
      </c>
      <c r="F28" s="31" t="s">
        <v>148</v>
      </c>
      <c r="G28" s="32">
        <v>191.2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218</v>
      </c>
    </row>
    <row r="30" spans="1:5" ht="25.5">
      <c r="A30" s="38" t="s">
        <v>52</v>
      </c>
      <c r="E30" s="37" t="s">
        <v>219</v>
      </c>
    </row>
    <row r="31" spans="1:16" ht="25.5">
      <c r="A31" s="25" t="s">
        <v>45</v>
      </c>
      <c r="B31" s="29" t="s">
        <v>73</v>
      </c>
      <c r="C31" s="29" t="s">
        <v>214</v>
      </c>
      <c r="D31" s="25" t="s">
        <v>220</v>
      </c>
      <c r="E31" s="30" t="s">
        <v>215</v>
      </c>
      <c r="F31" s="31" t="s">
        <v>148</v>
      </c>
      <c r="G31" s="32">
        <v>2.31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221</v>
      </c>
    </row>
    <row r="33" spans="1:5" ht="25.5">
      <c r="A33" s="38" t="s">
        <v>52</v>
      </c>
      <c r="E33" s="37" t="s">
        <v>222</v>
      </c>
    </row>
    <row r="34" spans="1:16" ht="12.75">
      <c r="A34" s="25" t="s">
        <v>45</v>
      </c>
      <c r="B34" s="29" t="s">
        <v>40</v>
      </c>
      <c r="C34" s="29" t="s">
        <v>223</v>
      </c>
      <c r="D34" s="25" t="s">
        <v>47</v>
      </c>
      <c r="E34" s="30" t="s">
        <v>224</v>
      </c>
      <c r="F34" s="31" t="s">
        <v>124</v>
      </c>
      <c r="G34" s="32">
        <v>21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225</v>
      </c>
    </row>
    <row r="36" spans="1:5" ht="25.5">
      <c r="A36" s="38" t="s">
        <v>52</v>
      </c>
      <c r="E36" s="37" t="s">
        <v>226</v>
      </c>
    </row>
    <row r="37" spans="1:16" ht="12.75">
      <c r="A37" s="25" t="s">
        <v>45</v>
      </c>
      <c r="B37" s="29" t="s">
        <v>42</v>
      </c>
      <c r="C37" s="29" t="s">
        <v>227</v>
      </c>
      <c r="D37" s="25" t="s">
        <v>47</v>
      </c>
      <c r="E37" s="30" t="s">
        <v>228</v>
      </c>
      <c r="F37" s="31" t="s">
        <v>124</v>
      </c>
      <c r="G37" s="32">
        <v>66.2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229</v>
      </c>
    </row>
    <row r="39" spans="1:5" ht="25.5">
      <c r="A39" s="38" t="s">
        <v>52</v>
      </c>
      <c r="E39" s="37" t="s">
        <v>230</v>
      </c>
    </row>
    <row r="40" spans="1:16" ht="12.75">
      <c r="A40" s="25" t="s">
        <v>45</v>
      </c>
      <c r="B40" s="29" t="s">
        <v>83</v>
      </c>
      <c r="C40" s="29" t="s">
        <v>231</v>
      </c>
      <c r="D40" s="25" t="s">
        <v>47</v>
      </c>
      <c r="E40" s="30" t="s">
        <v>232</v>
      </c>
      <c r="F40" s="31" t="s">
        <v>124</v>
      </c>
      <c r="G40" s="32">
        <v>1554.444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89.25">
      <c r="A41" s="34" t="s">
        <v>50</v>
      </c>
      <c r="E41" s="35" t="s">
        <v>233</v>
      </c>
    </row>
    <row r="42" spans="1:5" ht="63.75">
      <c r="A42" s="38" t="s">
        <v>52</v>
      </c>
      <c r="E42" s="37" t="s">
        <v>234</v>
      </c>
    </row>
    <row r="43" spans="1:16" ht="12.75">
      <c r="A43" s="25" t="s">
        <v>45</v>
      </c>
      <c r="B43" s="29" t="s">
        <v>87</v>
      </c>
      <c r="C43" s="29" t="s">
        <v>235</v>
      </c>
      <c r="D43" s="25" t="s">
        <v>47</v>
      </c>
      <c r="E43" s="30" t="s">
        <v>236</v>
      </c>
      <c r="F43" s="31" t="s">
        <v>124</v>
      </c>
      <c r="G43" s="32">
        <v>450.3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237</v>
      </c>
    </row>
    <row r="45" spans="1:5" ht="51">
      <c r="A45" s="38" t="s">
        <v>52</v>
      </c>
      <c r="E45" s="37" t="s">
        <v>238</v>
      </c>
    </row>
    <row r="46" spans="1:16" ht="12.75">
      <c r="A46" s="25" t="s">
        <v>45</v>
      </c>
      <c r="B46" s="29" t="s">
        <v>90</v>
      </c>
      <c r="C46" s="29" t="s">
        <v>239</v>
      </c>
      <c r="D46" s="25" t="s">
        <v>66</v>
      </c>
      <c r="E46" s="30" t="s">
        <v>240</v>
      </c>
      <c r="F46" s="31" t="s">
        <v>148</v>
      </c>
      <c r="G46" s="32">
        <v>291.1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25.5">
      <c r="A47" s="34" t="s">
        <v>50</v>
      </c>
      <c r="E47" s="35" t="s">
        <v>241</v>
      </c>
    </row>
    <row r="48" spans="1:5" ht="25.5">
      <c r="A48" s="38" t="s">
        <v>52</v>
      </c>
      <c r="E48" s="37" t="s">
        <v>242</v>
      </c>
    </row>
    <row r="49" spans="1:16" ht="12.75">
      <c r="A49" s="25" t="s">
        <v>45</v>
      </c>
      <c r="B49" s="29" t="s">
        <v>186</v>
      </c>
      <c r="C49" s="29" t="s">
        <v>239</v>
      </c>
      <c r="D49" s="25" t="s">
        <v>88</v>
      </c>
      <c r="E49" s="30" t="s">
        <v>240</v>
      </c>
      <c r="F49" s="31" t="s">
        <v>148</v>
      </c>
      <c r="G49" s="32">
        <v>5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25.5">
      <c r="A50" s="34" t="s">
        <v>50</v>
      </c>
      <c r="E50" s="35" t="s">
        <v>243</v>
      </c>
    </row>
    <row r="51" spans="1:5" ht="51">
      <c r="A51" s="38" t="s">
        <v>52</v>
      </c>
      <c r="E51" s="37" t="s">
        <v>244</v>
      </c>
    </row>
    <row r="52" spans="1:16" ht="12.75">
      <c r="A52" s="25" t="s">
        <v>45</v>
      </c>
      <c r="B52" s="29" t="s">
        <v>191</v>
      </c>
      <c r="C52" s="29" t="s">
        <v>245</v>
      </c>
      <c r="D52" s="25" t="s">
        <v>47</v>
      </c>
      <c r="E52" s="30" t="s">
        <v>246</v>
      </c>
      <c r="F52" s="31" t="s">
        <v>148</v>
      </c>
      <c r="G52" s="32">
        <v>233.3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247</v>
      </c>
    </row>
    <row r="54" spans="1:5" ht="25.5">
      <c r="A54" s="38" t="s">
        <v>52</v>
      </c>
      <c r="E54" s="37" t="s">
        <v>248</v>
      </c>
    </row>
    <row r="55" spans="1:16" ht="12.75">
      <c r="A55" s="25" t="s">
        <v>45</v>
      </c>
      <c r="B55" s="29" t="s">
        <v>249</v>
      </c>
      <c r="C55" s="29" t="s">
        <v>250</v>
      </c>
      <c r="D55" s="25" t="s">
        <v>47</v>
      </c>
      <c r="E55" s="30" t="s">
        <v>251</v>
      </c>
      <c r="F55" s="31" t="s">
        <v>148</v>
      </c>
      <c r="G55" s="32">
        <v>3946.4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38.25">
      <c r="A56" s="34" t="s">
        <v>50</v>
      </c>
      <c r="E56" s="35" t="s">
        <v>252</v>
      </c>
    </row>
    <row r="57" spans="1:5" ht="25.5">
      <c r="A57" s="38" t="s">
        <v>52</v>
      </c>
      <c r="E57" s="37" t="s">
        <v>253</v>
      </c>
    </row>
    <row r="58" spans="1:16" ht="12.75">
      <c r="A58" s="25" t="s">
        <v>45</v>
      </c>
      <c r="B58" s="29" t="s">
        <v>254</v>
      </c>
      <c r="C58" s="29" t="s">
        <v>250</v>
      </c>
      <c r="D58" s="25" t="s">
        <v>220</v>
      </c>
      <c r="E58" s="30" t="s">
        <v>251</v>
      </c>
      <c r="F58" s="31" t="s">
        <v>148</v>
      </c>
      <c r="G58" s="32">
        <v>735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255</v>
      </c>
    </row>
    <row r="60" spans="1:5" ht="25.5">
      <c r="A60" s="38" t="s">
        <v>52</v>
      </c>
      <c r="E60" s="37" t="s">
        <v>256</v>
      </c>
    </row>
    <row r="61" spans="1:16" ht="12.75">
      <c r="A61" s="25" t="s">
        <v>45</v>
      </c>
      <c r="B61" s="29" t="s">
        <v>257</v>
      </c>
      <c r="C61" s="29" t="s">
        <v>250</v>
      </c>
      <c r="D61" s="25" t="s">
        <v>258</v>
      </c>
      <c r="E61" s="30" t="s">
        <v>251</v>
      </c>
      <c r="F61" s="31" t="s">
        <v>148</v>
      </c>
      <c r="G61" s="32">
        <v>4461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51">
      <c r="A62" s="34" t="s">
        <v>50</v>
      </c>
      <c r="E62" s="35" t="s">
        <v>259</v>
      </c>
    </row>
    <row r="63" spans="1:5" ht="25.5">
      <c r="A63" s="38" t="s">
        <v>52</v>
      </c>
      <c r="E63" s="37" t="s">
        <v>260</v>
      </c>
    </row>
    <row r="64" spans="1:16" ht="12.75">
      <c r="A64" s="25" t="s">
        <v>45</v>
      </c>
      <c r="B64" s="29" t="s">
        <v>261</v>
      </c>
      <c r="C64" s="29" t="s">
        <v>262</v>
      </c>
      <c r="D64" s="25" t="s">
        <v>66</v>
      </c>
      <c r="E64" s="30" t="s">
        <v>263</v>
      </c>
      <c r="F64" s="31" t="s">
        <v>148</v>
      </c>
      <c r="G64" s="32">
        <v>894.3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38.25">
      <c r="A65" s="34" t="s">
        <v>50</v>
      </c>
      <c r="E65" s="35" t="s">
        <v>264</v>
      </c>
    </row>
    <row r="66" spans="1:5" ht="25.5">
      <c r="A66" s="38" t="s">
        <v>52</v>
      </c>
      <c r="E66" s="37" t="s">
        <v>265</v>
      </c>
    </row>
    <row r="67" spans="1:16" ht="12.75">
      <c r="A67" s="25" t="s">
        <v>45</v>
      </c>
      <c r="B67" s="29" t="s">
        <v>266</v>
      </c>
      <c r="C67" s="29" t="s">
        <v>262</v>
      </c>
      <c r="D67" s="25" t="s">
        <v>88</v>
      </c>
      <c r="E67" s="30" t="s">
        <v>263</v>
      </c>
      <c r="F67" s="31" t="s">
        <v>148</v>
      </c>
      <c r="G67" s="32">
        <v>80.1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38.25">
      <c r="A68" s="34" t="s">
        <v>50</v>
      </c>
      <c r="E68" s="35" t="s">
        <v>267</v>
      </c>
    </row>
    <row r="69" spans="1:5" ht="25.5">
      <c r="A69" s="38" t="s">
        <v>52</v>
      </c>
      <c r="E69" s="37" t="s">
        <v>268</v>
      </c>
    </row>
    <row r="70" spans="1:16" ht="12.75">
      <c r="A70" s="25" t="s">
        <v>45</v>
      </c>
      <c r="B70" s="29" t="s">
        <v>269</v>
      </c>
      <c r="C70" s="29" t="s">
        <v>262</v>
      </c>
      <c r="D70" s="25" t="s">
        <v>220</v>
      </c>
      <c r="E70" s="30" t="s">
        <v>263</v>
      </c>
      <c r="F70" s="31" t="s">
        <v>148</v>
      </c>
      <c r="G70" s="32">
        <v>315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38.25">
      <c r="A71" s="34" t="s">
        <v>50</v>
      </c>
      <c r="E71" s="35" t="s">
        <v>270</v>
      </c>
    </row>
    <row r="72" spans="1:5" ht="25.5">
      <c r="A72" s="38" t="s">
        <v>52</v>
      </c>
      <c r="E72" s="37" t="s">
        <v>271</v>
      </c>
    </row>
    <row r="73" spans="1:16" ht="12.75">
      <c r="A73" s="25" t="s">
        <v>45</v>
      </c>
      <c r="B73" s="29" t="s">
        <v>272</v>
      </c>
      <c r="C73" s="29" t="s">
        <v>273</v>
      </c>
      <c r="D73" s="25" t="s">
        <v>47</v>
      </c>
      <c r="E73" s="30" t="s">
        <v>274</v>
      </c>
      <c r="F73" s="31" t="s">
        <v>148</v>
      </c>
      <c r="G73" s="32">
        <v>4972.4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38.25">
      <c r="A74" s="34" t="s">
        <v>50</v>
      </c>
      <c r="E74" s="35" t="s">
        <v>275</v>
      </c>
    </row>
    <row r="75" spans="1:5" ht="25.5">
      <c r="A75" s="38" t="s">
        <v>52</v>
      </c>
      <c r="E75" s="37" t="s">
        <v>276</v>
      </c>
    </row>
    <row r="76" spans="1:16" ht="12.75">
      <c r="A76" s="25" t="s">
        <v>45</v>
      </c>
      <c r="B76" s="29" t="s">
        <v>277</v>
      </c>
      <c r="C76" s="29" t="s">
        <v>273</v>
      </c>
      <c r="D76" s="25" t="s">
        <v>258</v>
      </c>
      <c r="E76" s="30" t="s">
        <v>274</v>
      </c>
      <c r="F76" s="31" t="s">
        <v>148</v>
      </c>
      <c r="G76" s="32">
        <v>1963.2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51">
      <c r="A77" s="34" t="s">
        <v>50</v>
      </c>
      <c r="E77" s="35" t="s">
        <v>278</v>
      </c>
    </row>
    <row r="78" spans="1:5" ht="25.5">
      <c r="A78" s="38" t="s">
        <v>52</v>
      </c>
      <c r="E78" s="37" t="s">
        <v>279</v>
      </c>
    </row>
    <row r="79" spans="1:16" ht="12.75">
      <c r="A79" s="25" t="s">
        <v>45</v>
      </c>
      <c r="B79" s="29" t="s">
        <v>280</v>
      </c>
      <c r="C79" s="29" t="s">
        <v>281</v>
      </c>
      <c r="D79" s="25" t="s">
        <v>47</v>
      </c>
      <c r="E79" s="30" t="s">
        <v>282</v>
      </c>
      <c r="F79" s="31" t="s">
        <v>148</v>
      </c>
      <c r="G79" s="32">
        <v>16511.1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25.5">
      <c r="A80" s="34" t="s">
        <v>50</v>
      </c>
      <c r="E80" s="35" t="s">
        <v>283</v>
      </c>
    </row>
    <row r="81" spans="1:5" ht="114.75">
      <c r="A81" s="38" t="s">
        <v>52</v>
      </c>
      <c r="E81" s="37" t="s">
        <v>284</v>
      </c>
    </row>
    <row r="82" spans="1:16" ht="12.75">
      <c r="A82" s="25" t="s">
        <v>45</v>
      </c>
      <c r="B82" s="29" t="s">
        <v>285</v>
      </c>
      <c r="C82" s="29" t="s">
        <v>286</v>
      </c>
      <c r="D82" s="25" t="s">
        <v>47</v>
      </c>
      <c r="E82" s="30" t="s">
        <v>287</v>
      </c>
      <c r="F82" s="31" t="s">
        <v>148</v>
      </c>
      <c r="G82" s="32">
        <v>1047.5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25.5">
      <c r="A83" s="34" t="s">
        <v>50</v>
      </c>
      <c r="E83" s="35" t="s">
        <v>283</v>
      </c>
    </row>
    <row r="84" spans="1:5" ht="51">
      <c r="A84" s="38" t="s">
        <v>52</v>
      </c>
      <c r="E84" s="37" t="s">
        <v>288</v>
      </c>
    </row>
    <row r="85" spans="1:16" ht="12.75">
      <c r="A85" s="25" t="s">
        <v>45</v>
      </c>
      <c r="B85" s="29" t="s">
        <v>289</v>
      </c>
      <c r="C85" s="29" t="s">
        <v>290</v>
      </c>
      <c r="D85" s="25" t="s">
        <v>47</v>
      </c>
      <c r="E85" s="30" t="s">
        <v>291</v>
      </c>
      <c r="F85" s="31" t="s">
        <v>148</v>
      </c>
      <c r="G85" s="32">
        <v>1047.5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292</v>
      </c>
    </row>
    <row r="87" spans="1:5" ht="51">
      <c r="A87" s="38" t="s">
        <v>52</v>
      </c>
      <c r="E87" s="37" t="s">
        <v>293</v>
      </c>
    </row>
    <row r="88" spans="1:16" ht="12.75">
      <c r="A88" s="25" t="s">
        <v>45</v>
      </c>
      <c r="B88" s="29" t="s">
        <v>294</v>
      </c>
      <c r="C88" s="29" t="s">
        <v>295</v>
      </c>
      <c r="D88" s="25" t="s">
        <v>47</v>
      </c>
      <c r="E88" s="30" t="s">
        <v>296</v>
      </c>
      <c r="F88" s="31" t="s">
        <v>148</v>
      </c>
      <c r="G88" s="32">
        <v>292.1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38.25">
      <c r="A89" s="34" t="s">
        <v>50</v>
      </c>
      <c r="E89" s="35" t="s">
        <v>297</v>
      </c>
    </row>
    <row r="90" spans="1:5" ht="63.75">
      <c r="A90" s="38" t="s">
        <v>52</v>
      </c>
      <c r="E90" s="37" t="s">
        <v>298</v>
      </c>
    </row>
    <row r="91" spans="1:16" ht="12.75">
      <c r="A91" s="25" t="s">
        <v>45</v>
      </c>
      <c r="B91" s="29" t="s">
        <v>299</v>
      </c>
      <c r="C91" s="29" t="s">
        <v>164</v>
      </c>
      <c r="D91" s="25" t="s">
        <v>47</v>
      </c>
      <c r="E91" s="30" t="s">
        <v>165</v>
      </c>
      <c r="F91" s="31" t="s">
        <v>148</v>
      </c>
      <c r="G91" s="32">
        <v>73.1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38.25">
      <c r="A92" s="34" t="s">
        <v>50</v>
      </c>
      <c r="E92" s="35" t="s">
        <v>264</v>
      </c>
    </row>
    <row r="93" spans="1:5" ht="38.25">
      <c r="A93" s="38" t="s">
        <v>52</v>
      </c>
      <c r="E93" s="37" t="s">
        <v>300</v>
      </c>
    </row>
    <row r="94" spans="1:16" ht="12.75">
      <c r="A94" s="25" t="s">
        <v>45</v>
      </c>
      <c r="B94" s="29" t="s">
        <v>301</v>
      </c>
      <c r="C94" s="29" t="s">
        <v>302</v>
      </c>
      <c r="D94" s="25" t="s">
        <v>47</v>
      </c>
      <c r="E94" s="30" t="s">
        <v>303</v>
      </c>
      <c r="F94" s="31" t="s">
        <v>148</v>
      </c>
      <c r="G94" s="32">
        <v>515.2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25.5">
      <c r="A95" s="34" t="s">
        <v>50</v>
      </c>
      <c r="E95" s="35" t="s">
        <v>304</v>
      </c>
    </row>
    <row r="96" spans="1:5" ht="25.5">
      <c r="A96" s="38" t="s">
        <v>52</v>
      </c>
      <c r="E96" s="37" t="s">
        <v>305</v>
      </c>
    </row>
    <row r="97" spans="1:16" ht="12.75">
      <c r="A97" s="25" t="s">
        <v>45</v>
      </c>
      <c r="B97" s="29" t="s">
        <v>306</v>
      </c>
      <c r="C97" s="29" t="s">
        <v>302</v>
      </c>
      <c r="D97" s="25" t="s">
        <v>66</v>
      </c>
      <c r="E97" s="30" t="s">
        <v>303</v>
      </c>
      <c r="F97" s="31" t="s">
        <v>148</v>
      </c>
      <c r="G97" s="32">
        <v>16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38.25">
      <c r="A98" s="34" t="s">
        <v>50</v>
      </c>
      <c r="E98" s="35" t="s">
        <v>307</v>
      </c>
    </row>
    <row r="99" spans="1:5" ht="12.75">
      <c r="A99" s="38" t="s">
        <v>52</v>
      </c>
      <c r="E99" s="37" t="s">
        <v>308</v>
      </c>
    </row>
    <row r="100" spans="1:16" ht="12.75">
      <c r="A100" s="25" t="s">
        <v>45</v>
      </c>
      <c r="B100" s="29" t="s">
        <v>309</v>
      </c>
      <c r="C100" s="29" t="s">
        <v>310</v>
      </c>
      <c r="D100" s="25" t="s">
        <v>311</v>
      </c>
      <c r="E100" s="30" t="s">
        <v>312</v>
      </c>
      <c r="F100" s="31" t="s">
        <v>148</v>
      </c>
      <c r="G100" s="32">
        <v>4461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38.25">
      <c r="A101" s="34" t="s">
        <v>50</v>
      </c>
      <c r="E101" s="35" t="s">
        <v>313</v>
      </c>
    </row>
    <row r="102" spans="1:5" ht="25.5">
      <c r="A102" s="38" t="s">
        <v>52</v>
      </c>
      <c r="E102" s="37" t="s">
        <v>260</v>
      </c>
    </row>
    <row r="103" spans="1:16" ht="12.75">
      <c r="A103" s="25" t="s">
        <v>45</v>
      </c>
      <c r="B103" s="29" t="s">
        <v>314</v>
      </c>
      <c r="C103" s="29" t="s">
        <v>310</v>
      </c>
      <c r="D103" s="25" t="s">
        <v>315</v>
      </c>
      <c r="E103" s="30" t="s">
        <v>312</v>
      </c>
      <c r="F103" s="31" t="s">
        <v>148</v>
      </c>
      <c r="G103" s="32">
        <v>1963.2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38.25">
      <c r="A104" s="34" t="s">
        <v>50</v>
      </c>
      <c r="E104" s="35" t="s">
        <v>316</v>
      </c>
    </row>
    <row r="105" spans="1:5" ht="25.5">
      <c r="A105" s="38" t="s">
        <v>52</v>
      </c>
      <c r="E105" s="37" t="s">
        <v>279</v>
      </c>
    </row>
    <row r="106" spans="1:16" ht="12.75">
      <c r="A106" s="25" t="s">
        <v>45</v>
      </c>
      <c r="B106" s="29" t="s">
        <v>317</v>
      </c>
      <c r="C106" s="29" t="s">
        <v>318</v>
      </c>
      <c r="D106" s="25" t="s">
        <v>47</v>
      </c>
      <c r="E106" s="30" t="s">
        <v>319</v>
      </c>
      <c r="F106" s="31" t="s">
        <v>148</v>
      </c>
      <c r="G106" s="32">
        <v>17558.6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320</v>
      </c>
    </row>
    <row r="108" spans="1:5" ht="153">
      <c r="A108" s="38" t="s">
        <v>52</v>
      </c>
      <c r="E108" s="37" t="s">
        <v>321</v>
      </c>
    </row>
    <row r="109" spans="1:16" ht="12.75">
      <c r="A109" s="25" t="s">
        <v>45</v>
      </c>
      <c r="B109" s="29" t="s">
        <v>322</v>
      </c>
      <c r="C109" s="29" t="s">
        <v>323</v>
      </c>
      <c r="D109" s="25" t="s">
        <v>47</v>
      </c>
      <c r="E109" s="30" t="s">
        <v>324</v>
      </c>
      <c r="F109" s="31" t="s">
        <v>148</v>
      </c>
      <c r="G109" s="32">
        <v>2916.18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25.5">
      <c r="A110" s="34" t="s">
        <v>50</v>
      </c>
      <c r="E110" s="35" t="s">
        <v>325</v>
      </c>
    </row>
    <row r="111" spans="1:5" ht="204">
      <c r="A111" s="38" t="s">
        <v>52</v>
      </c>
      <c r="E111" s="37" t="s">
        <v>326</v>
      </c>
    </row>
    <row r="112" spans="1:16" ht="25.5">
      <c r="A112" s="25" t="s">
        <v>45</v>
      </c>
      <c r="B112" s="29" t="s">
        <v>327</v>
      </c>
      <c r="C112" s="29" t="s">
        <v>328</v>
      </c>
      <c r="D112" s="25" t="s">
        <v>47</v>
      </c>
      <c r="E112" s="30" t="s">
        <v>329</v>
      </c>
      <c r="F112" s="31" t="s">
        <v>148</v>
      </c>
      <c r="G112" s="32">
        <v>7073.82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25.5">
      <c r="A113" s="34" t="s">
        <v>50</v>
      </c>
      <c r="E113" s="35" t="s">
        <v>325</v>
      </c>
    </row>
    <row r="114" spans="1:5" ht="51">
      <c r="A114" s="38" t="s">
        <v>52</v>
      </c>
      <c r="E114" s="37" t="s">
        <v>330</v>
      </c>
    </row>
    <row r="115" spans="1:16" ht="12.75">
      <c r="A115" s="25" t="s">
        <v>45</v>
      </c>
      <c r="B115" s="29" t="s">
        <v>331</v>
      </c>
      <c r="C115" s="29" t="s">
        <v>332</v>
      </c>
      <c r="D115" s="25" t="s">
        <v>47</v>
      </c>
      <c r="E115" s="30" t="s">
        <v>333</v>
      </c>
      <c r="F115" s="31" t="s">
        <v>148</v>
      </c>
      <c r="G115" s="32">
        <v>157.7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334</v>
      </c>
    </row>
    <row r="117" spans="1:5" ht="25.5">
      <c r="A117" s="38" t="s">
        <v>52</v>
      </c>
      <c r="E117" s="37" t="s">
        <v>335</v>
      </c>
    </row>
    <row r="118" spans="1:16" ht="12.75">
      <c r="A118" s="25" t="s">
        <v>45</v>
      </c>
      <c r="B118" s="29" t="s">
        <v>336</v>
      </c>
      <c r="C118" s="29" t="s">
        <v>167</v>
      </c>
      <c r="D118" s="25" t="s">
        <v>47</v>
      </c>
      <c r="E118" s="30" t="s">
        <v>168</v>
      </c>
      <c r="F118" s="31" t="s">
        <v>148</v>
      </c>
      <c r="G118" s="32">
        <v>160.6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25.5">
      <c r="A119" s="34" t="s">
        <v>50</v>
      </c>
      <c r="E119" s="35" t="s">
        <v>337</v>
      </c>
    </row>
    <row r="120" spans="1:5" ht="63.75">
      <c r="A120" s="38" t="s">
        <v>52</v>
      </c>
      <c r="E120" s="37" t="s">
        <v>338</v>
      </c>
    </row>
    <row r="121" spans="1:16" ht="12.75">
      <c r="A121" s="25" t="s">
        <v>45</v>
      </c>
      <c r="B121" s="29" t="s">
        <v>339</v>
      </c>
      <c r="C121" s="29" t="s">
        <v>340</v>
      </c>
      <c r="D121" s="25" t="s">
        <v>66</v>
      </c>
      <c r="E121" s="30" t="s">
        <v>341</v>
      </c>
      <c r="F121" s="31" t="s">
        <v>148</v>
      </c>
      <c r="G121" s="32">
        <v>34.5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25.5">
      <c r="A122" s="34" t="s">
        <v>50</v>
      </c>
      <c r="E122" s="35" t="s">
        <v>342</v>
      </c>
    </row>
    <row r="123" spans="1:5" ht="25.5">
      <c r="A123" s="38" t="s">
        <v>52</v>
      </c>
      <c r="E123" s="37" t="s">
        <v>343</v>
      </c>
    </row>
    <row r="124" spans="1:16" ht="12.75">
      <c r="A124" s="25" t="s">
        <v>45</v>
      </c>
      <c r="B124" s="29" t="s">
        <v>344</v>
      </c>
      <c r="C124" s="29" t="s">
        <v>345</v>
      </c>
      <c r="D124" s="25" t="s">
        <v>47</v>
      </c>
      <c r="E124" s="30" t="s">
        <v>346</v>
      </c>
      <c r="F124" s="31" t="s">
        <v>99</v>
      </c>
      <c r="G124" s="32">
        <v>11179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12.75">
      <c r="A125" s="34" t="s">
        <v>50</v>
      </c>
      <c r="E125" s="35" t="s">
        <v>347</v>
      </c>
    </row>
    <row r="126" spans="1:5" ht="25.5">
      <c r="A126" s="36" t="s">
        <v>52</v>
      </c>
      <c r="E126" s="37" t="s">
        <v>348</v>
      </c>
    </row>
    <row r="127" spans="1:18" ht="12.75" customHeight="1">
      <c r="A127" s="6" t="s">
        <v>43</v>
      </c>
      <c r="B127" s="6"/>
      <c r="C127" s="41" t="s">
        <v>23</v>
      </c>
      <c r="D127" s="6"/>
      <c r="E127" s="27" t="s">
        <v>178</v>
      </c>
      <c r="F127" s="6"/>
      <c r="G127" s="6"/>
      <c r="H127" s="6"/>
      <c r="I127" s="42">
        <f>0+Q127</f>
      </c>
      <c r="O127">
        <f>0+R127</f>
      </c>
      <c r="Q127">
        <f>0+I128+I131+I134</f>
      </c>
      <c r="R127">
        <f>0+O128+O131+O134</f>
      </c>
    </row>
    <row r="128" spans="1:16" ht="12.75">
      <c r="A128" s="25" t="s">
        <v>45</v>
      </c>
      <c r="B128" s="29" t="s">
        <v>349</v>
      </c>
      <c r="C128" s="29" t="s">
        <v>350</v>
      </c>
      <c r="D128" s="25" t="s">
        <v>47</v>
      </c>
      <c r="E128" s="30" t="s">
        <v>351</v>
      </c>
      <c r="F128" s="31" t="s">
        <v>99</v>
      </c>
      <c r="G128" s="32">
        <v>320.8</v>
      </c>
      <c r="H128" s="33">
        <v>0</v>
      </c>
      <c r="I128" s="33">
        <f>ROUND(ROUND(H128,2)*ROUND(G128,3),2)</f>
      </c>
      <c r="O128">
        <f>(I128*21)/100</f>
      </c>
      <c r="P128" t="s">
        <v>23</v>
      </c>
    </row>
    <row r="129" spans="1:5" ht="25.5">
      <c r="A129" s="34" t="s">
        <v>50</v>
      </c>
      <c r="E129" s="35" t="s">
        <v>352</v>
      </c>
    </row>
    <row r="130" spans="1:5" ht="12.75">
      <c r="A130" s="38" t="s">
        <v>52</v>
      </c>
      <c r="E130" s="37" t="s">
        <v>353</v>
      </c>
    </row>
    <row r="131" spans="1:16" ht="12.75">
      <c r="A131" s="25" t="s">
        <v>45</v>
      </c>
      <c r="B131" s="29" t="s">
        <v>354</v>
      </c>
      <c r="C131" s="29" t="s">
        <v>355</v>
      </c>
      <c r="D131" s="25" t="s">
        <v>74</v>
      </c>
      <c r="E131" s="30" t="s">
        <v>356</v>
      </c>
      <c r="F131" s="31" t="s">
        <v>148</v>
      </c>
      <c r="G131" s="32">
        <v>11.6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25.5">
      <c r="A132" s="34" t="s">
        <v>50</v>
      </c>
      <c r="E132" s="35" t="s">
        <v>357</v>
      </c>
    </row>
    <row r="133" spans="1:5" ht="76.5">
      <c r="A133" s="38" t="s">
        <v>52</v>
      </c>
      <c r="E133" s="37" t="s">
        <v>358</v>
      </c>
    </row>
    <row r="134" spans="1:16" ht="12.75">
      <c r="A134" s="25" t="s">
        <v>45</v>
      </c>
      <c r="B134" s="29" t="s">
        <v>359</v>
      </c>
      <c r="C134" s="29" t="s">
        <v>360</v>
      </c>
      <c r="D134" s="25" t="s">
        <v>47</v>
      </c>
      <c r="E134" s="30" t="s">
        <v>361</v>
      </c>
      <c r="F134" s="31" t="s">
        <v>143</v>
      </c>
      <c r="G134" s="32">
        <v>2.526</v>
      </c>
      <c r="H134" s="33">
        <v>0</v>
      </c>
      <c r="I134" s="33">
        <f>ROUND(ROUND(H134,2)*ROUND(G134,3),2)</f>
      </c>
      <c r="O134">
        <f>(I134*21)/100</f>
      </c>
      <c r="P134" t="s">
        <v>23</v>
      </c>
    </row>
    <row r="135" spans="1:5" ht="12.75">
      <c r="A135" s="34" t="s">
        <v>50</v>
      </c>
      <c r="E135" s="35" t="s">
        <v>362</v>
      </c>
    </row>
    <row r="136" spans="1:5" ht="127.5">
      <c r="A136" s="36" t="s">
        <v>52</v>
      </c>
      <c r="E136" s="37" t="s">
        <v>363</v>
      </c>
    </row>
    <row r="137" spans="1:18" ht="12.75" customHeight="1">
      <c r="A137" s="6" t="s">
        <v>43</v>
      </c>
      <c r="B137" s="6"/>
      <c r="C137" s="41" t="s">
        <v>22</v>
      </c>
      <c r="D137" s="6"/>
      <c r="E137" s="27" t="s">
        <v>364</v>
      </c>
      <c r="F137" s="6"/>
      <c r="G137" s="6"/>
      <c r="H137" s="6"/>
      <c r="I137" s="42">
        <f>0+Q137</f>
      </c>
      <c r="O137">
        <f>0+R137</f>
      </c>
      <c r="Q137">
        <f>0+I138</f>
      </c>
      <c r="R137">
        <f>0+O138</f>
      </c>
    </row>
    <row r="138" spans="1:16" ht="12.75">
      <c r="A138" s="25" t="s">
        <v>45</v>
      </c>
      <c r="B138" s="29" t="s">
        <v>365</v>
      </c>
      <c r="C138" s="29" t="s">
        <v>366</v>
      </c>
      <c r="D138" s="25" t="s">
        <v>47</v>
      </c>
      <c r="E138" s="30" t="s">
        <v>367</v>
      </c>
      <c r="F138" s="31" t="s">
        <v>143</v>
      </c>
      <c r="G138" s="32">
        <v>2.3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12.75">
      <c r="A139" s="34" t="s">
        <v>50</v>
      </c>
      <c r="E139" s="35" t="s">
        <v>368</v>
      </c>
    </row>
    <row r="140" spans="1:5" ht="38.25">
      <c r="A140" s="36" t="s">
        <v>52</v>
      </c>
      <c r="E140" s="37" t="s">
        <v>369</v>
      </c>
    </row>
    <row r="141" spans="1:18" ht="12.75" customHeight="1">
      <c r="A141" s="6" t="s">
        <v>43</v>
      </c>
      <c r="B141" s="6"/>
      <c r="C141" s="41" t="s">
        <v>33</v>
      </c>
      <c r="D141" s="6"/>
      <c r="E141" s="27" t="s">
        <v>370</v>
      </c>
      <c r="F141" s="6"/>
      <c r="G141" s="6"/>
      <c r="H141" s="6"/>
      <c r="I141" s="42">
        <f>0+Q141</f>
      </c>
      <c r="O141">
        <f>0+R141</f>
      </c>
      <c r="Q141">
        <f>0+I142+I145+I148+I151+I154+I157+I160+I163+I166</f>
      </c>
      <c r="R141">
        <f>0+O142+O145+O148+O151+O154+O157+O160+O163+O166</f>
      </c>
    </row>
    <row r="142" spans="1:16" ht="12.75">
      <c r="A142" s="25" t="s">
        <v>45</v>
      </c>
      <c r="B142" s="29" t="s">
        <v>371</v>
      </c>
      <c r="C142" s="29" t="s">
        <v>372</v>
      </c>
      <c r="D142" s="25" t="s">
        <v>66</v>
      </c>
      <c r="E142" s="30" t="s">
        <v>373</v>
      </c>
      <c r="F142" s="31" t="s">
        <v>148</v>
      </c>
      <c r="G142" s="32">
        <v>80.1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38.25">
      <c r="A143" s="34" t="s">
        <v>50</v>
      </c>
      <c r="E143" s="35" t="s">
        <v>374</v>
      </c>
    </row>
    <row r="144" spans="1:5" ht="12.75">
      <c r="A144" s="38" t="s">
        <v>52</v>
      </c>
      <c r="E144" s="37" t="s">
        <v>375</v>
      </c>
    </row>
    <row r="145" spans="1:16" ht="12.75">
      <c r="A145" s="25" t="s">
        <v>45</v>
      </c>
      <c r="B145" s="29" t="s">
        <v>376</v>
      </c>
      <c r="C145" s="29" t="s">
        <v>372</v>
      </c>
      <c r="D145" s="25" t="s">
        <v>88</v>
      </c>
      <c r="E145" s="30" t="s">
        <v>373</v>
      </c>
      <c r="F145" s="31" t="s">
        <v>148</v>
      </c>
      <c r="G145" s="32">
        <v>25.5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12.75">
      <c r="A146" s="34" t="s">
        <v>50</v>
      </c>
      <c r="E146" s="35" t="s">
        <v>377</v>
      </c>
    </row>
    <row r="147" spans="1:5" ht="63.75">
      <c r="A147" s="38" t="s">
        <v>52</v>
      </c>
      <c r="E147" s="37" t="s">
        <v>378</v>
      </c>
    </row>
    <row r="148" spans="1:16" ht="12.75">
      <c r="A148" s="25" t="s">
        <v>45</v>
      </c>
      <c r="B148" s="29" t="s">
        <v>379</v>
      </c>
      <c r="C148" s="29" t="s">
        <v>380</v>
      </c>
      <c r="D148" s="25" t="s">
        <v>66</v>
      </c>
      <c r="E148" s="30" t="s">
        <v>381</v>
      </c>
      <c r="F148" s="31" t="s">
        <v>148</v>
      </c>
      <c r="G148" s="32">
        <v>33.5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25.5">
      <c r="A149" s="34" t="s">
        <v>50</v>
      </c>
      <c r="E149" s="35" t="s">
        <v>382</v>
      </c>
    </row>
    <row r="150" spans="1:5" ht="306">
      <c r="A150" s="38" t="s">
        <v>52</v>
      </c>
      <c r="E150" s="37" t="s">
        <v>383</v>
      </c>
    </row>
    <row r="151" spans="1:16" ht="12.75">
      <c r="A151" s="25" t="s">
        <v>45</v>
      </c>
      <c r="B151" s="29" t="s">
        <v>384</v>
      </c>
      <c r="C151" s="29" t="s">
        <v>380</v>
      </c>
      <c r="D151" s="25" t="s">
        <v>88</v>
      </c>
      <c r="E151" s="30" t="s">
        <v>381</v>
      </c>
      <c r="F151" s="31" t="s">
        <v>148</v>
      </c>
      <c r="G151" s="32">
        <v>224.2</v>
      </c>
      <c r="H151" s="33">
        <v>0</v>
      </c>
      <c r="I151" s="33">
        <f>ROUND(ROUND(H151,2)*ROUND(G151,3),2)</f>
      </c>
      <c r="O151">
        <f>(I151*21)/100</f>
      </c>
      <c r="P151" t="s">
        <v>23</v>
      </c>
    </row>
    <row r="152" spans="1:5" ht="25.5">
      <c r="A152" s="34" t="s">
        <v>50</v>
      </c>
      <c r="E152" s="35" t="s">
        <v>385</v>
      </c>
    </row>
    <row r="153" spans="1:5" ht="12.75">
      <c r="A153" s="38" t="s">
        <v>52</v>
      </c>
      <c r="E153" s="37" t="s">
        <v>386</v>
      </c>
    </row>
    <row r="154" spans="1:16" ht="12.75">
      <c r="A154" s="25" t="s">
        <v>45</v>
      </c>
      <c r="B154" s="29" t="s">
        <v>387</v>
      </c>
      <c r="C154" s="29" t="s">
        <v>388</v>
      </c>
      <c r="D154" s="25" t="s">
        <v>47</v>
      </c>
      <c r="E154" s="30" t="s">
        <v>389</v>
      </c>
      <c r="F154" s="31" t="s">
        <v>148</v>
      </c>
      <c r="G154" s="32">
        <v>44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25.5">
      <c r="A155" s="34" t="s">
        <v>50</v>
      </c>
      <c r="E155" s="35" t="s">
        <v>390</v>
      </c>
    </row>
    <row r="156" spans="1:5" ht="63.75">
      <c r="A156" s="38" t="s">
        <v>52</v>
      </c>
      <c r="E156" s="37" t="s">
        <v>391</v>
      </c>
    </row>
    <row r="157" spans="1:16" ht="12.75">
      <c r="A157" s="25" t="s">
        <v>45</v>
      </c>
      <c r="B157" s="29" t="s">
        <v>392</v>
      </c>
      <c r="C157" s="29" t="s">
        <v>393</v>
      </c>
      <c r="D157" s="25" t="s">
        <v>47</v>
      </c>
      <c r="E157" s="30" t="s">
        <v>394</v>
      </c>
      <c r="F157" s="31" t="s">
        <v>148</v>
      </c>
      <c r="G157" s="32">
        <v>5.2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25.5">
      <c r="A158" s="34" t="s">
        <v>50</v>
      </c>
      <c r="E158" s="35" t="s">
        <v>395</v>
      </c>
    </row>
    <row r="159" spans="1:5" ht="12.75">
      <c r="A159" s="38" t="s">
        <v>52</v>
      </c>
      <c r="E159" s="37" t="s">
        <v>396</v>
      </c>
    </row>
    <row r="160" spans="1:16" ht="12.75">
      <c r="A160" s="25" t="s">
        <v>45</v>
      </c>
      <c r="B160" s="29" t="s">
        <v>397</v>
      </c>
      <c r="C160" s="29" t="s">
        <v>398</v>
      </c>
      <c r="D160" s="25" t="s">
        <v>47</v>
      </c>
      <c r="E160" s="30" t="s">
        <v>399</v>
      </c>
      <c r="F160" s="31" t="s">
        <v>148</v>
      </c>
      <c r="G160" s="32">
        <v>454.7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25.5">
      <c r="A161" s="34" t="s">
        <v>50</v>
      </c>
      <c r="E161" s="35" t="s">
        <v>400</v>
      </c>
    </row>
    <row r="162" spans="1:5" ht="12.75">
      <c r="A162" s="38" t="s">
        <v>52</v>
      </c>
      <c r="E162" s="37" t="s">
        <v>401</v>
      </c>
    </row>
    <row r="163" spans="1:16" ht="12.75">
      <c r="A163" s="25" t="s">
        <v>45</v>
      </c>
      <c r="B163" s="29" t="s">
        <v>402</v>
      </c>
      <c r="C163" s="29" t="s">
        <v>403</v>
      </c>
      <c r="D163" s="25" t="s">
        <v>66</v>
      </c>
      <c r="E163" s="30" t="s">
        <v>404</v>
      </c>
      <c r="F163" s="31" t="s">
        <v>148</v>
      </c>
      <c r="G163" s="32">
        <v>13.5</v>
      </c>
      <c r="H163" s="33">
        <v>0</v>
      </c>
      <c r="I163" s="33">
        <f>ROUND(ROUND(H163,2)*ROUND(G163,3),2)</f>
      </c>
      <c r="O163">
        <f>(I163*21)/100</f>
      </c>
      <c r="P163" t="s">
        <v>23</v>
      </c>
    </row>
    <row r="164" spans="1:5" ht="25.5">
      <c r="A164" s="34" t="s">
        <v>50</v>
      </c>
      <c r="E164" s="35" t="s">
        <v>405</v>
      </c>
    </row>
    <row r="165" spans="1:5" ht="114.75">
      <c r="A165" s="38" t="s">
        <v>52</v>
      </c>
      <c r="E165" s="37" t="s">
        <v>406</v>
      </c>
    </row>
    <row r="166" spans="1:16" ht="12.75">
      <c r="A166" s="25" t="s">
        <v>45</v>
      </c>
      <c r="B166" s="29" t="s">
        <v>407</v>
      </c>
      <c r="C166" s="29" t="s">
        <v>403</v>
      </c>
      <c r="D166" s="25" t="s">
        <v>88</v>
      </c>
      <c r="E166" s="30" t="s">
        <v>404</v>
      </c>
      <c r="F166" s="31" t="s">
        <v>148</v>
      </c>
      <c r="G166" s="32">
        <v>448.3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25.5">
      <c r="A167" s="34" t="s">
        <v>50</v>
      </c>
      <c r="E167" s="35" t="s">
        <v>408</v>
      </c>
    </row>
    <row r="168" spans="1:5" ht="12.75">
      <c r="A168" s="36" t="s">
        <v>52</v>
      </c>
      <c r="E168" s="37" t="s">
        <v>409</v>
      </c>
    </row>
    <row r="169" spans="1:18" ht="12.75" customHeight="1">
      <c r="A169" s="6" t="s">
        <v>43</v>
      </c>
      <c r="B169" s="6"/>
      <c r="C169" s="41" t="s">
        <v>35</v>
      </c>
      <c r="D169" s="6"/>
      <c r="E169" s="27" t="s">
        <v>410</v>
      </c>
      <c r="F169" s="6"/>
      <c r="G169" s="6"/>
      <c r="H169" s="6"/>
      <c r="I169" s="42">
        <f>0+Q169</f>
      </c>
      <c r="O169">
        <f>0+R169</f>
      </c>
      <c r="Q169">
        <f>0+I170+I173+I176+I179+I182+I185+I188+I191+I194+I197+I200+I203+I206</f>
      </c>
      <c r="R169">
        <f>0+O170+O173+O176+O179+O182+O185+O188+O191+O194+O197+O200+O203+O206</f>
      </c>
    </row>
    <row r="170" spans="1:16" ht="12.75">
      <c r="A170" s="25" t="s">
        <v>45</v>
      </c>
      <c r="B170" s="29" t="s">
        <v>411</v>
      </c>
      <c r="C170" s="29" t="s">
        <v>412</v>
      </c>
      <c r="D170" s="25" t="s">
        <v>47</v>
      </c>
      <c r="E170" s="30" t="s">
        <v>413</v>
      </c>
      <c r="F170" s="31" t="s">
        <v>148</v>
      </c>
      <c r="G170" s="32">
        <v>1543.3</v>
      </c>
      <c r="H170" s="33">
        <v>0</v>
      </c>
      <c r="I170" s="33">
        <f>ROUND(ROUND(H170,2)*ROUND(G170,3),2)</f>
      </c>
      <c r="O170">
        <f>(I170*21)/100</f>
      </c>
      <c r="P170" t="s">
        <v>23</v>
      </c>
    </row>
    <row r="171" spans="1:5" ht="12.75">
      <c r="A171" s="34" t="s">
        <v>50</v>
      </c>
      <c r="E171" s="35" t="s">
        <v>414</v>
      </c>
    </row>
    <row r="172" spans="1:5" ht="12.75">
      <c r="A172" s="38" t="s">
        <v>52</v>
      </c>
      <c r="E172" s="37" t="s">
        <v>415</v>
      </c>
    </row>
    <row r="173" spans="1:16" ht="12.75">
      <c r="A173" s="25" t="s">
        <v>45</v>
      </c>
      <c r="B173" s="29" t="s">
        <v>416</v>
      </c>
      <c r="C173" s="29" t="s">
        <v>417</v>
      </c>
      <c r="D173" s="25" t="s">
        <v>47</v>
      </c>
      <c r="E173" s="30" t="s">
        <v>418</v>
      </c>
      <c r="F173" s="31" t="s">
        <v>148</v>
      </c>
      <c r="G173" s="32">
        <v>2982.7</v>
      </c>
      <c r="H173" s="33">
        <v>0</v>
      </c>
      <c r="I173" s="33">
        <f>ROUND(ROUND(H173,2)*ROUND(G173,3),2)</f>
      </c>
      <c r="O173">
        <f>(I173*21)/100</f>
      </c>
      <c r="P173" t="s">
        <v>23</v>
      </c>
    </row>
    <row r="174" spans="1:5" ht="12.75">
      <c r="A174" s="34" t="s">
        <v>50</v>
      </c>
      <c r="E174" s="35" t="s">
        <v>419</v>
      </c>
    </row>
    <row r="175" spans="1:5" ht="12.75">
      <c r="A175" s="38" t="s">
        <v>52</v>
      </c>
      <c r="E175" s="37" t="s">
        <v>420</v>
      </c>
    </row>
    <row r="176" spans="1:16" ht="12.75">
      <c r="A176" s="25" t="s">
        <v>45</v>
      </c>
      <c r="B176" s="29" t="s">
        <v>421</v>
      </c>
      <c r="C176" s="29" t="s">
        <v>422</v>
      </c>
      <c r="D176" s="25" t="s">
        <v>47</v>
      </c>
      <c r="E176" s="30" t="s">
        <v>423</v>
      </c>
      <c r="F176" s="31" t="s">
        <v>148</v>
      </c>
      <c r="G176" s="32">
        <v>6.3</v>
      </c>
      <c r="H176" s="33">
        <v>0</v>
      </c>
      <c r="I176" s="33">
        <f>ROUND(ROUND(H176,2)*ROUND(G176,3),2)</f>
      </c>
      <c r="O176">
        <f>(I176*21)/100</f>
      </c>
      <c r="P176" t="s">
        <v>23</v>
      </c>
    </row>
    <row r="177" spans="1:5" ht="12.75">
      <c r="A177" s="34" t="s">
        <v>50</v>
      </c>
      <c r="E177" s="35" t="s">
        <v>424</v>
      </c>
    </row>
    <row r="178" spans="1:5" ht="12.75">
      <c r="A178" s="38" t="s">
        <v>52</v>
      </c>
      <c r="E178" s="37" t="s">
        <v>425</v>
      </c>
    </row>
    <row r="179" spans="1:16" ht="12.75">
      <c r="A179" s="25" t="s">
        <v>45</v>
      </c>
      <c r="B179" s="29" t="s">
        <v>426</v>
      </c>
      <c r="C179" s="29" t="s">
        <v>427</v>
      </c>
      <c r="D179" s="25" t="s">
        <v>47</v>
      </c>
      <c r="E179" s="30" t="s">
        <v>428</v>
      </c>
      <c r="F179" s="31" t="s">
        <v>148</v>
      </c>
      <c r="G179" s="32">
        <v>110.3</v>
      </c>
      <c r="H179" s="33">
        <v>0</v>
      </c>
      <c r="I179" s="33">
        <f>ROUND(ROUND(H179,2)*ROUND(G179,3),2)</f>
      </c>
      <c r="O179">
        <f>(I179*21)/100</f>
      </c>
      <c r="P179" t="s">
        <v>23</v>
      </c>
    </row>
    <row r="180" spans="1:5" ht="12.75">
      <c r="A180" s="34" t="s">
        <v>50</v>
      </c>
      <c r="E180" s="35" t="s">
        <v>429</v>
      </c>
    </row>
    <row r="181" spans="1:5" ht="12.75">
      <c r="A181" s="38" t="s">
        <v>52</v>
      </c>
      <c r="E181" s="37" t="s">
        <v>430</v>
      </c>
    </row>
    <row r="182" spans="1:16" ht="12.75">
      <c r="A182" s="25" t="s">
        <v>45</v>
      </c>
      <c r="B182" s="29" t="s">
        <v>431</v>
      </c>
      <c r="C182" s="29" t="s">
        <v>432</v>
      </c>
      <c r="D182" s="25" t="s">
        <v>47</v>
      </c>
      <c r="E182" s="30" t="s">
        <v>433</v>
      </c>
      <c r="F182" s="31" t="s">
        <v>99</v>
      </c>
      <c r="G182" s="32">
        <v>9077.7</v>
      </c>
      <c r="H182" s="33">
        <v>0</v>
      </c>
      <c r="I182" s="33">
        <f>ROUND(ROUND(H182,2)*ROUND(G182,3),2)</f>
      </c>
      <c r="O182">
        <f>(I182*21)/100</f>
      </c>
      <c r="P182" t="s">
        <v>23</v>
      </c>
    </row>
    <row r="183" spans="1:5" ht="12.75">
      <c r="A183" s="34" t="s">
        <v>50</v>
      </c>
      <c r="E183" s="35" t="s">
        <v>434</v>
      </c>
    </row>
    <row r="184" spans="1:5" ht="12.75">
      <c r="A184" s="38" t="s">
        <v>52</v>
      </c>
      <c r="E184" s="37" t="s">
        <v>435</v>
      </c>
    </row>
    <row r="185" spans="1:16" ht="12.75">
      <c r="A185" s="25" t="s">
        <v>45</v>
      </c>
      <c r="B185" s="29" t="s">
        <v>436</v>
      </c>
      <c r="C185" s="29" t="s">
        <v>437</v>
      </c>
      <c r="D185" s="25" t="s">
        <v>47</v>
      </c>
      <c r="E185" s="30" t="s">
        <v>438</v>
      </c>
      <c r="F185" s="31" t="s">
        <v>99</v>
      </c>
      <c r="G185" s="32">
        <v>8825.6</v>
      </c>
      <c r="H185" s="33">
        <v>0</v>
      </c>
      <c r="I185" s="33">
        <f>ROUND(ROUND(H185,2)*ROUND(G185,3),2)</f>
      </c>
      <c r="O185">
        <f>(I185*21)/100</f>
      </c>
      <c r="P185" t="s">
        <v>23</v>
      </c>
    </row>
    <row r="186" spans="1:5" ht="12.75">
      <c r="A186" s="34" t="s">
        <v>50</v>
      </c>
      <c r="E186" s="35" t="s">
        <v>439</v>
      </c>
    </row>
    <row r="187" spans="1:5" ht="12.75">
      <c r="A187" s="38" t="s">
        <v>52</v>
      </c>
      <c r="E187" s="37" t="s">
        <v>440</v>
      </c>
    </row>
    <row r="188" spans="1:16" ht="12.75">
      <c r="A188" s="25" t="s">
        <v>45</v>
      </c>
      <c r="B188" s="29" t="s">
        <v>441</v>
      </c>
      <c r="C188" s="29" t="s">
        <v>442</v>
      </c>
      <c r="D188" s="25" t="s">
        <v>47</v>
      </c>
      <c r="E188" s="30" t="s">
        <v>443</v>
      </c>
      <c r="F188" s="31" t="s">
        <v>99</v>
      </c>
      <c r="G188" s="32">
        <v>8657.5</v>
      </c>
      <c r="H188" s="33">
        <v>0</v>
      </c>
      <c r="I188" s="33">
        <f>ROUND(ROUND(H188,2)*ROUND(G188,3),2)</f>
      </c>
      <c r="O188">
        <f>(I188*21)/100</f>
      </c>
      <c r="P188" t="s">
        <v>23</v>
      </c>
    </row>
    <row r="189" spans="1:5" ht="12.75">
      <c r="A189" s="34" t="s">
        <v>50</v>
      </c>
      <c r="E189" s="35" t="s">
        <v>444</v>
      </c>
    </row>
    <row r="190" spans="1:5" ht="12.75">
      <c r="A190" s="38" t="s">
        <v>52</v>
      </c>
      <c r="E190" s="37" t="s">
        <v>445</v>
      </c>
    </row>
    <row r="191" spans="1:16" ht="12.75">
      <c r="A191" s="25" t="s">
        <v>45</v>
      </c>
      <c r="B191" s="29" t="s">
        <v>446</v>
      </c>
      <c r="C191" s="29" t="s">
        <v>447</v>
      </c>
      <c r="D191" s="25" t="s">
        <v>47</v>
      </c>
      <c r="E191" s="30" t="s">
        <v>448</v>
      </c>
      <c r="F191" s="31" t="s">
        <v>99</v>
      </c>
      <c r="G191" s="32">
        <v>8405.3</v>
      </c>
      <c r="H191" s="33">
        <v>0</v>
      </c>
      <c r="I191" s="33">
        <f>ROUND(ROUND(H191,2)*ROUND(G191,3),2)</f>
      </c>
      <c r="O191">
        <f>(I191*21)/100</f>
      </c>
      <c r="P191" t="s">
        <v>23</v>
      </c>
    </row>
    <row r="192" spans="1:5" ht="12.75">
      <c r="A192" s="34" t="s">
        <v>50</v>
      </c>
      <c r="E192" s="35" t="s">
        <v>449</v>
      </c>
    </row>
    <row r="193" spans="1:5" ht="25.5">
      <c r="A193" s="38" t="s">
        <v>52</v>
      </c>
      <c r="E193" s="37" t="s">
        <v>450</v>
      </c>
    </row>
    <row r="194" spans="1:16" ht="12.75">
      <c r="A194" s="25" t="s">
        <v>45</v>
      </c>
      <c r="B194" s="29" t="s">
        <v>451</v>
      </c>
      <c r="C194" s="29" t="s">
        <v>452</v>
      </c>
      <c r="D194" s="25" t="s">
        <v>47</v>
      </c>
      <c r="E194" s="30" t="s">
        <v>453</v>
      </c>
      <c r="F194" s="31" t="s">
        <v>99</v>
      </c>
      <c r="G194" s="32">
        <v>8657.5</v>
      </c>
      <c r="H194" s="33">
        <v>0</v>
      </c>
      <c r="I194" s="33">
        <f>ROUND(ROUND(H194,2)*ROUND(G194,3),2)</f>
      </c>
      <c r="O194">
        <f>(I194*21)/100</f>
      </c>
      <c r="P194" t="s">
        <v>23</v>
      </c>
    </row>
    <row r="195" spans="1:5" ht="12.75">
      <c r="A195" s="34" t="s">
        <v>50</v>
      </c>
      <c r="E195" s="35" t="s">
        <v>454</v>
      </c>
    </row>
    <row r="196" spans="1:5" ht="12.75">
      <c r="A196" s="38" t="s">
        <v>52</v>
      </c>
      <c r="E196" s="37" t="s">
        <v>445</v>
      </c>
    </row>
    <row r="197" spans="1:16" ht="12.75">
      <c r="A197" s="25" t="s">
        <v>45</v>
      </c>
      <c r="B197" s="29" t="s">
        <v>455</v>
      </c>
      <c r="C197" s="29" t="s">
        <v>456</v>
      </c>
      <c r="D197" s="25" t="s">
        <v>47</v>
      </c>
      <c r="E197" s="30" t="s">
        <v>457</v>
      </c>
      <c r="F197" s="31" t="s">
        <v>99</v>
      </c>
      <c r="G197" s="32">
        <v>8825.6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12.75">
      <c r="A198" s="34" t="s">
        <v>50</v>
      </c>
      <c r="E198" s="35" t="s">
        <v>458</v>
      </c>
    </row>
    <row r="199" spans="1:5" ht="12.75">
      <c r="A199" s="38" t="s">
        <v>52</v>
      </c>
      <c r="E199" s="37" t="s">
        <v>440</v>
      </c>
    </row>
    <row r="200" spans="1:16" ht="12.75">
      <c r="A200" s="25" t="s">
        <v>45</v>
      </c>
      <c r="B200" s="29" t="s">
        <v>459</v>
      </c>
      <c r="C200" s="29" t="s">
        <v>460</v>
      </c>
      <c r="D200" s="25" t="s">
        <v>47</v>
      </c>
      <c r="E200" s="30" t="s">
        <v>461</v>
      </c>
      <c r="F200" s="31" t="s">
        <v>99</v>
      </c>
      <c r="G200" s="32">
        <v>9077.7</v>
      </c>
      <c r="H200" s="33">
        <v>0</v>
      </c>
      <c r="I200" s="33">
        <f>ROUND(ROUND(H200,2)*ROUND(G200,3),2)</f>
      </c>
      <c r="O200">
        <f>(I200*21)/100</f>
      </c>
      <c r="P200" t="s">
        <v>23</v>
      </c>
    </row>
    <row r="201" spans="1:5" ht="12.75">
      <c r="A201" s="34" t="s">
        <v>50</v>
      </c>
      <c r="E201" s="35" t="s">
        <v>462</v>
      </c>
    </row>
    <row r="202" spans="1:5" ht="12.75">
      <c r="A202" s="38" t="s">
        <v>52</v>
      </c>
      <c r="E202" s="37" t="s">
        <v>435</v>
      </c>
    </row>
    <row r="203" spans="1:16" ht="12.75">
      <c r="A203" s="25" t="s">
        <v>45</v>
      </c>
      <c r="B203" s="29" t="s">
        <v>463</v>
      </c>
      <c r="C203" s="29" t="s">
        <v>464</v>
      </c>
      <c r="D203" s="25" t="s">
        <v>74</v>
      </c>
      <c r="E203" s="30" t="s">
        <v>465</v>
      </c>
      <c r="F203" s="31" t="s">
        <v>99</v>
      </c>
      <c r="G203" s="32">
        <v>189.8</v>
      </c>
      <c r="H203" s="33">
        <v>0</v>
      </c>
      <c r="I203" s="33">
        <f>ROUND(ROUND(H203,2)*ROUND(G203,3),2)</f>
      </c>
      <c r="O203">
        <f>(I203*21)/100</f>
      </c>
      <c r="P203" t="s">
        <v>23</v>
      </c>
    </row>
    <row r="204" spans="1:5" ht="38.25">
      <c r="A204" s="34" t="s">
        <v>50</v>
      </c>
      <c r="E204" s="35" t="s">
        <v>466</v>
      </c>
    </row>
    <row r="205" spans="1:5" ht="76.5">
      <c r="A205" s="38" t="s">
        <v>52</v>
      </c>
      <c r="E205" s="37" t="s">
        <v>467</v>
      </c>
    </row>
    <row r="206" spans="1:16" ht="12.75">
      <c r="A206" s="25" t="s">
        <v>45</v>
      </c>
      <c r="B206" s="29" t="s">
        <v>468</v>
      </c>
      <c r="C206" s="29" t="s">
        <v>469</v>
      </c>
      <c r="D206" s="25" t="s">
        <v>47</v>
      </c>
      <c r="E206" s="30" t="s">
        <v>470</v>
      </c>
      <c r="F206" s="31" t="s">
        <v>99</v>
      </c>
      <c r="G206" s="32">
        <v>68.3</v>
      </c>
      <c r="H206" s="33">
        <v>0</v>
      </c>
      <c r="I206" s="33">
        <f>ROUND(ROUND(H206,2)*ROUND(G206,3),2)</f>
      </c>
      <c r="O206">
        <f>(I206*21)/100</f>
      </c>
      <c r="P206" t="s">
        <v>23</v>
      </c>
    </row>
    <row r="207" spans="1:5" ht="25.5">
      <c r="A207" s="34" t="s">
        <v>50</v>
      </c>
      <c r="E207" s="35" t="s">
        <v>471</v>
      </c>
    </row>
    <row r="208" spans="1:5" ht="12.75">
      <c r="A208" s="36" t="s">
        <v>52</v>
      </c>
      <c r="E208" s="37" t="s">
        <v>472</v>
      </c>
    </row>
    <row r="209" spans="1:18" ht="12.75" customHeight="1">
      <c r="A209" s="6" t="s">
        <v>43</v>
      </c>
      <c r="B209" s="6"/>
      <c r="C209" s="41" t="s">
        <v>69</v>
      </c>
      <c r="D209" s="6"/>
      <c r="E209" s="27" t="s">
        <v>473</v>
      </c>
      <c r="F209" s="6"/>
      <c r="G209" s="6"/>
      <c r="H209" s="6"/>
      <c r="I209" s="42">
        <f>0+Q209</f>
      </c>
      <c r="O209">
        <f>0+R209</f>
      </c>
      <c r="Q209">
        <f>0+I210+I213</f>
      </c>
      <c r="R209">
        <f>0+O210+O213</f>
      </c>
    </row>
    <row r="210" spans="1:16" ht="25.5">
      <c r="A210" s="25" t="s">
        <v>45</v>
      </c>
      <c r="B210" s="29" t="s">
        <v>474</v>
      </c>
      <c r="C210" s="29" t="s">
        <v>475</v>
      </c>
      <c r="D210" s="25" t="s">
        <v>66</v>
      </c>
      <c r="E210" s="30" t="s">
        <v>476</v>
      </c>
      <c r="F210" s="31" t="s">
        <v>99</v>
      </c>
      <c r="G210" s="32">
        <v>45.8</v>
      </c>
      <c r="H210" s="33">
        <v>0</v>
      </c>
      <c r="I210" s="33">
        <f>ROUND(ROUND(H210,2)*ROUND(G210,3),2)</f>
      </c>
      <c r="O210">
        <f>(I210*21)/100</f>
      </c>
      <c r="P210" t="s">
        <v>23</v>
      </c>
    </row>
    <row r="211" spans="1:5" ht="12.75">
      <c r="A211" s="34" t="s">
        <v>50</v>
      </c>
      <c r="E211" s="35" t="s">
        <v>477</v>
      </c>
    </row>
    <row r="212" spans="1:5" ht="38.25">
      <c r="A212" s="38" t="s">
        <v>52</v>
      </c>
      <c r="E212" s="37" t="s">
        <v>478</v>
      </c>
    </row>
    <row r="213" spans="1:16" ht="25.5">
      <c r="A213" s="25" t="s">
        <v>45</v>
      </c>
      <c r="B213" s="29" t="s">
        <v>479</v>
      </c>
      <c r="C213" s="29" t="s">
        <v>475</v>
      </c>
      <c r="D213" s="25" t="s">
        <v>88</v>
      </c>
      <c r="E213" s="30" t="s">
        <v>476</v>
      </c>
      <c r="F213" s="31" t="s">
        <v>99</v>
      </c>
      <c r="G213" s="32">
        <v>91.6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480</v>
      </c>
    </row>
    <row r="215" spans="1:5" ht="38.25">
      <c r="A215" s="36" t="s">
        <v>52</v>
      </c>
      <c r="E215" s="37" t="s">
        <v>481</v>
      </c>
    </row>
    <row r="216" spans="1:18" ht="12.75" customHeight="1">
      <c r="A216" s="6" t="s">
        <v>43</v>
      </c>
      <c r="B216" s="6"/>
      <c r="C216" s="41" t="s">
        <v>73</v>
      </c>
      <c r="D216" s="6"/>
      <c r="E216" s="27" t="s">
        <v>482</v>
      </c>
      <c r="F216" s="6"/>
      <c r="G216" s="6"/>
      <c r="H216" s="6"/>
      <c r="I216" s="42">
        <f>0+Q216</f>
      </c>
      <c r="O216">
        <f>0+R216</f>
      </c>
      <c r="Q216">
        <f>0+I217+I220+I223+I226+I229+I232+I235+I238</f>
      </c>
      <c r="R216">
        <f>0+O217+O220+O223+O226+O229+O232+O235+O238</f>
      </c>
    </row>
    <row r="217" spans="1:16" ht="12.75">
      <c r="A217" s="25" t="s">
        <v>45</v>
      </c>
      <c r="B217" s="29" t="s">
        <v>483</v>
      </c>
      <c r="C217" s="29" t="s">
        <v>484</v>
      </c>
      <c r="D217" s="25" t="s">
        <v>47</v>
      </c>
      <c r="E217" s="30" t="s">
        <v>485</v>
      </c>
      <c r="F217" s="31" t="s">
        <v>124</v>
      </c>
      <c r="G217" s="32">
        <v>129.6</v>
      </c>
      <c r="H217" s="33">
        <v>0</v>
      </c>
      <c r="I217" s="33">
        <f>ROUND(ROUND(H217,2)*ROUND(G217,3),2)</f>
      </c>
      <c r="O217">
        <f>(I217*21)/100</f>
      </c>
      <c r="P217" t="s">
        <v>23</v>
      </c>
    </row>
    <row r="218" spans="1:5" ht="12.75">
      <c r="A218" s="34" t="s">
        <v>50</v>
      </c>
      <c r="E218" s="35" t="s">
        <v>486</v>
      </c>
    </row>
    <row r="219" spans="1:5" ht="12.75">
      <c r="A219" s="38" t="s">
        <v>52</v>
      </c>
      <c r="E219" s="37" t="s">
        <v>487</v>
      </c>
    </row>
    <row r="220" spans="1:16" ht="12.75">
      <c r="A220" s="25" t="s">
        <v>45</v>
      </c>
      <c r="B220" s="29" t="s">
        <v>488</v>
      </c>
      <c r="C220" s="29" t="s">
        <v>489</v>
      </c>
      <c r="D220" s="25" t="s">
        <v>47</v>
      </c>
      <c r="E220" s="30" t="s">
        <v>490</v>
      </c>
      <c r="F220" s="31" t="s">
        <v>124</v>
      </c>
      <c r="G220" s="32">
        <v>13.4</v>
      </c>
      <c r="H220" s="33">
        <v>0</v>
      </c>
      <c r="I220" s="33">
        <f>ROUND(ROUND(H220,2)*ROUND(G220,3),2)</f>
      </c>
      <c r="O220">
        <f>(I220*21)/100</f>
      </c>
      <c r="P220" t="s">
        <v>23</v>
      </c>
    </row>
    <row r="221" spans="1:5" ht="25.5">
      <c r="A221" s="34" t="s">
        <v>50</v>
      </c>
      <c r="E221" s="35" t="s">
        <v>491</v>
      </c>
    </row>
    <row r="222" spans="1:5" ht="12.75">
      <c r="A222" s="38" t="s">
        <v>52</v>
      </c>
      <c r="E222" s="37" t="s">
        <v>492</v>
      </c>
    </row>
    <row r="223" spans="1:16" ht="12.75">
      <c r="A223" s="25" t="s">
        <v>45</v>
      </c>
      <c r="B223" s="29" t="s">
        <v>493</v>
      </c>
      <c r="C223" s="29" t="s">
        <v>494</v>
      </c>
      <c r="D223" s="25" t="s">
        <v>74</v>
      </c>
      <c r="E223" s="30" t="s">
        <v>495</v>
      </c>
      <c r="F223" s="31" t="s">
        <v>104</v>
      </c>
      <c r="G223" s="32">
        <v>1</v>
      </c>
      <c r="H223" s="33">
        <v>0</v>
      </c>
      <c r="I223" s="33">
        <f>ROUND(ROUND(H223,2)*ROUND(G223,3),2)</f>
      </c>
      <c r="O223">
        <f>(I223*21)/100</f>
      </c>
      <c r="P223" t="s">
        <v>23</v>
      </c>
    </row>
    <row r="224" spans="1:5" ht="12.75">
      <c r="A224" s="34" t="s">
        <v>50</v>
      </c>
      <c r="E224" s="35" t="s">
        <v>496</v>
      </c>
    </row>
    <row r="225" spans="1:5" ht="25.5">
      <c r="A225" s="38" t="s">
        <v>52</v>
      </c>
      <c r="E225" s="37" t="s">
        <v>497</v>
      </c>
    </row>
    <row r="226" spans="1:16" ht="12.75">
      <c r="A226" s="25" t="s">
        <v>45</v>
      </c>
      <c r="B226" s="29" t="s">
        <v>498</v>
      </c>
      <c r="C226" s="29" t="s">
        <v>499</v>
      </c>
      <c r="D226" s="25" t="s">
        <v>74</v>
      </c>
      <c r="E226" s="30" t="s">
        <v>500</v>
      </c>
      <c r="F226" s="31" t="s">
        <v>104</v>
      </c>
      <c r="G226" s="32">
        <v>1</v>
      </c>
      <c r="H226" s="33">
        <v>0</v>
      </c>
      <c r="I226" s="33">
        <f>ROUND(ROUND(H226,2)*ROUND(G226,3),2)</f>
      </c>
      <c r="O226">
        <f>(I226*21)/100</f>
      </c>
      <c r="P226" t="s">
        <v>23</v>
      </c>
    </row>
    <row r="227" spans="1:5" ht="12.75">
      <c r="A227" s="34" t="s">
        <v>50</v>
      </c>
      <c r="E227" s="35" t="s">
        <v>496</v>
      </c>
    </row>
    <row r="228" spans="1:5" ht="25.5">
      <c r="A228" s="38" t="s">
        <v>52</v>
      </c>
      <c r="E228" s="37" t="s">
        <v>501</v>
      </c>
    </row>
    <row r="229" spans="1:16" ht="12.75">
      <c r="A229" s="25" t="s">
        <v>45</v>
      </c>
      <c r="B229" s="29" t="s">
        <v>502</v>
      </c>
      <c r="C229" s="29" t="s">
        <v>503</v>
      </c>
      <c r="D229" s="25" t="s">
        <v>47</v>
      </c>
      <c r="E229" s="30" t="s">
        <v>504</v>
      </c>
      <c r="F229" s="31" t="s">
        <v>104</v>
      </c>
      <c r="G229" s="32">
        <v>3</v>
      </c>
      <c r="H229" s="33">
        <v>0</v>
      </c>
      <c r="I229" s="33">
        <f>ROUND(ROUND(H229,2)*ROUND(G229,3),2)</f>
      </c>
      <c r="O229">
        <f>(I229*21)/100</f>
      </c>
      <c r="P229" t="s">
        <v>23</v>
      </c>
    </row>
    <row r="230" spans="1:5" ht="12.75">
      <c r="A230" s="34" t="s">
        <v>50</v>
      </c>
      <c r="E230" s="35" t="s">
        <v>505</v>
      </c>
    </row>
    <row r="231" spans="1:5" ht="12.75">
      <c r="A231" s="38" t="s">
        <v>52</v>
      </c>
      <c r="E231" s="37" t="s">
        <v>506</v>
      </c>
    </row>
    <row r="232" spans="1:16" ht="12.75">
      <c r="A232" s="25" t="s">
        <v>45</v>
      </c>
      <c r="B232" s="29" t="s">
        <v>507</v>
      </c>
      <c r="C232" s="29" t="s">
        <v>508</v>
      </c>
      <c r="D232" s="25" t="s">
        <v>47</v>
      </c>
      <c r="E232" s="30" t="s">
        <v>509</v>
      </c>
      <c r="F232" s="31" t="s">
        <v>104</v>
      </c>
      <c r="G232" s="32">
        <v>2</v>
      </c>
      <c r="H232" s="33">
        <v>0</v>
      </c>
      <c r="I232" s="33">
        <f>ROUND(ROUND(H232,2)*ROUND(G232,3),2)</f>
      </c>
      <c r="O232">
        <f>(I232*21)/100</f>
      </c>
      <c r="P232" t="s">
        <v>23</v>
      </c>
    </row>
    <row r="233" spans="1:5" ht="12.75">
      <c r="A233" s="34" t="s">
        <v>50</v>
      </c>
      <c r="E233" s="35" t="s">
        <v>510</v>
      </c>
    </row>
    <row r="234" spans="1:5" ht="38.25">
      <c r="A234" s="38" t="s">
        <v>52</v>
      </c>
      <c r="E234" s="37" t="s">
        <v>511</v>
      </c>
    </row>
    <row r="235" spans="1:16" ht="12.75">
      <c r="A235" s="25" t="s">
        <v>45</v>
      </c>
      <c r="B235" s="29" t="s">
        <v>512</v>
      </c>
      <c r="C235" s="29" t="s">
        <v>513</v>
      </c>
      <c r="D235" s="25" t="s">
        <v>74</v>
      </c>
      <c r="E235" s="30" t="s">
        <v>514</v>
      </c>
      <c r="F235" s="31" t="s">
        <v>104</v>
      </c>
      <c r="G235" s="32">
        <v>9</v>
      </c>
      <c r="H235" s="33">
        <v>0</v>
      </c>
      <c r="I235" s="33">
        <f>ROUND(ROUND(H235,2)*ROUND(G235,3),2)</f>
      </c>
      <c r="O235">
        <f>(I235*21)/100</f>
      </c>
      <c r="P235" t="s">
        <v>23</v>
      </c>
    </row>
    <row r="236" spans="1:5" ht="12.75">
      <c r="A236" s="34" t="s">
        <v>50</v>
      </c>
      <c r="E236" s="35" t="s">
        <v>515</v>
      </c>
    </row>
    <row r="237" spans="1:5" ht="38.25">
      <c r="A237" s="38" t="s">
        <v>52</v>
      </c>
      <c r="E237" s="37" t="s">
        <v>516</v>
      </c>
    </row>
    <row r="238" spans="1:16" ht="12.75">
      <c r="A238" s="25" t="s">
        <v>45</v>
      </c>
      <c r="B238" s="29" t="s">
        <v>517</v>
      </c>
      <c r="C238" s="29" t="s">
        <v>518</v>
      </c>
      <c r="D238" s="25" t="s">
        <v>47</v>
      </c>
      <c r="E238" s="30" t="s">
        <v>519</v>
      </c>
      <c r="F238" s="31" t="s">
        <v>148</v>
      </c>
      <c r="G238" s="32">
        <v>4.2</v>
      </c>
      <c r="H238" s="33">
        <v>0</v>
      </c>
      <c r="I238" s="33">
        <f>ROUND(ROUND(H238,2)*ROUND(G238,3),2)</f>
      </c>
      <c r="O238">
        <f>(I238*21)/100</f>
      </c>
      <c r="P238" t="s">
        <v>23</v>
      </c>
    </row>
    <row r="239" spans="1:5" ht="12.75">
      <c r="A239" s="34" t="s">
        <v>50</v>
      </c>
      <c r="E239" s="35" t="s">
        <v>520</v>
      </c>
    </row>
    <row r="240" spans="1:5" ht="12.75">
      <c r="A240" s="36" t="s">
        <v>52</v>
      </c>
      <c r="E240" s="37" t="s">
        <v>521</v>
      </c>
    </row>
    <row r="241" spans="1:18" ht="12.75" customHeight="1">
      <c r="A241" s="6" t="s">
        <v>43</v>
      </c>
      <c r="B241" s="6"/>
      <c r="C241" s="41" t="s">
        <v>40</v>
      </c>
      <c r="D241" s="6"/>
      <c r="E241" s="27" t="s">
        <v>121</v>
      </c>
      <c r="F241" s="6"/>
      <c r="G241" s="6"/>
      <c r="H241" s="6"/>
      <c r="I241" s="42">
        <f>0+Q241</f>
      </c>
      <c r="O241">
        <f>0+R241</f>
      </c>
      <c r="Q241">
        <f>0+I242+I245+I248+I251+I254+I257+I260+I263+I266+I269+I272+I275+I278+I281+I284+I287+I290+I293</f>
      </c>
      <c r="R241">
        <f>0+O242+O245+O248+O251+O254+O257+O260+O263+O266+O269+O272+O275+O278+O281+O284+O287+O290+O293</f>
      </c>
    </row>
    <row r="242" spans="1:16" ht="25.5">
      <c r="A242" s="25" t="s">
        <v>45</v>
      </c>
      <c r="B242" s="29" t="s">
        <v>522</v>
      </c>
      <c r="C242" s="29" t="s">
        <v>523</v>
      </c>
      <c r="D242" s="25" t="s">
        <v>47</v>
      </c>
      <c r="E242" s="30" t="s">
        <v>524</v>
      </c>
      <c r="F242" s="31" t="s">
        <v>124</v>
      </c>
      <c r="G242" s="32">
        <v>242</v>
      </c>
      <c r="H242" s="33">
        <v>0</v>
      </c>
      <c r="I242" s="33">
        <f>ROUND(ROUND(H242,2)*ROUND(G242,3),2)</f>
      </c>
      <c r="O242">
        <f>(I242*21)/100</f>
      </c>
      <c r="P242" t="s">
        <v>23</v>
      </c>
    </row>
    <row r="243" spans="1:5" ht="12.75">
      <c r="A243" s="34" t="s">
        <v>50</v>
      </c>
      <c r="E243" s="35" t="s">
        <v>525</v>
      </c>
    </row>
    <row r="244" spans="1:5" ht="12.75">
      <c r="A244" s="38" t="s">
        <v>52</v>
      </c>
      <c r="E244" s="37" t="s">
        <v>526</v>
      </c>
    </row>
    <row r="245" spans="1:16" ht="25.5">
      <c r="A245" s="25" t="s">
        <v>45</v>
      </c>
      <c r="B245" s="29" t="s">
        <v>527</v>
      </c>
      <c r="C245" s="29" t="s">
        <v>528</v>
      </c>
      <c r="D245" s="25" t="s">
        <v>47</v>
      </c>
      <c r="E245" s="30" t="s">
        <v>529</v>
      </c>
      <c r="F245" s="31" t="s">
        <v>124</v>
      </c>
      <c r="G245" s="32">
        <v>48</v>
      </c>
      <c r="H245" s="33">
        <v>0</v>
      </c>
      <c r="I245" s="33">
        <f>ROUND(ROUND(H245,2)*ROUND(G245,3),2)</f>
      </c>
      <c r="O245">
        <f>(I245*21)/100</f>
      </c>
      <c r="P245" t="s">
        <v>23</v>
      </c>
    </row>
    <row r="246" spans="1:5" ht="12.75">
      <c r="A246" s="34" t="s">
        <v>50</v>
      </c>
      <c r="E246" s="35" t="s">
        <v>530</v>
      </c>
    </row>
    <row r="247" spans="1:5" ht="12.75">
      <c r="A247" s="38" t="s">
        <v>52</v>
      </c>
      <c r="E247" s="37" t="s">
        <v>531</v>
      </c>
    </row>
    <row r="248" spans="1:16" ht="12.75">
      <c r="A248" s="25" t="s">
        <v>45</v>
      </c>
      <c r="B248" s="29" t="s">
        <v>532</v>
      </c>
      <c r="C248" s="29" t="s">
        <v>533</v>
      </c>
      <c r="D248" s="25" t="s">
        <v>66</v>
      </c>
      <c r="E248" s="30" t="s">
        <v>534</v>
      </c>
      <c r="F248" s="31" t="s">
        <v>104</v>
      </c>
      <c r="G248" s="32">
        <v>88</v>
      </c>
      <c r="H248" s="33">
        <v>0</v>
      </c>
      <c r="I248" s="33">
        <f>ROUND(ROUND(H248,2)*ROUND(G248,3),2)</f>
      </c>
      <c r="O248">
        <f>(I248*21)/100</f>
      </c>
      <c r="P248" t="s">
        <v>23</v>
      </c>
    </row>
    <row r="249" spans="1:5" ht="12.75">
      <c r="A249" s="34" t="s">
        <v>50</v>
      </c>
      <c r="E249" s="35" t="s">
        <v>535</v>
      </c>
    </row>
    <row r="250" spans="1:5" ht="12.75">
      <c r="A250" s="38" t="s">
        <v>52</v>
      </c>
      <c r="E250" s="37" t="s">
        <v>536</v>
      </c>
    </row>
    <row r="251" spans="1:16" ht="12.75">
      <c r="A251" s="25" t="s">
        <v>45</v>
      </c>
      <c r="B251" s="29" t="s">
        <v>537</v>
      </c>
      <c r="C251" s="29" t="s">
        <v>533</v>
      </c>
      <c r="D251" s="25" t="s">
        <v>88</v>
      </c>
      <c r="E251" s="30" t="s">
        <v>534</v>
      </c>
      <c r="F251" s="31" t="s">
        <v>104</v>
      </c>
      <c r="G251" s="32">
        <v>4</v>
      </c>
      <c r="H251" s="33">
        <v>0</v>
      </c>
      <c r="I251" s="33">
        <f>ROUND(ROUND(H251,2)*ROUND(G251,3),2)</f>
      </c>
      <c r="O251">
        <f>(I251*21)/100</f>
      </c>
      <c r="P251" t="s">
        <v>23</v>
      </c>
    </row>
    <row r="252" spans="1:5" ht="12.75">
      <c r="A252" s="34" t="s">
        <v>50</v>
      </c>
      <c r="E252" s="35" t="s">
        <v>538</v>
      </c>
    </row>
    <row r="253" spans="1:5" ht="12.75">
      <c r="A253" s="38" t="s">
        <v>52</v>
      </c>
      <c r="E253" s="37" t="s">
        <v>539</v>
      </c>
    </row>
    <row r="254" spans="1:16" ht="25.5">
      <c r="A254" s="25" t="s">
        <v>45</v>
      </c>
      <c r="B254" s="29" t="s">
        <v>540</v>
      </c>
      <c r="C254" s="29" t="s">
        <v>541</v>
      </c>
      <c r="D254" s="25" t="s">
        <v>47</v>
      </c>
      <c r="E254" s="30" t="s">
        <v>542</v>
      </c>
      <c r="F254" s="31" t="s">
        <v>104</v>
      </c>
      <c r="G254" s="32">
        <v>28</v>
      </c>
      <c r="H254" s="33">
        <v>0</v>
      </c>
      <c r="I254" s="33">
        <f>ROUND(ROUND(H254,2)*ROUND(G254,3),2)</f>
      </c>
      <c r="O254">
        <f>(I254*21)/100</f>
      </c>
      <c r="P254" t="s">
        <v>23</v>
      </c>
    </row>
    <row r="255" spans="1:5" ht="12.75">
      <c r="A255" s="34" t="s">
        <v>50</v>
      </c>
      <c r="E255" s="35" t="s">
        <v>543</v>
      </c>
    </row>
    <row r="256" spans="1:5" ht="12.75">
      <c r="A256" s="38" t="s">
        <v>52</v>
      </c>
      <c r="E256" s="37" t="s">
        <v>544</v>
      </c>
    </row>
    <row r="257" spans="1:16" ht="12.75">
      <c r="A257" s="25" t="s">
        <v>45</v>
      </c>
      <c r="B257" s="29" t="s">
        <v>545</v>
      </c>
      <c r="C257" s="29" t="s">
        <v>546</v>
      </c>
      <c r="D257" s="25" t="s">
        <v>47</v>
      </c>
      <c r="E257" s="30" t="s">
        <v>547</v>
      </c>
      <c r="F257" s="31" t="s">
        <v>124</v>
      </c>
      <c r="G257" s="32">
        <v>33.6</v>
      </c>
      <c r="H257" s="33">
        <v>0</v>
      </c>
      <c r="I257" s="33">
        <f>ROUND(ROUND(H257,2)*ROUND(G257,3),2)</f>
      </c>
      <c r="O257">
        <f>(I257*21)/100</f>
      </c>
      <c r="P257" t="s">
        <v>23</v>
      </c>
    </row>
    <row r="258" spans="1:5" ht="12.75">
      <c r="A258" s="34" t="s">
        <v>50</v>
      </c>
      <c r="E258" s="35" t="s">
        <v>548</v>
      </c>
    </row>
    <row r="259" spans="1:5" ht="12.75">
      <c r="A259" s="38" t="s">
        <v>52</v>
      </c>
      <c r="E259" s="37" t="s">
        <v>549</v>
      </c>
    </row>
    <row r="260" spans="1:16" ht="12.75">
      <c r="A260" s="25" t="s">
        <v>45</v>
      </c>
      <c r="B260" s="29" t="s">
        <v>550</v>
      </c>
      <c r="C260" s="29" t="s">
        <v>551</v>
      </c>
      <c r="D260" s="25" t="s">
        <v>47</v>
      </c>
      <c r="E260" s="30" t="s">
        <v>552</v>
      </c>
      <c r="F260" s="31" t="s">
        <v>124</v>
      </c>
      <c r="G260" s="32">
        <v>39.7</v>
      </c>
      <c r="H260" s="33">
        <v>0</v>
      </c>
      <c r="I260" s="33">
        <f>ROUND(ROUND(H260,2)*ROUND(G260,3),2)</f>
      </c>
      <c r="O260">
        <f>(I260*21)/100</f>
      </c>
      <c r="P260" t="s">
        <v>23</v>
      </c>
    </row>
    <row r="261" spans="1:5" ht="25.5">
      <c r="A261" s="34" t="s">
        <v>50</v>
      </c>
      <c r="E261" s="35" t="s">
        <v>553</v>
      </c>
    </row>
    <row r="262" spans="1:5" ht="12.75">
      <c r="A262" s="38" t="s">
        <v>52</v>
      </c>
      <c r="E262" s="37" t="s">
        <v>554</v>
      </c>
    </row>
    <row r="263" spans="1:16" ht="12.75">
      <c r="A263" s="25" t="s">
        <v>45</v>
      </c>
      <c r="B263" s="29" t="s">
        <v>555</v>
      </c>
      <c r="C263" s="29" t="s">
        <v>556</v>
      </c>
      <c r="D263" s="25" t="s">
        <v>47</v>
      </c>
      <c r="E263" s="30" t="s">
        <v>557</v>
      </c>
      <c r="F263" s="31" t="s">
        <v>124</v>
      </c>
      <c r="G263" s="32">
        <v>29</v>
      </c>
      <c r="H263" s="33">
        <v>0</v>
      </c>
      <c r="I263" s="33">
        <f>ROUND(ROUND(H263,2)*ROUND(G263,3),2)</f>
      </c>
      <c r="O263">
        <f>(I263*21)/100</f>
      </c>
      <c r="P263" t="s">
        <v>23</v>
      </c>
    </row>
    <row r="264" spans="1:5" ht="25.5">
      <c r="A264" s="34" t="s">
        <v>50</v>
      </c>
      <c r="E264" s="35" t="s">
        <v>558</v>
      </c>
    </row>
    <row r="265" spans="1:5" ht="114.75">
      <c r="A265" s="38" t="s">
        <v>52</v>
      </c>
      <c r="E265" s="37" t="s">
        <v>559</v>
      </c>
    </row>
    <row r="266" spans="1:16" ht="12.75">
      <c r="A266" s="25" t="s">
        <v>45</v>
      </c>
      <c r="B266" s="29" t="s">
        <v>560</v>
      </c>
      <c r="C266" s="29" t="s">
        <v>561</v>
      </c>
      <c r="D266" s="25" t="s">
        <v>47</v>
      </c>
      <c r="E266" s="30" t="s">
        <v>562</v>
      </c>
      <c r="F266" s="31" t="s">
        <v>124</v>
      </c>
      <c r="G266" s="32">
        <v>18.5</v>
      </c>
      <c r="H266" s="33">
        <v>0</v>
      </c>
      <c r="I266" s="33">
        <f>ROUND(ROUND(H266,2)*ROUND(G266,3),2)</f>
      </c>
      <c r="O266">
        <f>(I266*21)/100</f>
      </c>
      <c r="P266" t="s">
        <v>23</v>
      </c>
    </row>
    <row r="267" spans="1:5" ht="12.75">
      <c r="A267" s="34" t="s">
        <v>50</v>
      </c>
      <c r="E267" s="35" t="s">
        <v>563</v>
      </c>
    </row>
    <row r="268" spans="1:5" ht="51">
      <c r="A268" s="38" t="s">
        <v>52</v>
      </c>
      <c r="E268" s="37" t="s">
        <v>564</v>
      </c>
    </row>
    <row r="269" spans="1:16" ht="12.75">
      <c r="A269" s="25" t="s">
        <v>45</v>
      </c>
      <c r="B269" s="29" t="s">
        <v>565</v>
      </c>
      <c r="C269" s="29" t="s">
        <v>566</v>
      </c>
      <c r="D269" s="25" t="s">
        <v>47</v>
      </c>
      <c r="E269" s="30" t="s">
        <v>567</v>
      </c>
      <c r="F269" s="31" t="s">
        <v>124</v>
      </c>
      <c r="G269" s="32">
        <v>30</v>
      </c>
      <c r="H269" s="33">
        <v>0</v>
      </c>
      <c r="I269" s="33">
        <f>ROUND(ROUND(H269,2)*ROUND(G269,3),2)</f>
      </c>
      <c r="O269">
        <f>(I269*21)/100</f>
      </c>
      <c r="P269" t="s">
        <v>23</v>
      </c>
    </row>
    <row r="270" spans="1:5" ht="25.5">
      <c r="A270" s="34" t="s">
        <v>50</v>
      </c>
      <c r="E270" s="35" t="s">
        <v>568</v>
      </c>
    </row>
    <row r="271" spans="1:5" ht="89.25">
      <c r="A271" s="38" t="s">
        <v>52</v>
      </c>
      <c r="E271" s="37" t="s">
        <v>569</v>
      </c>
    </row>
    <row r="272" spans="1:16" ht="12.75">
      <c r="A272" s="25" t="s">
        <v>45</v>
      </c>
      <c r="B272" s="29" t="s">
        <v>570</v>
      </c>
      <c r="C272" s="29" t="s">
        <v>571</v>
      </c>
      <c r="D272" s="25" t="s">
        <v>47</v>
      </c>
      <c r="E272" s="30" t="s">
        <v>572</v>
      </c>
      <c r="F272" s="31" t="s">
        <v>124</v>
      </c>
      <c r="G272" s="32">
        <v>450.3</v>
      </c>
      <c r="H272" s="33">
        <v>0</v>
      </c>
      <c r="I272" s="33">
        <f>ROUND(ROUND(H272,2)*ROUND(G272,3),2)</f>
      </c>
      <c r="O272">
        <f>(I272*21)/100</f>
      </c>
      <c r="P272" t="s">
        <v>23</v>
      </c>
    </row>
    <row r="273" spans="1:5" ht="12.75">
      <c r="A273" s="34" t="s">
        <v>50</v>
      </c>
      <c r="E273" s="35" t="s">
        <v>573</v>
      </c>
    </row>
    <row r="274" spans="1:5" ht="25.5">
      <c r="A274" s="38" t="s">
        <v>52</v>
      </c>
      <c r="E274" s="37" t="s">
        <v>574</v>
      </c>
    </row>
    <row r="275" spans="1:16" ht="12.75">
      <c r="A275" s="25" t="s">
        <v>45</v>
      </c>
      <c r="B275" s="29" t="s">
        <v>575</v>
      </c>
      <c r="C275" s="29" t="s">
        <v>576</v>
      </c>
      <c r="D275" s="25" t="s">
        <v>47</v>
      </c>
      <c r="E275" s="30" t="s">
        <v>577</v>
      </c>
      <c r="F275" s="31" t="s">
        <v>124</v>
      </c>
      <c r="G275" s="32">
        <v>200.6</v>
      </c>
      <c r="H275" s="33">
        <v>0</v>
      </c>
      <c r="I275" s="33">
        <f>ROUND(ROUND(H275,2)*ROUND(G275,3),2)</f>
      </c>
      <c r="O275">
        <f>(I275*21)/100</f>
      </c>
      <c r="P275" t="s">
        <v>23</v>
      </c>
    </row>
    <row r="276" spans="1:5" ht="12.75">
      <c r="A276" s="34" t="s">
        <v>50</v>
      </c>
      <c r="E276" s="35" t="s">
        <v>578</v>
      </c>
    </row>
    <row r="277" spans="1:5" ht="12.75">
      <c r="A277" s="38" t="s">
        <v>52</v>
      </c>
      <c r="E277" s="37" t="s">
        <v>579</v>
      </c>
    </row>
    <row r="278" spans="1:16" ht="12.75">
      <c r="A278" s="25" t="s">
        <v>45</v>
      </c>
      <c r="B278" s="29" t="s">
        <v>580</v>
      </c>
      <c r="C278" s="29" t="s">
        <v>581</v>
      </c>
      <c r="D278" s="25" t="s">
        <v>47</v>
      </c>
      <c r="E278" s="30" t="s">
        <v>582</v>
      </c>
      <c r="F278" s="31" t="s">
        <v>99</v>
      </c>
      <c r="G278" s="32">
        <v>802.2</v>
      </c>
      <c r="H278" s="33">
        <v>0</v>
      </c>
      <c r="I278" s="33">
        <f>ROUND(ROUND(H278,2)*ROUND(G278,3),2)</f>
      </c>
      <c r="O278">
        <f>(I278*21)/100</f>
      </c>
      <c r="P278" t="s">
        <v>23</v>
      </c>
    </row>
    <row r="279" spans="1:5" ht="25.5">
      <c r="A279" s="34" t="s">
        <v>50</v>
      </c>
      <c r="E279" s="35" t="s">
        <v>583</v>
      </c>
    </row>
    <row r="280" spans="1:5" ht="12.75">
      <c r="A280" s="38" t="s">
        <v>52</v>
      </c>
      <c r="E280" s="37" t="s">
        <v>584</v>
      </c>
    </row>
    <row r="281" spans="1:16" ht="12.75">
      <c r="A281" s="25" t="s">
        <v>45</v>
      </c>
      <c r="B281" s="29" t="s">
        <v>585</v>
      </c>
      <c r="C281" s="29" t="s">
        <v>586</v>
      </c>
      <c r="D281" s="25" t="s">
        <v>47</v>
      </c>
      <c r="E281" s="30" t="s">
        <v>587</v>
      </c>
      <c r="F281" s="31" t="s">
        <v>104</v>
      </c>
      <c r="G281" s="32">
        <v>8</v>
      </c>
      <c r="H281" s="33">
        <v>0</v>
      </c>
      <c r="I281" s="33">
        <f>ROUND(ROUND(H281,2)*ROUND(G281,3),2)</f>
      </c>
      <c r="O281">
        <f>(I281*21)/100</f>
      </c>
      <c r="P281" t="s">
        <v>23</v>
      </c>
    </row>
    <row r="282" spans="1:5" ht="12.75">
      <c r="A282" s="34" t="s">
        <v>50</v>
      </c>
      <c r="E282" s="35" t="s">
        <v>588</v>
      </c>
    </row>
    <row r="283" spans="1:5" ht="12.75">
      <c r="A283" s="38" t="s">
        <v>52</v>
      </c>
      <c r="E283" s="37" t="s">
        <v>589</v>
      </c>
    </row>
    <row r="284" spans="1:16" ht="12.75">
      <c r="A284" s="25" t="s">
        <v>45</v>
      </c>
      <c r="B284" s="29" t="s">
        <v>590</v>
      </c>
      <c r="C284" s="29" t="s">
        <v>591</v>
      </c>
      <c r="D284" s="25" t="s">
        <v>47</v>
      </c>
      <c r="E284" s="30" t="s">
        <v>592</v>
      </c>
      <c r="F284" s="31" t="s">
        <v>148</v>
      </c>
      <c r="G284" s="32">
        <v>4.4</v>
      </c>
      <c r="H284" s="33">
        <v>0</v>
      </c>
      <c r="I284" s="33">
        <f>ROUND(ROUND(H284,2)*ROUND(G284,3),2)</f>
      </c>
      <c r="O284">
        <f>(I284*21)/100</f>
      </c>
      <c r="P284" t="s">
        <v>23</v>
      </c>
    </row>
    <row r="285" spans="1:5" ht="25.5">
      <c r="A285" s="34" t="s">
        <v>50</v>
      </c>
      <c r="E285" s="35" t="s">
        <v>593</v>
      </c>
    </row>
    <row r="286" spans="1:5" ht="38.25">
      <c r="A286" s="38" t="s">
        <v>52</v>
      </c>
      <c r="E286" s="37" t="s">
        <v>594</v>
      </c>
    </row>
    <row r="287" spans="1:16" ht="12.75">
      <c r="A287" s="25" t="s">
        <v>45</v>
      </c>
      <c r="B287" s="29" t="s">
        <v>595</v>
      </c>
      <c r="C287" s="29" t="s">
        <v>596</v>
      </c>
      <c r="D287" s="25" t="s">
        <v>47</v>
      </c>
      <c r="E287" s="30" t="s">
        <v>597</v>
      </c>
      <c r="F287" s="31" t="s">
        <v>148</v>
      </c>
      <c r="G287" s="32">
        <v>2.1</v>
      </c>
      <c r="H287" s="33">
        <v>0</v>
      </c>
      <c r="I287" s="33">
        <f>ROUND(ROUND(H287,2)*ROUND(G287,3),2)</f>
      </c>
      <c r="O287">
        <f>(I287*21)/100</f>
      </c>
      <c r="P287" t="s">
        <v>23</v>
      </c>
    </row>
    <row r="288" spans="1:5" ht="25.5">
      <c r="A288" s="34" t="s">
        <v>50</v>
      </c>
      <c r="E288" s="35" t="s">
        <v>598</v>
      </c>
    </row>
    <row r="289" spans="1:5" ht="38.25">
      <c r="A289" s="38" t="s">
        <v>52</v>
      </c>
      <c r="E289" s="37" t="s">
        <v>599</v>
      </c>
    </row>
    <row r="290" spans="1:16" ht="12.75">
      <c r="A290" s="25" t="s">
        <v>45</v>
      </c>
      <c r="B290" s="29" t="s">
        <v>600</v>
      </c>
      <c r="C290" s="29" t="s">
        <v>601</v>
      </c>
      <c r="D290" s="25" t="s">
        <v>47</v>
      </c>
      <c r="E290" s="30" t="s">
        <v>602</v>
      </c>
      <c r="F290" s="31" t="s">
        <v>124</v>
      </c>
      <c r="G290" s="32">
        <v>12.1</v>
      </c>
      <c r="H290" s="33">
        <v>0</v>
      </c>
      <c r="I290" s="33">
        <f>ROUND(ROUND(H290,2)*ROUND(G290,3),2)</f>
      </c>
      <c r="O290">
        <f>(I290*21)/100</f>
      </c>
      <c r="P290" t="s">
        <v>23</v>
      </c>
    </row>
    <row r="291" spans="1:5" ht="38.25">
      <c r="A291" s="34" t="s">
        <v>50</v>
      </c>
      <c r="E291" s="35" t="s">
        <v>603</v>
      </c>
    </row>
    <row r="292" spans="1:5" ht="12.75">
      <c r="A292" s="38" t="s">
        <v>52</v>
      </c>
      <c r="E292" s="37" t="s">
        <v>604</v>
      </c>
    </row>
    <row r="293" spans="1:16" ht="12.75">
      <c r="A293" s="25" t="s">
        <v>45</v>
      </c>
      <c r="B293" s="29" t="s">
        <v>605</v>
      </c>
      <c r="C293" s="29" t="s">
        <v>606</v>
      </c>
      <c r="D293" s="25" t="s">
        <v>47</v>
      </c>
      <c r="E293" s="30" t="s">
        <v>607</v>
      </c>
      <c r="F293" s="31" t="s">
        <v>124</v>
      </c>
      <c r="G293" s="32">
        <v>13.2</v>
      </c>
      <c r="H293" s="33">
        <v>0</v>
      </c>
      <c r="I293" s="33">
        <f>ROUND(ROUND(H293,2)*ROUND(G293,3),2)</f>
      </c>
      <c r="O293">
        <f>(I293*21)/100</f>
      </c>
      <c r="P293" t="s">
        <v>23</v>
      </c>
    </row>
    <row r="294" spans="1:5" ht="38.25">
      <c r="A294" s="34" t="s">
        <v>50</v>
      </c>
      <c r="E294" s="35" t="s">
        <v>608</v>
      </c>
    </row>
    <row r="295" spans="1:5" ht="12.75">
      <c r="A295" s="36" t="s">
        <v>52</v>
      </c>
      <c r="E295" s="37" t="s">
        <v>609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0+O8+O15+O46+O50+O63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610</v>
      </c>
      <c r="I3" s="39">
        <f>0+I8+I15+I46+I50+I63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610</v>
      </c>
      <c r="D4" s="6"/>
      <c r="E4" s="18" t="s">
        <v>611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14.59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38.25">
      <c r="A11" s="38" t="s">
        <v>52</v>
      </c>
      <c r="E11" s="37" t="s">
        <v>612</v>
      </c>
    </row>
    <row r="12" spans="1:16" ht="12.75">
      <c r="A12" s="25" t="s">
        <v>45</v>
      </c>
      <c r="B12" s="29" t="s">
        <v>23</v>
      </c>
      <c r="C12" s="29" t="s">
        <v>198</v>
      </c>
      <c r="D12" s="25" t="s">
        <v>47</v>
      </c>
      <c r="E12" s="30" t="s">
        <v>199</v>
      </c>
      <c r="F12" s="31" t="s">
        <v>143</v>
      </c>
      <c r="G12" s="32">
        <v>20.76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200</v>
      </c>
    </row>
    <row r="14" spans="1:5" ht="51">
      <c r="A14" s="36" t="s">
        <v>52</v>
      </c>
      <c r="E14" s="37" t="s">
        <v>613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0+I16+I19+I22+I25+I28+I31+I34+I37+I40+I43</f>
      </c>
      <c r="R15">
        <f>0+O16+O19+O22+O25+O28+O31+O34+O37+O40+O43</f>
      </c>
    </row>
    <row r="16" spans="1:16" ht="12.75">
      <c r="A16" s="25" t="s">
        <v>45</v>
      </c>
      <c r="B16" s="29" t="s">
        <v>22</v>
      </c>
      <c r="C16" s="29" t="s">
        <v>202</v>
      </c>
      <c r="D16" s="25" t="s">
        <v>47</v>
      </c>
      <c r="E16" s="30" t="s">
        <v>203</v>
      </c>
      <c r="F16" s="31" t="s">
        <v>99</v>
      </c>
      <c r="G16" s="32">
        <v>34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614</v>
      </c>
    </row>
    <row r="18" spans="1:5" ht="25.5">
      <c r="A18" s="38" t="s">
        <v>52</v>
      </c>
      <c r="E18" s="37" t="s">
        <v>615</v>
      </c>
    </row>
    <row r="19" spans="1:16" ht="12.75">
      <c r="A19" s="25" t="s">
        <v>45</v>
      </c>
      <c r="B19" s="29" t="s">
        <v>33</v>
      </c>
      <c r="C19" s="29" t="s">
        <v>206</v>
      </c>
      <c r="D19" s="25" t="s">
        <v>47</v>
      </c>
      <c r="E19" s="30" t="s">
        <v>207</v>
      </c>
      <c r="F19" s="31" t="s">
        <v>148</v>
      </c>
      <c r="G19" s="32">
        <v>6.15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208</v>
      </c>
    </row>
    <row r="21" spans="1:5" ht="25.5">
      <c r="A21" s="38" t="s">
        <v>52</v>
      </c>
      <c r="E21" s="37" t="s">
        <v>616</v>
      </c>
    </row>
    <row r="22" spans="1:16" ht="25.5">
      <c r="A22" s="25" t="s">
        <v>45</v>
      </c>
      <c r="B22" s="29" t="s">
        <v>35</v>
      </c>
      <c r="C22" s="29" t="s">
        <v>214</v>
      </c>
      <c r="D22" s="25" t="s">
        <v>220</v>
      </c>
      <c r="E22" s="30" t="s">
        <v>215</v>
      </c>
      <c r="F22" s="31" t="s">
        <v>148</v>
      </c>
      <c r="G22" s="32">
        <v>4.1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221</v>
      </c>
    </row>
    <row r="24" spans="1:5" ht="25.5">
      <c r="A24" s="38" t="s">
        <v>52</v>
      </c>
      <c r="E24" s="37" t="s">
        <v>617</v>
      </c>
    </row>
    <row r="25" spans="1:16" ht="12.75">
      <c r="A25" s="25" t="s">
        <v>45</v>
      </c>
      <c r="B25" s="29" t="s">
        <v>37</v>
      </c>
      <c r="C25" s="29" t="s">
        <v>223</v>
      </c>
      <c r="D25" s="25" t="s">
        <v>47</v>
      </c>
      <c r="E25" s="30" t="s">
        <v>224</v>
      </c>
      <c r="F25" s="31" t="s">
        <v>124</v>
      </c>
      <c r="G25" s="32">
        <v>25.2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225</v>
      </c>
    </row>
    <row r="27" spans="1:5" ht="25.5">
      <c r="A27" s="38" t="s">
        <v>52</v>
      </c>
      <c r="E27" s="37" t="s">
        <v>618</v>
      </c>
    </row>
    <row r="28" spans="1:16" ht="12.75">
      <c r="A28" s="25" t="s">
        <v>45</v>
      </c>
      <c r="B28" s="29" t="s">
        <v>69</v>
      </c>
      <c r="C28" s="29" t="s">
        <v>227</v>
      </c>
      <c r="D28" s="25" t="s">
        <v>47</v>
      </c>
      <c r="E28" s="30" t="s">
        <v>228</v>
      </c>
      <c r="F28" s="31" t="s">
        <v>124</v>
      </c>
      <c r="G28" s="32">
        <v>27.3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229</v>
      </c>
    </row>
    <row r="30" spans="1:5" ht="25.5">
      <c r="A30" s="38" t="s">
        <v>52</v>
      </c>
      <c r="E30" s="37" t="s">
        <v>619</v>
      </c>
    </row>
    <row r="31" spans="1:16" ht="12.75">
      <c r="A31" s="25" t="s">
        <v>45</v>
      </c>
      <c r="B31" s="29" t="s">
        <v>73</v>
      </c>
      <c r="C31" s="29" t="s">
        <v>250</v>
      </c>
      <c r="D31" s="25" t="s">
        <v>47</v>
      </c>
      <c r="E31" s="30" t="s">
        <v>251</v>
      </c>
      <c r="F31" s="31" t="s">
        <v>148</v>
      </c>
      <c r="G31" s="32">
        <v>2.8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620</v>
      </c>
    </row>
    <row r="33" spans="1:5" ht="25.5">
      <c r="A33" s="38" t="s">
        <v>52</v>
      </c>
      <c r="E33" s="37" t="s">
        <v>621</v>
      </c>
    </row>
    <row r="34" spans="1:16" ht="12.75">
      <c r="A34" s="25" t="s">
        <v>45</v>
      </c>
      <c r="B34" s="29" t="s">
        <v>40</v>
      </c>
      <c r="C34" s="29" t="s">
        <v>281</v>
      </c>
      <c r="D34" s="25" t="s">
        <v>47</v>
      </c>
      <c r="E34" s="30" t="s">
        <v>282</v>
      </c>
      <c r="F34" s="31" t="s">
        <v>148</v>
      </c>
      <c r="G34" s="32">
        <v>2.8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283</v>
      </c>
    </row>
    <row r="36" spans="1:5" ht="12.75">
      <c r="A36" s="38" t="s">
        <v>52</v>
      </c>
      <c r="E36" s="37" t="s">
        <v>622</v>
      </c>
    </row>
    <row r="37" spans="1:16" ht="12.75">
      <c r="A37" s="25" t="s">
        <v>45</v>
      </c>
      <c r="B37" s="29" t="s">
        <v>42</v>
      </c>
      <c r="C37" s="29" t="s">
        <v>310</v>
      </c>
      <c r="D37" s="25" t="s">
        <v>47</v>
      </c>
      <c r="E37" s="30" t="s">
        <v>312</v>
      </c>
      <c r="F37" s="31" t="s">
        <v>148</v>
      </c>
      <c r="G37" s="32">
        <v>2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623</v>
      </c>
    </row>
    <row r="39" spans="1:5" ht="25.5">
      <c r="A39" s="38" t="s">
        <v>52</v>
      </c>
      <c r="E39" s="37" t="s">
        <v>624</v>
      </c>
    </row>
    <row r="40" spans="1:16" ht="12.75">
      <c r="A40" s="25" t="s">
        <v>45</v>
      </c>
      <c r="B40" s="29" t="s">
        <v>83</v>
      </c>
      <c r="C40" s="29" t="s">
        <v>318</v>
      </c>
      <c r="D40" s="25" t="s">
        <v>47</v>
      </c>
      <c r="E40" s="30" t="s">
        <v>319</v>
      </c>
      <c r="F40" s="31" t="s">
        <v>148</v>
      </c>
      <c r="G40" s="32">
        <v>2.8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320</v>
      </c>
    </row>
    <row r="42" spans="1:5" ht="12.75">
      <c r="A42" s="38" t="s">
        <v>52</v>
      </c>
      <c r="E42" s="37" t="s">
        <v>622</v>
      </c>
    </row>
    <row r="43" spans="1:16" ht="12.75">
      <c r="A43" s="25" t="s">
        <v>45</v>
      </c>
      <c r="B43" s="29" t="s">
        <v>87</v>
      </c>
      <c r="C43" s="29" t="s">
        <v>345</v>
      </c>
      <c r="D43" s="25" t="s">
        <v>47</v>
      </c>
      <c r="E43" s="30" t="s">
        <v>346</v>
      </c>
      <c r="F43" s="31" t="s">
        <v>99</v>
      </c>
      <c r="G43" s="32">
        <v>76.7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625</v>
      </c>
    </row>
    <row r="45" spans="1:5" ht="25.5">
      <c r="A45" s="36" t="s">
        <v>52</v>
      </c>
      <c r="E45" s="37" t="s">
        <v>626</v>
      </c>
    </row>
    <row r="46" spans="1:18" ht="12.75" customHeight="1">
      <c r="A46" s="6" t="s">
        <v>43</v>
      </c>
      <c r="B46" s="6"/>
      <c r="C46" s="41" t="s">
        <v>33</v>
      </c>
      <c r="D46" s="6"/>
      <c r="E46" s="27" t="s">
        <v>370</v>
      </c>
      <c r="F46" s="6"/>
      <c r="G46" s="6"/>
      <c r="H46" s="6"/>
      <c r="I46" s="42">
        <f>0+Q46</f>
      </c>
      <c r="O46">
        <f>0+R46</f>
      </c>
      <c r="Q46">
        <f>0+I47</f>
      </c>
      <c r="R46">
        <f>0+O47</f>
      </c>
    </row>
    <row r="47" spans="1:16" ht="12.75">
      <c r="A47" s="25" t="s">
        <v>45</v>
      </c>
      <c r="B47" s="29" t="s">
        <v>90</v>
      </c>
      <c r="C47" s="29" t="s">
        <v>627</v>
      </c>
      <c r="D47" s="25" t="s">
        <v>47</v>
      </c>
      <c r="E47" s="30" t="s">
        <v>628</v>
      </c>
      <c r="F47" s="31" t="s">
        <v>148</v>
      </c>
      <c r="G47" s="32">
        <v>3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629</v>
      </c>
    </row>
    <row r="49" spans="1:5" ht="25.5">
      <c r="A49" s="36" t="s">
        <v>52</v>
      </c>
      <c r="E49" s="37" t="s">
        <v>630</v>
      </c>
    </row>
    <row r="50" spans="1:18" ht="12.75" customHeight="1">
      <c r="A50" s="6" t="s">
        <v>43</v>
      </c>
      <c r="B50" s="6"/>
      <c r="C50" s="41" t="s">
        <v>35</v>
      </c>
      <c r="D50" s="6"/>
      <c r="E50" s="27" t="s">
        <v>410</v>
      </c>
      <c r="F50" s="6"/>
      <c r="G50" s="6"/>
      <c r="H50" s="6"/>
      <c r="I50" s="42">
        <f>0+Q50</f>
      </c>
      <c r="O50">
        <f>0+R50</f>
      </c>
      <c r="Q50">
        <f>0+I51+I54+I57+I60</f>
      </c>
      <c r="R50">
        <f>0+O51+O54+O57+O60</f>
      </c>
    </row>
    <row r="51" spans="1:16" ht="12.75">
      <c r="A51" s="25" t="s">
        <v>45</v>
      </c>
      <c r="B51" s="29" t="s">
        <v>186</v>
      </c>
      <c r="C51" s="29" t="s">
        <v>417</v>
      </c>
      <c r="D51" s="25" t="s">
        <v>47</v>
      </c>
      <c r="E51" s="30" t="s">
        <v>418</v>
      </c>
      <c r="F51" s="31" t="s">
        <v>148</v>
      </c>
      <c r="G51" s="32">
        <v>76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631</v>
      </c>
    </row>
    <row r="53" spans="1:5" ht="25.5">
      <c r="A53" s="38" t="s">
        <v>52</v>
      </c>
      <c r="E53" s="37" t="s">
        <v>632</v>
      </c>
    </row>
    <row r="54" spans="1:16" ht="12.75">
      <c r="A54" s="25" t="s">
        <v>45</v>
      </c>
      <c r="B54" s="29" t="s">
        <v>191</v>
      </c>
      <c r="C54" s="29" t="s">
        <v>633</v>
      </c>
      <c r="D54" s="25" t="s">
        <v>47</v>
      </c>
      <c r="E54" s="30" t="s">
        <v>634</v>
      </c>
      <c r="F54" s="31" t="s">
        <v>99</v>
      </c>
      <c r="G54" s="32">
        <v>72.1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25.5">
      <c r="A55" s="34" t="s">
        <v>50</v>
      </c>
      <c r="E55" s="35" t="s">
        <v>635</v>
      </c>
    </row>
    <row r="56" spans="1:5" ht="25.5">
      <c r="A56" s="38" t="s">
        <v>52</v>
      </c>
      <c r="E56" s="37" t="s">
        <v>636</v>
      </c>
    </row>
    <row r="57" spans="1:16" ht="25.5">
      <c r="A57" s="25" t="s">
        <v>45</v>
      </c>
      <c r="B57" s="29" t="s">
        <v>249</v>
      </c>
      <c r="C57" s="29" t="s">
        <v>637</v>
      </c>
      <c r="D57" s="25" t="s">
        <v>47</v>
      </c>
      <c r="E57" s="30" t="s">
        <v>638</v>
      </c>
      <c r="F57" s="31" t="s">
        <v>99</v>
      </c>
      <c r="G57" s="32">
        <v>0.9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25.5">
      <c r="A58" s="34" t="s">
        <v>50</v>
      </c>
      <c r="E58" s="35" t="s">
        <v>639</v>
      </c>
    </row>
    <row r="59" spans="1:5" ht="25.5">
      <c r="A59" s="38" t="s">
        <v>52</v>
      </c>
      <c r="E59" s="37" t="s">
        <v>640</v>
      </c>
    </row>
    <row r="60" spans="1:16" ht="12.75">
      <c r="A60" s="25" t="s">
        <v>45</v>
      </c>
      <c r="B60" s="29" t="s">
        <v>254</v>
      </c>
      <c r="C60" s="29" t="s">
        <v>641</v>
      </c>
      <c r="D60" s="25" t="s">
        <v>74</v>
      </c>
      <c r="E60" s="30" t="s">
        <v>642</v>
      </c>
      <c r="F60" s="31" t="s">
        <v>99</v>
      </c>
      <c r="G60" s="32">
        <v>1.6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25.5">
      <c r="A61" s="34" t="s">
        <v>50</v>
      </c>
      <c r="E61" s="35" t="s">
        <v>643</v>
      </c>
    </row>
    <row r="62" spans="1:5" ht="25.5">
      <c r="A62" s="36" t="s">
        <v>52</v>
      </c>
      <c r="E62" s="37" t="s">
        <v>644</v>
      </c>
    </row>
    <row r="63" spans="1:18" ht="12.75" customHeight="1">
      <c r="A63" s="6" t="s">
        <v>43</v>
      </c>
      <c r="B63" s="6"/>
      <c r="C63" s="41" t="s">
        <v>40</v>
      </c>
      <c r="D63" s="6"/>
      <c r="E63" s="27" t="s">
        <v>121</v>
      </c>
      <c r="F63" s="6"/>
      <c r="G63" s="6"/>
      <c r="H63" s="6"/>
      <c r="I63" s="42">
        <f>0+Q63</f>
      </c>
      <c r="O63">
        <f>0+R63</f>
      </c>
      <c r="Q63">
        <f>0+I64+I67</f>
      </c>
      <c r="R63">
        <f>0+O64+O67</f>
      </c>
    </row>
    <row r="64" spans="1:16" ht="12.75">
      <c r="A64" s="25" t="s">
        <v>45</v>
      </c>
      <c r="B64" s="29" t="s">
        <v>257</v>
      </c>
      <c r="C64" s="29" t="s">
        <v>645</v>
      </c>
      <c r="D64" s="25" t="s">
        <v>47</v>
      </c>
      <c r="E64" s="30" t="s">
        <v>646</v>
      </c>
      <c r="F64" s="31" t="s">
        <v>124</v>
      </c>
      <c r="G64" s="32">
        <v>43.1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647</v>
      </c>
    </row>
    <row r="66" spans="1:5" ht="25.5">
      <c r="A66" s="38" t="s">
        <v>52</v>
      </c>
      <c r="E66" s="37" t="s">
        <v>648</v>
      </c>
    </row>
    <row r="67" spans="1:16" ht="12.75">
      <c r="A67" s="25" t="s">
        <v>45</v>
      </c>
      <c r="B67" s="29" t="s">
        <v>261</v>
      </c>
      <c r="C67" s="29" t="s">
        <v>546</v>
      </c>
      <c r="D67" s="25" t="s">
        <v>47</v>
      </c>
      <c r="E67" s="30" t="s">
        <v>547</v>
      </c>
      <c r="F67" s="31" t="s">
        <v>124</v>
      </c>
      <c r="G67" s="32">
        <v>45.4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649</v>
      </c>
    </row>
    <row r="69" spans="1:5" ht="25.5">
      <c r="A69" s="36" t="s">
        <v>52</v>
      </c>
      <c r="E69" s="37" t="s">
        <v>650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0+O8+O15+O106+O116+O141+O187+O197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651</v>
      </c>
      <c r="I3" s="39">
        <f>0+I8+I15+I106+I116+I141+I187+I197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651</v>
      </c>
      <c r="D4" s="6"/>
      <c r="E4" s="18" t="s">
        <v>652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915.08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8" t="s">
        <v>52</v>
      </c>
      <c r="E11" s="37" t="s">
        <v>653</v>
      </c>
    </row>
    <row r="12" spans="1:16" ht="12.75">
      <c r="A12" s="25" t="s">
        <v>45</v>
      </c>
      <c r="B12" s="29" t="s">
        <v>23</v>
      </c>
      <c r="C12" s="29" t="s">
        <v>198</v>
      </c>
      <c r="D12" s="25" t="s">
        <v>47</v>
      </c>
      <c r="E12" s="30" t="s">
        <v>199</v>
      </c>
      <c r="F12" s="31" t="s">
        <v>143</v>
      </c>
      <c r="G12" s="32">
        <v>75.27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200</v>
      </c>
    </row>
    <row r="14" spans="1:5" ht="51">
      <c r="A14" s="36" t="s">
        <v>52</v>
      </c>
      <c r="E14" s="37" t="s">
        <v>654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0+I16+I19+I22+I25+I28+I31+I34+I37+I40+I43+I46+I49+I52+I55+I58+I61+I64+I67+I70+I73+I76+I79+I82+I85+I88+I91+I94+I97+I100+I103</f>
      </c>
      <c r="R15">
        <f>0+O16+O19+O22+O25+O28+O31+O34+O37+O40+O43+O46+O49+O52+O55+O58+O61+O64+O67+O70+O73+O76+O79+O82+O85+O88+O91+O94+O97+O100+O103</f>
      </c>
    </row>
    <row r="16" spans="1:16" ht="12.75">
      <c r="A16" s="25" t="s">
        <v>45</v>
      </c>
      <c r="B16" s="29" t="s">
        <v>22</v>
      </c>
      <c r="C16" s="29" t="s">
        <v>202</v>
      </c>
      <c r="D16" s="25" t="s">
        <v>47</v>
      </c>
      <c r="E16" s="30" t="s">
        <v>203</v>
      </c>
      <c r="F16" s="31" t="s">
        <v>99</v>
      </c>
      <c r="G16" s="32">
        <v>2092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204</v>
      </c>
    </row>
    <row r="18" spans="1:5" ht="25.5">
      <c r="A18" s="38" t="s">
        <v>52</v>
      </c>
      <c r="E18" s="37" t="s">
        <v>655</v>
      </c>
    </row>
    <row r="19" spans="1:16" ht="12.75">
      <c r="A19" s="25" t="s">
        <v>45</v>
      </c>
      <c r="B19" s="29" t="s">
        <v>33</v>
      </c>
      <c r="C19" s="29" t="s">
        <v>656</v>
      </c>
      <c r="D19" s="25" t="s">
        <v>47</v>
      </c>
      <c r="E19" s="30" t="s">
        <v>657</v>
      </c>
      <c r="F19" s="31" t="s">
        <v>148</v>
      </c>
      <c r="G19" s="32">
        <v>0.9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658</v>
      </c>
    </row>
    <row r="21" spans="1:5" ht="25.5">
      <c r="A21" s="38" t="s">
        <v>52</v>
      </c>
      <c r="E21" s="37" t="s">
        <v>659</v>
      </c>
    </row>
    <row r="22" spans="1:16" ht="12.75">
      <c r="A22" s="25" t="s">
        <v>45</v>
      </c>
      <c r="B22" s="29" t="s">
        <v>35</v>
      </c>
      <c r="C22" s="29" t="s">
        <v>210</v>
      </c>
      <c r="D22" s="25" t="s">
        <v>47</v>
      </c>
      <c r="E22" s="30" t="s">
        <v>211</v>
      </c>
      <c r="F22" s="31" t="s">
        <v>148</v>
      </c>
      <c r="G22" s="32">
        <v>135.24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89.25">
      <c r="A23" s="34" t="s">
        <v>50</v>
      </c>
      <c r="E23" s="35" t="s">
        <v>212</v>
      </c>
    </row>
    <row r="24" spans="1:5" ht="25.5">
      <c r="A24" s="38" t="s">
        <v>52</v>
      </c>
      <c r="E24" s="37" t="s">
        <v>660</v>
      </c>
    </row>
    <row r="25" spans="1:16" ht="25.5">
      <c r="A25" s="25" t="s">
        <v>45</v>
      </c>
      <c r="B25" s="29" t="s">
        <v>37</v>
      </c>
      <c r="C25" s="29" t="s">
        <v>214</v>
      </c>
      <c r="D25" s="25" t="s">
        <v>88</v>
      </c>
      <c r="E25" s="30" t="s">
        <v>215</v>
      </c>
      <c r="F25" s="31" t="s">
        <v>148</v>
      </c>
      <c r="G25" s="32">
        <v>282.5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218</v>
      </c>
    </row>
    <row r="27" spans="1:5" ht="25.5">
      <c r="A27" s="38" t="s">
        <v>52</v>
      </c>
      <c r="E27" s="37" t="s">
        <v>661</v>
      </c>
    </row>
    <row r="28" spans="1:16" ht="12.75">
      <c r="A28" s="25" t="s">
        <v>45</v>
      </c>
      <c r="B28" s="29" t="s">
        <v>69</v>
      </c>
      <c r="C28" s="29" t="s">
        <v>231</v>
      </c>
      <c r="D28" s="25" t="s">
        <v>47</v>
      </c>
      <c r="E28" s="30" t="s">
        <v>232</v>
      </c>
      <c r="F28" s="31" t="s">
        <v>124</v>
      </c>
      <c r="G28" s="32">
        <v>233.333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89.25">
      <c r="A29" s="34" t="s">
        <v>50</v>
      </c>
      <c r="E29" s="35" t="s">
        <v>662</v>
      </c>
    </row>
    <row r="30" spans="1:5" ht="51">
      <c r="A30" s="38" t="s">
        <v>52</v>
      </c>
      <c r="E30" s="37" t="s">
        <v>663</v>
      </c>
    </row>
    <row r="31" spans="1:16" ht="12.75">
      <c r="A31" s="25" t="s">
        <v>45</v>
      </c>
      <c r="B31" s="29" t="s">
        <v>73</v>
      </c>
      <c r="C31" s="29" t="s">
        <v>235</v>
      </c>
      <c r="D31" s="25" t="s">
        <v>47</v>
      </c>
      <c r="E31" s="30" t="s">
        <v>236</v>
      </c>
      <c r="F31" s="31" t="s">
        <v>124</v>
      </c>
      <c r="G31" s="32">
        <v>168.8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237</v>
      </c>
    </row>
    <row r="33" spans="1:5" ht="51">
      <c r="A33" s="38" t="s">
        <v>52</v>
      </c>
      <c r="E33" s="37" t="s">
        <v>664</v>
      </c>
    </row>
    <row r="34" spans="1:16" ht="12.75">
      <c r="A34" s="25" t="s">
        <v>45</v>
      </c>
      <c r="B34" s="29" t="s">
        <v>40</v>
      </c>
      <c r="C34" s="29" t="s">
        <v>239</v>
      </c>
      <c r="D34" s="25" t="s">
        <v>66</v>
      </c>
      <c r="E34" s="30" t="s">
        <v>240</v>
      </c>
      <c r="F34" s="31" t="s">
        <v>148</v>
      </c>
      <c r="G34" s="32">
        <v>8.7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241</v>
      </c>
    </row>
    <row r="36" spans="1:5" ht="25.5">
      <c r="A36" s="38" t="s">
        <v>52</v>
      </c>
      <c r="E36" s="37" t="s">
        <v>665</v>
      </c>
    </row>
    <row r="37" spans="1:16" ht="12.75">
      <c r="A37" s="25" t="s">
        <v>45</v>
      </c>
      <c r="B37" s="29" t="s">
        <v>42</v>
      </c>
      <c r="C37" s="29" t="s">
        <v>239</v>
      </c>
      <c r="D37" s="25" t="s">
        <v>88</v>
      </c>
      <c r="E37" s="30" t="s">
        <v>240</v>
      </c>
      <c r="F37" s="31" t="s">
        <v>148</v>
      </c>
      <c r="G37" s="32">
        <v>7.5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243</v>
      </c>
    </row>
    <row r="39" spans="1:5" ht="25.5">
      <c r="A39" s="38" t="s">
        <v>52</v>
      </c>
      <c r="E39" s="37" t="s">
        <v>666</v>
      </c>
    </row>
    <row r="40" spans="1:16" ht="12.75">
      <c r="A40" s="25" t="s">
        <v>45</v>
      </c>
      <c r="B40" s="29" t="s">
        <v>83</v>
      </c>
      <c r="C40" s="29" t="s">
        <v>245</v>
      </c>
      <c r="D40" s="25" t="s">
        <v>47</v>
      </c>
      <c r="E40" s="30" t="s">
        <v>246</v>
      </c>
      <c r="F40" s="31" t="s">
        <v>148</v>
      </c>
      <c r="G40" s="32">
        <v>66.7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247</v>
      </c>
    </row>
    <row r="42" spans="1:5" ht="25.5">
      <c r="A42" s="38" t="s">
        <v>52</v>
      </c>
      <c r="E42" s="37" t="s">
        <v>667</v>
      </c>
    </row>
    <row r="43" spans="1:16" ht="12.75">
      <c r="A43" s="25" t="s">
        <v>45</v>
      </c>
      <c r="B43" s="29" t="s">
        <v>87</v>
      </c>
      <c r="C43" s="29" t="s">
        <v>250</v>
      </c>
      <c r="D43" s="25" t="s">
        <v>47</v>
      </c>
      <c r="E43" s="30" t="s">
        <v>251</v>
      </c>
      <c r="F43" s="31" t="s">
        <v>148</v>
      </c>
      <c r="G43" s="32">
        <v>557.9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38.25">
      <c r="A44" s="34" t="s">
        <v>50</v>
      </c>
      <c r="E44" s="35" t="s">
        <v>668</v>
      </c>
    </row>
    <row r="45" spans="1:5" ht="25.5">
      <c r="A45" s="38" t="s">
        <v>52</v>
      </c>
      <c r="E45" s="37" t="s">
        <v>669</v>
      </c>
    </row>
    <row r="46" spans="1:16" ht="12.75">
      <c r="A46" s="25" t="s">
        <v>45</v>
      </c>
      <c r="B46" s="29" t="s">
        <v>90</v>
      </c>
      <c r="C46" s="29" t="s">
        <v>250</v>
      </c>
      <c r="D46" s="25" t="s">
        <v>258</v>
      </c>
      <c r="E46" s="30" t="s">
        <v>251</v>
      </c>
      <c r="F46" s="31" t="s">
        <v>148</v>
      </c>
      <c r="G46" s="32">
        <v>864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51">
      <c r="A47" s="34" t="s">
        <v>50</v>
      </c>
      <c r="E47" s="35" t="s">
        <v>670</v>
      </c>
    </row>
    <row r="48" spans="1:5" ht="25.5">
      <c r="A48" s="38" t="s">
        <v>52</v>
      </c>
      <c r="E48" s="37" t="s">
        <v>671</v>
      </c>
    </row>
    <row r="49" spans="1:16" ht="12.75">
      <c r="A49" s="25" t="s">
        <v>45</v>
      </c>
      <c r="B49" s="29" t="s">
        <v>186</v>
      </c>
      <c r="C49" s="29" t="s">
        <v>262</v>
      </c>
      <c r="D49" s="25" t="s">
        <v>47</v>
      </c>
      <c r="E49" s="30" t="s">
        <v>263</v>
      </c>
      <c r="F49" s="31" t="s">
        <v>148</v>
      </c>
      <c r="G49" s="32">
        <v>14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51">
      <c r="A50" s="34" t="s">
        <v>50</v>
      </c>
      <c r="E50" s="35" t="s">
        <v>672</v>
      </c>
    </row>
    <row r="51" spans="1:5" ht="25.5">
      <c r="A51" s="38" t="s">
        <v>52</v>
      </c>
      <c r="E51" s="37" t="s">
        <v>673</v>
      </c>
    </row>
    <row r="52" spans="1:16" ht="12.75">
      <c r="A52" s="25" t="s">
        <v>45</v>
      </c>
      <c r="B52" s="29" t="s">
        <v>191</v>
      </c>
      <c r="C52" s="29" t="s">
        <v>273</v>
      </c>
      <c r="D52" s="25" t="s">
        <v>47</v>
      </c>
      <c r="E52" s="30" t="s">
        <v>274</v>
      </c>
      <c r="F52" s="31" t="s">
        <v>148</v>
      </c>
      <c r="G52" s="32">
        <v>891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38.25">
      <c r="A53" s="34" t="s">
        <v>50</v>
      </c>
      <c r="E53" s="35" t="s">
        <v>674</v>
      </c>
    </row>
    <row r="54" spans="1:5" ht="25.5">
      <c r="A54" s="38" t="s">
        <v>52</v>
      </c>
      <c r="E54" s="37" t="s">
        <v>675</v>
      </c>
    </row>
    <row r="55" spans="1:16" ht="12.75">
      <c r="A55" s="25" t="s">
        <v>45</v>
      </c>
      <c r="B55" s="29" t="s">
        <v>249</v>
      </c>
      <c r="C55" s="29" t="s">
        <v>273</v>
      </c>
      <c r="D55" s="25" t="s">
        <v>258</v>
      </c>
      <c r="E55" s="30" t="s">
        <v>274</v>
      </c>
      <c r="F55" s="31" t="s">
        <v>148</v>
      </c>
      <c r="G55" s="32">
        <v>807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51">
      <c r="A56" s="34" t="s">
        <v>50</v>
      </c>
      <c r="E56" s="35" t="s">
        <v>676</v>
      </c>
    </row>
    <row r="57" spans="1:5" ht="25.5">
      <c r="A57" s="38" t="s">
        <v>52</v>
      </c>
      <c r="E57" s="37" t="s">
        <v>677</v>
      </c>
    </row>
    <row r="58" spans="1:16" ht="12.75">
      <c r="A58" s="25" t="s">
        <v>45</v>
      </c>
      <c r="B58" s="29" t="s">
        <v>254</v>
      </c>
      <c r="C58" s="29" t="s">
        <v>281</v>
      </c>
      <c r="D58" s="25" t="s">
        <v>47</v>
      </c>
      <c r="E58" s="30" t="s">
        <v>282</v>
      </c>
      <c r="F58" s="31" t="s">
        <v>148</v>
      </c>
      <c r="G58" s="32">
        <v>3201.6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678</v>
      </c>
    </row>
    <row r="60" spans="1:5" ht="76.5">
      <c r="A60" s="38" t="s">
        <v>52</v>
      </c>
      <c r="E60" s="37" t="s">
        <v>679</v>
      </c>
    </row>
    <row r="61" spans="1:16" ht="12.75">
      <c r="A61" s="25" t="s">
        <v>45</v>
      </c>
      <c r="B61" s="29" t="s">
        <v>257</v>
      </c>
      <c r="C61" s="29" t="s">
        <v>286</v>
      </c>
      <c r="D61" s="25" t="s">
        <v>47</v>
      </c>
      <c r="E61" s="30" t="s">
        <v>287</v>
      </c>
      <c r="F61" s="31" t="s">
        <v>148</v>
      </c>
      <c r="G61" s="32">
        <v>34.5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25.5">
      <c r="A62" s="34" t="s">
        <v>50</v>
      </c>
      <c r="E62" s="35" t="s">
        <v>283</v>
      </c>
    </row>
    <row r="63" spans="1:5" ht="38.25">
      <c r="A63" s="38" t="s">
        <v>52</v>
      </c>
      <c r="E63" s="37" t="s">
        <v>680</v>
      </c>
    </row>
    <row r="64" spans="1:16" ht="12.75">
      <c r="A64" s="25" t="s">
        <v>45</v>
      </c>
      <c r="B64" s="29" t="s">
        <v>261</v>
      </c>
      <c r="C64" s="29" t="s">
        <v>290</v>
      </c>
      <c r="D64" s="25" t="s">
        <v>47</v>
      </c>
      <c r="E64" s="30" t="s">
        <v>291</v>
      </c>
      <c r="F64" s="31" t="s">
        <v>148</v>
      </c>
      <c r="G64" s="32">
        <v>34.5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292</v>
      </c>
    </row>
    <row r="66" spans="1:5" ht="38.25">
      <c r="A66" s="38" t="s">
        <v>52</v>
      </c>
      <c r="E66" s="37" t="s">
        <v>680</v>
      </c>
    </row>
    <row r="67" spans="1:16" ht="12.75">
      <c r="A67" s="25" t="s">
        <v>45</v>
      </c>
      <c r="B67" s="29" t="s">
        <v>266</v>
      </c>
      <c r="C67" s="29" t="s">
        <v>295</v>
      </c>
      <c r="D67" s="25" t="s">
        <v>47</v>
      </c>
      <c r="E67" s="30" t="s">
        <v>296</v>
      </c>
      <c r="F67" s="31" t="s">
        <v>148</v>
      </c>
      <c r="G67" s="32">
        <v>81.7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38.25">
      <c r="A68" s="34" t="s">
        <v>50</v>
      </c>
      <c r="E68" s="35" t="s">
        <v>681</v>
      </c>
    </row>
    <row r="69" spans="1:5" ht="12.75">
      <c r="A69" s="38" t="s">
        <v>52</v>
      </c>
      <c r="E69" s="37" t="s">
        <v>682</v>
      </c>
    </row>
    <row r="70" spans="1:16" ht="12.75">
      <c r="A70" s="25" t="s">
        <v>45</v>
      </c>
      <c r="B70" s="29" t="s">
        <v>269</v>
      </c>
      <c r="C70" s="29" t="s">
        <v>164</v>
      </c>
      <c r="D70" s="25" t="s">
        <v>47</v>
      </c>
      <c r="E70" s="30" t="s">
        <v>165</v>
      </c>
      <c r="F70" s="31" t="s">
        <v>148</v>
      </c>
      <c r="G70" s="32">
        <v>20.5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38.25">
      <c r="A71" s="34" t="s">
        <v>50</v>
      </c>
      <c r="E71" s="35" t="s">
        <v>683</v>
      </c>
    </row>
    <row r="72" spans="1:5" ht="12.75">
      <c r="A72" s="38" t="s">
        <v>52</v>
      </c>
      <c r="E72" s="37" t="s">
        <v>684</v>
      </c>
    </row>
    <row r="73" spans="1:16" ht="12.75">
      <c r="A73" s="25" t="s">
        <v>45</v>
      </c>
      <c r="B73" s="29" t="s">
        <v>272</v>
      </c>
      <c r="C73" s="29" t="s">
        <v>302</v>
      </c>
      <c r="D73" s="25" t="s">
        <v>47</v>
      </c>
      <c r="E73" s="30" t="s">
        <v>303</v>
      </c>
      <c r="F73" s="31" t="s">
        <v>148</v>
      </c>
      <c r="G73" s="32">
        <v>64.8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25.5">
      <c r="A74" s="34" t="s">
        <v>50</v>
      </c>
      <c r="E74" s="35" t="s">
        <v>685</v>
      </c>
    </row>
    <row r="75" spans="1:5" ht="25.5">
      <c r="A75" s="38" t="s">
        <v>52</v>
      </c>
      <c r="E75" s="37" t="s">
        <v>686</v>
      </c>
    </row>
    <row r="76" spans="1:16" ht="12.75">
      <c r="A76" s="25" t="s">
        <v>45</v>
      </c>
      <c r="B76" s="29" t="s">
        <v>277</v>
      </c>
      <c r="C76" s="29" t="s">
        <v>310</v>
      </c>
      <c r="D76" s="25" t="s">
        <v>311</v>
      </c>
      <c r="E76" s="30" t="s">
        <v>312</v>
      </c>
      <c r="F76" s="31" t="s">
        <v>148</v>
      </c>
      <c r="G76" s="32">
        <v>864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38.25">
      <c r="A77" s="34" t="s">
        <v>50</v>
      </c>
      <c r="E77" s="35" t="s">
        <v>313</v>
      </c>
    </row>
    <row r="78" spans="1:5" ht="25.5">
      <c r="A78" s="38" t="s">
        <v>52</v>
      </c>
      <c r="E78" s="37" t="s">
        <v>671</v>
      </c>
    </row>
    <row r="79" spans="1:16" ht="12.75">
      <c r="A79" s="25" t="s">
        <v>45</v>
      </c>
      <c r="B79" s="29" t="s">
        <v>280</v>
      </c>
      <c r="C79" s="29" t="s">
        <v>310</v>
      </c>
      <c r="D79" s="25" t="s">
        <v>315</v>
      </c>
      <c r="E79" s="30" t="s">
        <v>312</v>
      </c>
      <c r="F79" s="31" t="s">
        <v>148</v>
      </c>
      <c r="G79" s="32">
        <v>807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38.25">
      <c r="A80" s="34" t="s">
        <v>50</v>
      </c>
      <c r="E80" s="35" t="s">
        <v>687</v>
      </c>
    </row>
    <row r="81" spans="1:5" ht="25.5">
      <c r="A81" s="38" t="s">
        <v>52</v>
      </c>
      <c r="E81" s="37" t="s">
        <v>677</v>
      </c>
    </row>
    <row r="82" spans="1:16" ht="12.75">
      <c r="A82" s="25" t="s">
        <v>45</v>
      </c>
      <c r="B82" s="29" t="s">
        <v>285</v>
      </c>
      <c r="C82" s="29" t="s">
        <v>318</v>
      </c>
      <c r="D82" s="25" t="s">
        <v>47</v>
      </c>
      <c r="E82" s="30" t="s">
        <v>319</v>
      </c>
      <c r="F82" s="31" t="s">
        <v>148</v>
      </c>
      <c r="G82" s="32">
        <v>3236.1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320</v>
      </c>
    </row>
    <row r="84" spans="1:5" ht="102">
      <c r="A84" s="38" t="s">
        <v>52</v>
      </c>
      <c r="E84" s="37" t="s">
        <v>688</v>
      </c>
    </row>
    <row r="85" spans="1:16" ht="12.75">
      <c r="A85" s="25" t="s">
        <v>45</v>
      </c>
      <c r="B85" s="29" t="s">
        <v>289</v>
      </c>
      <c r="C85" s="29" t="s">
        <v>323</v>
      </c>
      <c r="D85" s="25" t="s">
        <v>47</v>
      </c>
      <c r="E85" s="30" t="s">
        <v>324</v>
      </c>
      <c r="F85" s="31" t="s">
        <v>148</v>
      </c>
      <c r="G85" s="32">
        <v>178.22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25.5">
      <c r="A86" s="34" t="s">
        <v>50</v>
      </c>
      <c r="E86" s="35" t="s">
        <v>325</v>
      </c>
    </row>
    <row r="87" spans="1:5" ht="114.75">
      <c r="A87" s="38" t="s">
        <v>52</v>
      </c>
      <c r="E87" s="37" t="s">
        <v>689</v>
      </c>
    </row>
    <row r="88" spans="1:16" ht="25.5">
      <c r="A88" s="25" t="s">
        <v>45</v>
      </c>
      <c r="B88" s="29" t="s">
        <v>294</v>
      </c>
      <c r="C88" s="29" t="s">
        <v>328</v>
      </c>
      <c r="D88" s="25" t="s">
        <v>47</v>
      </c>
      <c r="E88" s="30" t="s">
        <v>329</v>
      </c>
      <c r="F88" s="31" t="s">
        <v>148</v>
      </c>
      <c r="G88" s="32">
        <v>1519.48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25.5">
      <c r="A89" s="34" t="s">
        <v>50</v>
      </c>
      <c r="E89" s="35" t="s">
        <v>690</v>
      </c>
    </row>
    <row r="90" spans="1:5" ht="114.75">
      <c r="A90" s="38" t="s">
        <v>52</v>
      </c>
      <c r="E90" s="37" t="s">
        <v>691</v>
      </c>
    </row>
    <row r="91" spans="1:16" ht="12.75">
      <c r="A91" s="25" t="s">
        <v>45</v>
      </c>
      <c r="B91" s="29" t="s">
        <v>299</v>
      </c>
      <c r="C91" s="29" t="s">
        <v>692</v>
      </c>
      <c r="D91" s="25" t="s">
        <v>47</v>
      </c>
      <c r="E91" s="30" t="s">
        <v>693</v>
      </c>
      <c r="F91" s="31" t="s">
        <v>148</v>
      </c>
      <c r="G91" s="32">
        <v>59.6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25.5">
      <c r="A92" s="34" t="s">
        <v>50</v>
      </c>
      <c r="E92" s="35" t="s">
        <v>694</v>
      </c>
    </row>
    <row r="93" spans="1:5" ht="102">
      <c r="A93" s="38" t="s">
        <v>52</v>
      </c>
      <c r="E93" s="37" t="s">
        <v>695</v>
      </c>
    </row>
    <row r="94" spans="1:16" ht="12.75">
      <c r="A94" s="25" t="s">
        <v>45</v>
      </c>
      <c r="B94" s="29" t="s">
        <v>301</v>
      </c>
      <c r="C94" s="29" t="s">
        <v>332</v>
      </c>
      <c r="D94" s="25" t="s">
        <v>47</v>
      </c>
      <c r="E94" s="30" t="s">
        <v>333</v>
      </c>
      <c r="F94" s="31" t="s">
        <v>148</v>
      </c>
      <c r="G94" s="32">
        <v>39.2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334</v>
      </c>
    </row>
    <row r="96" spans="1:5" ht="25.5">
      <c r="A96" s="38" t="s">
        <v>52</v>
      </c>
      <c r="E96" s="37" t="s">
        <v>696</v>
      </c>
    </row>
    <row r="97" spans="1:16" ht="12.75">
      <c r="A97" s="25" t="s">
        <v>45</v>
      </c>
      <c r="B97" s="29" t="s">
        <v>306</v>
      </c>
      <c r="C97" s="29" t="s">
        <v>167</v>
      </c>
      <c r="D97" s="25" t="s">
        <v>47</v>
      </c>
      <c r="E97" s="30" t="s">
        <v>168</v>
      </c>
      <c r="F97" s="31" t="s">
        <v>148</v>
      </c>
      <c r="G97" s="32">
        <v>58.4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25.5">
      <c r="A98" s="34" t="s">
        <v>50</v>
      </c>
      <c r="E98" s="35" t="s">
        <v>337</v>
      </c>
    </row>
    <row r="99" spans="1:5" ht="12.75">
      <c r="A99" s="38" t="s">
        <v>52</v>
      </c>
      <c r="E99" s="37" t="s">
        <v>697</v>
      </c>
    </row>
    <row r="100" spans="1:16" ht="12.75">
      <c r="A100" s="25" t="s">
        <v>45</v>
      </c>
      <c r="B100" s="29" t="s">
        <v>309</v>
      </c>
      <c r="C100" s="29" t="s">
        <v>340</v>
      </c>
      <c r="D100" s="25" t="s">
        <v>66</v>
      </c>
      <c r="E100" s="30" t="s">
        <v>341</v>
      </c>
      <c r="F100" s="31" t="s">
        <v>148</v>
      </c>
      <c r="G100" s="32">
        <v>20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25.5">
      <c r="A101" s="34" t="s">
        <v>50</v>
      </c>
      <c r="E101" s="35" t="s">
        <v>342</v>
      </c>
    </row>
    <row r="102" spans="1:5" ht="25.5">
      <c r="A102" s="38" t="s">
        <v>52</v>
      </c>
      <c r="E102" s="37" t="s">
        <v>698</v>
      </c>
    </row>
    <row r="103" spans="1:16" ht="12.75">
      <c r="A103" s="25" t="s">
        <v>45</v>
      </c>
      <c r="B103" s="29" t="s">
        <v>314</v>
      </c>
      <c r="C103" s="29" t="s">
        <v>345</v>
      </c>
      <c r="D103" s="25" t="s">
        <v>47</v>
      </c>
      <c r="E103" s="30" t="s">
        <v>346</v>
      </c>
      <c r="F103" s="31" t="s">
        <v>99</v>
      </c>
      <c r="G103" s="32">
        <v>2029.2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347</v>
      </c>
    </row>
    <row r="105" spans="1:5" ht="25.5">
      <c r="A105" s="36" t="s">
        <v>52</v>
      </c>
      <c r="E105" s="37" t="s">
        <v>699</v>
      </c>
    </row>
    <row r="106" spans="1:18" ht="12.75" customHeight="1">
      <c r="A106" s="6" t="s">
        <v>43</v>
      </c>
      <c r="B106" s="6"/>
      <c r="C106" s="41" t="s">
        <v>23</v>
      </c>
      <c r="D106" s="6"/>
      <c r="E106" s="27" t="s">
        <v>178</v>
      </c>
      <c r="F106" s="6"/>
      <c r="G106" s="6"/>
      <c r="H106" s="6"/>
      <c r="I106" s="42">
        <f>0+Q106</f>
      </c>
      <c r="O106">
        <f>0+R106</f>
      </c>
      <c r="Q106">
        <f>0+I107+I110+I113</f>
      </c>
      <c r="R106">
        <f>0+O107+O110+O113</f>
      </c>
    </row>
    <row r="107" spans="1:16" ht="12.75">
      <c r="A107" s="25" t="s">
        <v>45</v>
      </c>
      <c r="B107" s="29" t="s">
        <v>317</v>
      </c>
      <c r="C107" s="29" t="s">
        <v>350</v>
      </c>
      <c r="D107" s="25" t="s">
        <v>47</v>
      </c>
      <c r="E107" s="30" t="s">
        <v>351</v>
      </c>
      <c r="F107" s="31" t="s">
        <v>99</v>
      </c>
      <c r="G107" s="32">
        <v>159.6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25.5">
      <c r="A108" s="34" t="s">
        <v>50</v>
      </c>
      <c r="E108" s="35" t="s">
        <v>700</v>
      </c>
    </row>
    <row r="109" spans="1:5" ht="12.75">
      <c r="A109" s="38" t="s">
        <v>52</v>
      </c>
      <c r="E109" s="37" t="s">
        <v>701</v>
      </c>
    </row>
    <row r="110" spans="1:16" ht="12.75">
      <c r="A110" s="25" t="s">
        <v>45</v>
      </c>
      <c r="B110" s="29" t="s">
        <v>322</v>
      </c>
      <c r="C110" s="29" t="s">
        <v>355</v>
      </c>
      <c r="D110" s="25" t="s">
        <v>74</v>
      </c>
      <c r="E110" s="30" t="s">
        <v>356</v>
      </c>
      <c r="F110" s="31" t="s">
        <v>148</v>
      </c>
      <c r="G110" s="32">
        <v>6.9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25.5">
      <c r="A111" s="34" t="s">
        <v>50</v>
      </c>
      <c r="E111" s="35" t="s">
        <v>357</v>
      </c>
    </row>
    <row r="112" spans="1:5" ht="12.75">
      <c r="A112" s="38" t="s">
        <v>52</v>
      </c>
      <c r="E112" s="37" t="s">
        <v>702</v>
      </c>
    </row>
    <row r="113" spans="1:16" ht="12.75">
      <c r="A113" s="25" t="s">
        <v>45</v>
      </c>
      <c r="B113" s="29" t="s">
        <v>327</v>
      </c>
      <c r="C113" s="29" t="s">
        <v>360</v>
      </c>
      <c r="D113" s="25" t="s">
        <v>47</v>
      </c>
      <c r="E113" s="30" t="s">
        <v>361</v>
      </c>
      <c r="F113" s="31" t="s">
        <v>143</v>
      </c>
      <c r="G113" s="32">
        <v>0.874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362</v>
      </c>
    </row>
    <row r="115" spans="1:5" ht="12.75">
      <c r="A115" s="36" t="s">
        <v>52</v>
      </c>
      <c r="E115" s="37" t="s">
        <v>703</v>
      </c>
    </row>
    <row r="116" spans="1:18" ht="12.75" customHeight="1">
      <c r="A116" s="6" t="s">
        <v>43</v>
      </c>
      <c r="B116" s="6"/>
      <c r="C116" s="41" t="s">
        <v>33</v>
      </c>
      <c r="D116" s="6"/>
      <c r="E116" s="27" t="s">
        <v>370</v>
      </c>
      <c r="F116" s="6"/>
      <c r="G116" s="6"/>
      <c r="H116" s="6"/>
      <c r="I116" s="42">
        <f>0+Q116</f>
      </c>
      <c r="O116">
        <f>0+R116</f>
      </c>
      <c r="Q116">
        <f>0+I117+I120+I123+I126+I129+I132+I135+I138</f>
      </c>
      <c r="R116">
        <f>0+O117+O120+O123+O126+O129+O132+O135+O138</f>
      </c>
    </row>
    <row r="117" spans="1:16" ht="12.75">
      <c r="A117" s="25" t="s">
        <v>45</v>
      </c>
      <c r="B117" s="29" t="s">
        <v>331</v>
      </c>
      <c r="C117" s="29" t="s">
        <v>372</v>
      </c>
      <c r="D117" s="25" t="s">
        <v>66</v>
      </c>
      <c r="E117" s="30" t="s">
        <v>373</v>
      </c>
      <c r="F117" s="31" t="s">
        <v>148</v>
      </c>
      <c r="G117" s="32">
        <v>14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38.25">
      <c r="A118" s="34" t="s">
        <v>50</v>
      </c>
      <c r="E118" s="35" t="s">
        <v>374</v>
      </c>
    </row>
    <row r="119" spans="1:5" ht="12.75">
      <c r="A119" s="38" t="s">
        <v>52</v>
      </c>
      <c r="E119" s="37" t="s">
        <v>704</v>
      </c>
    </row>
    <row r="120" spans="1:16" ht="12.75">
      <c r="A120" s="25" t="s">
        <v>45</v>
      </c>
      <c r="B120" s="29" t="s">
        <v>336</v>
      </c>
      <c r="C120" s="29" t="s">
        <v>372</v>
      </c>
      <c r="D120" s="25" t="s">
        <v>88</v>
      </c>
      <c r="E120" s="30" t="s">
        <v>373</v>
      </c>
      <c r="F120" s="31" t="s">
        <v>148</v>
      </c>
      <c r="G120" s="32">
        <v>6.6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705</v>
      </c>
    </row>
    <row r="122" spans="1:5" ht="12.75">
      <c r="A122" s="38" t="s">
        <v>52</v>
      </c>
      <c r="E122" s="37" t="s">
        <v>706</v>
      </c>
    </row>
    <row r="123" spans="1:16" ht="12.75">
      <c r="A123" s="25" t="s">
        <v>45</v>
      </c>
      <c r="B123" s="29" t="s">
        <v>339</v>
      </c>
      <c r="C123" s="29" t="s">
        <v>380</v>
      </c>
      <c r="D123" s="25" t="s">
        <v>66</v>
      </c>
      <c r="E123" s="30" t="s">
        <v>381</v>
      </c>
      <c r="F123" s="31" t="s">
        <v>148</v>
      </c>
      <c r="G123" s="32">
        <v>11.3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25.5">
      <c r="A124" s="34" t="s">
        <v>50</v>
      </c>
      <c r="E124" s="35" t="s">
        <v>382</v>
      </c>
    </row>
    <row r="125" spans="1:5" ht="51">
      <c r="A125" s="38" t="s">
        <v>52</v>
      </c>
      <c r="E125" s="37" t="s">
        <v>707</v>
      </c>
    </row>
    <row r="126" spans="1:16" ht="12.75">
      <c r="A126" s="25" t="s">
        <v>45</v>
      </c>
      <c r="B126" s="29" t="s">
        <v>344</v>
      </c>
      <c r="C126" s="29" t="s">
        <v>708</v>
      </c>
      <c r="D126" s="25" t="s">
        <v>47</v>
      </c>
      <c r="E126" s="30" t="s">
        <v>709</v>
      </c>
      <c r="F126" s="31" t="s">
        <v>148</v>
      </c>
      <c r="G126" s="32">
        <v>1.41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25.5">
      <c r="A127" s="34" t="s">
        <v>50</v>
      </c>
      <c r="E127" s="35" t="s">
        <v>710</v>
      </c>
    </row>
    <row r="128" spans="1:5" ht="12.75">
      <c r="A128" s="38" t="s">
        <v>52</v>
      </c>
      <c r="E128" s="37" t="s">
        <v>711</v>
      </c>
    </row>
    <row r="129" spans="1:16" ht="12.75">
      <c r="A129" s="25" t="s">
        <v>45</v>
      </c>
      <c r="B129" s="29" t="s">
        <v>349</v>
      </c>
      <c r="C129" s="29" t="s">
        <v>388</v>
      </c>
      <c r="D129" s="25" t="s">
        <v>47</v>
      </c>
      <c r="E129" s="30" t="s">
        <v>389</v>
      </c>
      <c r="F129" s="31" t="s">
        <v>148</v>
      </c>
      <c r="G129" s="32">
        <v>11.1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25.5">
      <c r="A130" s="34" t="s">
        <v>50</v>
      </c>
      <c r="E130" s="35" t="s">
        <v>390</v>
      </c>
    </row>
    <row r="131" spans="1:5" ht="12.75">
      <c r="A131" s="38" t="s">
        <v>52</v>
      </c>
      <c r="E131" s="37" t="s">
        <v>712</v>
      </c>
    </row>
    <row r="132" spans="1:16" ht="12.75">
      <c r="A132" s="25" t="s">
        <v>45</v>
      </c>
      <c r="B132" s="29" t="s">
        <v>354</v>
      </c>
      <c r="C132" s="29" t="s">
        <v>627</v>
      </c>
      <c r="D132" s="25" t="s">
        <v>47</v>
      </c>
      <c r="E132" s="30" t="s">
        <v>628</v>
      </c>
      <c r="F132" s="31" t="s">
        <v>148</v>
      </c>
      <c r="G132" s="32">
        <v>15.26</v>
      </c>
      <c r="H132" s="33">
        <v>0</v>
      </c>
      <c r="I132" s="33">
        <f>ROUND(ROUND(H132,2)*ROUND(G132,3),2)</f>
      </c>
      <c r="O132">
        <f>(I132*21)/100</f>
      </c>
      <c r="P132" t="s">
        <v>23</v>
      </c>
    </row>
    <row r="133" spans="1:5" ht="25.5">
      <c r="A133" s="34" t="s">
        <v>50</v>
      </c>
      <c r="E133" s="35" t="s">
        <v>713</v>
      </c>
    </row>
    <row r="134" spans="1:5" ht="12.75">
      <c r="A134" s="38" t="s">
        <v>52</v>
      </c>
      <c r="E134" s="37" t="s">
        <v>714</v>
      </c>
    </row>
    <row r="135" spans="1:16" ht="12.75">
      <c r="A135" s="25" t="s">
        <v>45</v>
      </c>
      <c r="B135" s="29" t="s">
        <v>359</v>
      </c>
      <c r="C135" s="29" t="s">
        <v>393</v>
      </c>
      <c r="D135" s="25" t="s">
        <v>47</v>
      </c>
      <c r="E135" s="30" t="s">
        <v>394</v>
      </c>
      <c r="F135" s="31" t="s">
        <v>148</v>
      </c>
      <c r="G135" s="32">
        <v>2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25.5">
      <c r="A136" s="34" t="s">
        <v>50</v>
      </c>
      <c r="E136" s="35" t="s">
        <v>395</v>
      </c>
    </row>
    <row r="137" spans="1:5" ht="12.75">
      <c r="A137" s="38" t="s">
        <v>52</v>
      </c>
      <c r="E137" s="37" t="s">
        <v>715</v>
      </c>
    </row>
    <row r="138" spans="1:16" ht="12.75">
      <c r="A138" s="25" t="s">
        <v>45</v>
      </c>
      <c r="B138" s="29" t="s">
        <v>365</v>
      </c>
      <c r="C138" s="29" t="s">
        <v>403</v>
      </c>
      <c r="D138" s="25" t="s">
        <v>66</v>
      </c>
      <c r="E138" s="30" t="s">
        <v>404</v>
      </c>
      <c r="F138" s="31" t="s">
        <v>148</v>
      </c>
      <c r="G138" s="32">
        <v>21.1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25.5">
      <c r="A139" s="34" t="s">
        <v>50</v>
      </c>
      <c r="E139" s="35" t="s">
        <v>716</v>
      </c>
    </row>
    <row r="140" spans="1:5" ht="12.75">
      <c r="A140" s="36" t="s">
        <v>52</v>
      </c>
      <c r="E140" s="37" t="s">
        <v>717</v>
      </c>
    </row>
    <row r="141" spans="1:18" ht="12.75" customHeight="1">
      <c r="A141" s="6" t="s">
        <v>43</v>
      </c>
      <c r="B141" s="6"/>
      <c r="C141" s="41" t="s">
        <v>35</v>
      </c>
      <c r="D141" s="6"/>
      <c r="E141" s="27" t="s">
        <v>410</v>
      </c>
      <c r="F141" s="6"/>
      <c r="G141" s="6"/>
      <c r="H141" s="6"/>
      <c r="I141" s="42">
        <f>0+Q141</f>
      </c>
      <c r="O141">
        <f>0+R141</f>
      </c>
      <c r="Q141">
        <f>0+I142+I145+I148+I151+I154+I157+I160+I163+I166+I169+I172+I175+I178+I181+I184</f>
      </c>
      <c r="R141">
        <f>0+O142+O145+O148+O151+O154+O157+O160+O163+O166+O169+O172+O175+O178+O181+O184</f>
      </c>
    </row>
    <row r="142" spans="1:16" ht="12.75">
      <c r="A142" s="25" t="s">
        <v>45</v>
      </c>
      <c r="B142" s="29" t="s">
        <v>371</v>
      </c>
      <c r="C142" s="29" t="s">
        <v>412</v>
      </c>
      <c r="D142" s="25" t="s">
        <v>47</v>
      </c>
      <c r="E142" s="30" t="s">
        <v>413</v>
      </c>
      <c r="F142" s="31" t="s">
        <v>148</v>
      </c>
      <c r="G142" s="32">
        <v>228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12.75">
      <c r="A143" s="34" t="s">
        <v>50</v>
      </c>
      <c r="E143" s="35" t="s">
        <v>414</v>
      </c>
    </row>
    <row r="144" spans="1:5" ht="12.75">
      <c r="A144" s="38" t="s">
        <v>52</v>
      </c>
      <c r="E144" s="37" t="s">
        <v>718</v>
      </c>
    </row>
    <row r="145" spans="1:16" ht="12.75">
      <c r="A145" s="25" t="s">
        <v>45</v>
      </c>
      <c r="B145" s="29" t="s">
        <v>376</v>
      </c>
      <c r="C145" s="29" t="s">
        <v>412</v>
      </c>
      <c r="D145" s="25" t="s">
        <v>88</v>
      </c>
      <c r="E145" s="30" t="s">
        <v>413</v>
      </c>
      <c r="F145" s="31" t="s">
        <v>148</v>
      </c>
      <c r="G145" s="32">
        <v>54.264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25.5">
      <c r="A146" s="34" t="s">
        <v>50</v>
      </c>
      <c r="E146" s="35" t="s">
        <v>719</v>
      </c>
    </row>
    <row r="147" spans="1:5" ht="12.75">
      <c r="A147" s="38" t="s">
        <v>52</v>
      </c>
      <c r="E147" s="37" t="s">
        <v>720</v>
      </c>
    </row>
    <row r="148" spans="1:16" ht="12.75">
      <c r="A148" s="25" t="s">
        <v>45</v>
      </c>
      <c r="B148" s="29" t="s">
        <v>379</v>
      </c>
      <c r="C148" s="29" t="s">
        <v>417</v>
      </c>
      <c r="D148" s="25" t="s">
        <v>47</v>
      </c>
      <c r="E148" s="30" t="s">
        <v>418</v>
      </c>
      <c r="F148" s="31" t="s">
        <v>148</v>
      </c>
      <c r="G148" s="32">
        <v>435.8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12.75">
      <c r="A149" s="34" t="s">
        <v>50</v>
      </c>
      <c r="E149" s="35" t="s">
        <v>419</v>
      </c>
    </row>
    <row r="150" spans="1:5" ht="12.75">
      <c r="A150" s="38" t="s">
        <v>52</v>
      </c>
      <c r="E150" s="37" t="s">
        <v>721</v>
      </c>
    </row>
    <row r="151" spans="1:16" ht="12.75">
      <c r="A151" s="25" t="s">
        <v>45</v>
      </c>
      <c r="B151" s="29" t="s">
        <v>384</v>
      </c>
      <c r="C151" s="29" t="s">
        <v>417</v>
      </c>
      <c r="D151" s="25" t="s">
        <v>88</v>
      </c>
      <c r="E151" s="30" t="s">
        <v>418</v>
      </c>
      <c r="F151" s="31" t="s">
        <v>148</v>
      </c>
      <c r="G151" s="32">
        <v>357.6</v>
      </c>
      <c r="H151" s="33">
        <v>0</v>
      </c>
      <c r="I151" s="33">
        <f>ROUND(ROUND(H151,2)*ROUND(G151,3),2)</f>
      </c>
      <c r="O151">
        <f>(I151*21)/100</f>
      </c>
      <c r="P151" t="s">
        <v>23</v>
      </c>
    </row>
    <row r="152" spans="1:5" ht="25.5">
      <c r="A152" s="34" t="s">
        <v>50</v>
      </c>
      <c r="E152" s="35" t="s">
        <v>722</v>
      </c>
    </row>
    <row r="153" spans="1:5" ht="12.75">
      <c r="A153" s="38" t="s">
        <v>52</v>
      </c>
      <c r="E153" s="37" t="s">
        <v>723</v>
      </c>
    </row>
    <row r="154" spans="1:16" ht="12.75">
      <c r="A154" s="25" t="s">
        <v>45</v>
      </c>
      <c r="B154" s="29" t="s">
        <v>387</v>
      </c>
      <c r="C154" s="29" t="s">
        <v>427</v>
      </c>
      <c r="D154" s="25" t="s">
        <v>47</v>
      </c>
      <c r="E154" s="30" t="s">
        <v>428</v>
      </c>
      <c r="F154" s="31" t="s">
        <v>148</v>
      </c>
      <c r="G154" s="32">
        <v>14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12.75">
      <c r="A155" s="34" t="s">
        <v>50</v>
      </c>
      <c r="E155" s="35" t="s">
        <v>429</v>
      </c>
    </row>
    <row r="156" spans="1:5" ht="12.75">
      <c r="A156" s="38" t="s">
        <v>52</v>
      </c>
      <c r="E156" s="37" t="s">
        <v>704</v>
      </c>
    </row>
    <row r="157" spans="1:16" ht="12.75">
      <c r="A157" s="25" t="s">
        <v>45</v>
      </c>
      <c r="B157" s="29" t="s">
        <v>392</v>
      </c>
      <c r="C157" s="29" t="s">
        <v>432</v>
      </c>
      <c r="D157" s="25" t="s">
        <v>47</v>
      </c>
      <c r="E157" s="30" t="s">
        <v>433</v>
      </c>
      <c r="F157" s="31" t="s">
        <v>99</v>
      </c>
      <c r="G157" s="32">
        <v>1340.7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434</v>
      </c>
    </row>
    <row r="159" spans="1:5" ht="12.75">
      <c r="A159" s="38" t="s">
        <v>52</v>
      </c>
      <c r="E159" s="37" t="s">
        <v>724</v>
      </c>
    </row>
    <row r="160" spans="1:16" ht="12.75">
      <c r="A160" s="25" t="s">
        <v>45</v>
      </c>
      <c r="B160" s="29" t="s">
        <v>397</v>
      </c>
      <c r="C160" s="29" t="s">
        <v>437</v>
      </c>
      <c r="D160" s="25" t="s">
        <v>47</v>
      </c>
      <c r="E160" s="30" t="s">
        <v>438</v>
      </c>
      <c r="F160" s="31" t="s">
        <v>99</v>
      </c>
      <c r="G160" s="32">
        <v>1256.9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12.75">
      <c r="A161" s="34" t="s">
        <v>50</v>
      </c>
      <c r="E161" s="35" t="s">
        <v>439</v>
      </c>
    </row>
    <row r="162" spans="1:5" ht="12.75">
      <c r="A162" s="38" t="s">
        <v>52</v>
      </c>
      <c r="E162" s="37" t="s">
        <v>725</v>
      </c>
    </row>
    <row r="163" spans="1:16" ht="12.75">
      <c r="A163" s="25" t="s">
        <v>45</v>
      </c>
      <c r="B163" s="29" t="s">
        <v>402</v>
      </c>
      <c r="C163" s="29" t="s">
        <v>442</v>
      </c>
      <c r="D163" s="25" t="s">
        <v>47</v>
      </c>
      <c r="E163" s="30" t="s">
        <v>443</v>
      </c>
      <c r="F163" s="31" t="s">
        <v>99</v>
      </c>
      <c r="G163" s="32">
        <v>1233</v>
      </c>
      <c r="H163" s="33">
        <v>0</v>
      </c>
      <c r="I163" s="33">
        <f>ROUND(ROUND(H163,2)*ROUND(G163,3),2)</f>
      </c>
      <c r="O163">
        <f>(I163*21)/100</f>
      </c>
      <c r="P163" t="s">
        <v>23</v>
      </c>
    </row>
    <row r="164" spans="1:5" ht="12.75">
      <c r="A164" s="34" t="s">
        <v>50</v>
      </c>
      <c r="E164" s="35" t="s">
        <v>444</v>
      </c>
    </row>
    <row r="165" spans="1:5" ht="12.75">
      <c r="A165" s="38" t="s">
        <v>52</v>
      </c>
      <c r="E165" s="37" t="s">
        <v>726</v>
      </c>
    </row>
    <row r="166" spans="1:16" ht="12.75">
      <c r="A166" s="25" t="s">
        <v>45</v>
      </c>
      <c r="B166" s="29" t="s">
        <v>407</v>
      </c>
      <c r="C166" s="29" t="s">
        <v>447</v>
      </c>
      <c r="D166" s="25" t="s">
        <v>47</v>
      </c>
      <c r="E166" s="30" t="s">
        <v>448</v>
      </c>
      <c r="F166" s="31" t="s">
        <v>99</v>
      </c>
      <c r="G166" s="32">
        <v>1197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12.75">
      <c r="A167" s="34" t="s">
        <v>50</v>
      </c>
      <c r="E167" s="35" t="s">
        <v>449</v>
      </c>
    </row>
    <row r="168" spans="1:5" ht="12.75">
      <c r="A168" s="38" t="s">
        <v>52</v>
      </c>
      <c r="E168" s="37" t="s">
        <v>727</v>
      </c>
    </row>
    <row r="169" spans="1:16" ht="12.75">
      <c r="A169" s="25" t="s">
        <v>45</v>
      </c>
      <c r="B169" s="29" t="s">
        <v>411</v>
      </c>
      <c r="C169" s="29" t="s">
        <v>452</v>
      </c>
      <c r="D169" s="25" t="s">
        <v>47</v>
      </c>
      <c r="E169" s="30" t="s">
        <v>453</v>
      </c>
      <c r="F169" s="31" t="s">
        <v>99</v>
      </c>
      <c r="G169" s="32">
        <v>1233</v>
      </c>
      <c r="H169" s="33">
        <v>0</v>
      </c>
      <c r="I169" s="33">
        <f>ROUND(ROUND(H169,2)*ROUND(G169,3),2)</f>
      </c>
      <c r="O169">
        <f>(I169*21)/100</f>
      </c>
      <c r="P169" t="s">
        <v>23</v>
      </c>
    </row>
    <row r="170" spans="1:5" ht="12.75">
      <c r="A170" s="34" t="s">
        <v>50</v>
      </c>
      <c r="E170" s="35" t="s">
        <v>454</v>
      </c>
    </row>
    <row r="171" spans="1:5" ht="12.75">
      <c r="A171" s="38" t="s">
        <v>52</v>
      </c>
      <c r="E171" s="37" t="s">
        <v>726</v>
      </c>
    </row>
    <row r="172" spans="1:16" ht="12.75">
      <c r="A172" s="25" t="s">
        <v>45</v>
      </c>
      <c r="B172" s="29" t="s">
        <v>416</v>
      </c>
      <c r="C172" s="29" t="s">
        <v>456</v>
      </c>
      <c r="D172" s="25" t="s">
        <v>47</v>
      </c>
      <c r="E172" s="30" t="s">
        <v>457</v>
      </c>
      <c r="F172" s="31" t="s">
        <v>99</v>
      </c>
      <c r="G172" s="32">
        <v>1256.9</v>
      </c>
      <c r="H172" s="33">
        <v>0</v>
      </c>
      <c r="I172" s="33">
        <f>ROUND(ROUND(H172,2)*ROUND(G172,3),2)</f>
      </c>
      <c r="O172">
        <f>(I172*21)/100</f>
      </c>
      <c r="P172" t="s">
        <v>23</v>
      </c>
    </row>
    <row r="173" spans="1:5" ht="12.75">
      <c r="A173" s="34" t="s">
        <v>50</v>
      </c>
      <c r="E173" s="35" t="s">
        <v>458</v>
      </c>
    </row>
    <row r="174" spans="1:5" ht="12.75">
      <c r="A174" s="38" t="s">
        <v>52</v>
      </c>
      <c r="E174" s="37" t="s">
        <v>725</v>
      </c>
    </row>
    <row r="175" spans="1:16" ht="12.75">
      <c r="A175" s="25" t="s">
        <v>45</v>
      </c>
      <c r="B175" s="29" t="s">
        <v>421</v>
      </c>
      <c r="C175" s="29" t="s">
        <v>460</v>
      </c>
      <c r="D175" s="25" t="s">
        <v>47</v>
      </c>
      <c r="E175" s="30" t="s">
        <v>461</v>
      </c>
      <c r="F175" s="31" t="s">
        <v>99</v>
      </c>
      <c r="G175" s="32">
        <v>1340.7</v>
      </c>
      <c r="H175" s="33">
        <v>0</v>
      </c>
      <c r="I175" s="33">
        <f>ROUND(ROUND(H175,2)*ROUND(G175,3),2)</f>
      </c>
      <c r="O175">
        <f>(I175*21)/100</f>
      </c>
      <c r="P175" t="s">
        <v>23</v>
      </c>
    </row>
    <row r="176" spans="1:5" ht="12.75">
      <c r="A176" s="34" t="s">
        <v>50</v>
      </c>
      <c r="E176" s="35" t="s">
        <v>462</v>
      </c>
    </row>
    <row r="177" spans="1:5" ht="12.75">
      <c r="A177" s="38" t="s">
        <v>52</v>
      </c>
      <c r="E177" s="37" t="s">
        <v>724</v>
      </c>
    </row>
    <row r="178" spans="1:16" ht="12.75">
      <c r="A178" s="25" t="s">
        <v>45</v>
      </c>
      <c r="B178" s="29" t="s">
        <v>426</v>
      </c>
      <c r="C178" s="29" t="s">
        <v>464</v>
      </c>
      <c r="D178" s="25" t="s">
        <v>74</v>
      </c>
      <c r="E178" s="30" t="s">
        <v>465</v>
      </c>
      <c r="F178" s="31" t="s">
        <v>99</v>
      </c>
      <c r="G178" s="32">
        <v>6.6</v>
      </c>
      <c r="H178" s="33">
        <v>0</v>
      </c>
      <c r="I178" s="33">
        <f>ROUND(ROUND(H178,2)*ROUND(G178,3),2)</f>
      </c>
      <c r="O178">
        <f>(I178*21)/100</f>
      </c>
      <c r="P178" t="s">
        <v>23</v>
      </c>
    </row>
    <row r="179" spans="1:5" ht="38.25">
      <c r="A179" s="34" t="s">
        <v>50</v>
      </c>
      <c r="E179" s="35" t="s">
        <v>466</v>
      </c>
    </row>
    <row r="180" spans="1:5" ht="12.75">
      <c r="A180" s="38" t="s">
        <v>52</v>
      </c>
      <c r="E180" s="37" t="s">
        <v>728</v>
      </c>
    </row>
    <row r="181" spans="1:16" ht="12.75">
      <c r="A181" s="25" t="s">
        <v>45</v>
      </c>
      <c r="B181" s="29" t="s">
        <v>431</v>
      </c>
      <c r="C181" s="29" t="s">
        <v>729</v>
      </c>
      <c r="D181" s="25" t="s">
        <v>47</v>
      </c>
      <c r="E181" s="30" t="s">
        <v>730</v>
      </c>
      <c r="F181" s="31" t="s">
        <v>99</v>
      </c>
      <c r="G181" s="32">
        <v>319.2</v>
      </c>
      <c r="H181" s="33">
        <v>0</v>
      </c>
      <c r="I181" s="33">
        <f>ROUND(ROUND(H181,2)*ROUND(G181,3),2)</f>
      </c>
      <c r="O181">
        <f>(I181*21)/100</f>
      </c>
      <c r="P181" t="s">
        <v>23</v>
      </c>
    </row>
    <row r="182" spans="1:5" ht="38.25">
      <c r="A182" s="34" t="s">
        <v>50</v>
      </c>
      <c r="E182" s="35" t="s">
        <v>731</v>
      </c>
    </row>
    <row r="183" spans="1:5" ht="12.75">
      <c r="A183" s="38" t="s">
        <v>52</v>
      </c>
      <c r="E183" s="37" t="s">
        <v>732</v>
      </c>
    </row>
    <row r="184" spans="1:16" ht="12.75">
      <c r="A184" s="25" t="s">
        <v>45</v>
      </c>
      <c r="B184" s="29" t="s">
        <v>436</v>
      </c>
      <c r="C184" s="29" t="s">
        <v>469</v>
      </c>
      <c r="D184" s="25" t="s">
        <v>47</v>
      </c>
      <c r="E184" s="30" t="s">
        <v>470</v>
      </c>
      <c r="F184" s="31" t="s">
        <v>99</v>
      </c>
      <c r="G184" s="32">
        <v>142.8</v>
      </c>
      <c r="H184" s="33">
        <v>0</v>
      </c>
      <c r="I184" s="33">
        <f>ROUND(ROUND(H184,2)*ROUND(G184,3),2)</f>
      </c>
      <c r="O184">
        <f>(I184*21)/100</f>
      </c>
      <c r="P184" t="s">
        <v>23</v>
      </c>
    </row>
    <row r="185" spans="1:5" ht="25.5">
      <c r="A185" s="34" t="s">
        <v>50</v>
      </c>
      <c r="E185" s="35" t="s">
        <v>733</v>
      </c>
    </row>
    <row r="186" spans="1:5" ht="12.75">
      <c r="A186" s="36" t="s">
        <v>52</v>
      </c>
      <c r="E186" s="37" t="s">
        <v>734</v>
      </c>
    </row>
    <row r="187" spans="1:18" ht="12.75" customHeight="1">
      <c r="A187" s="6" t="s">
        <v>43</v>
      </c>
      <c r="B187" s="6"/>
      <c r="C187" s="41" t="s">
        <v>73</v>
      </c>
      <c r="D187" s="6"/>
      <c r="E187" s="27" t="s">
        <v>482</v>
      </c>
      <c r="F187" s="6"/>
      <c r="G187" s="6"/>
      <c r="H187" s="6"/>
      <c r="I187" s="42">
        <f>0+Q187</f>
      </c>
      <c r="O187">
        <f>0+R187</f>
      </c>
      <c r="Q187">
        <f>0+I188+I191+I194</f>
      </c>
      <c r="R187">
        <f>0+O188+O191+O194</f>
      </c>
    </row>
    <row r="188" spans="1:16" ht="12.75">
      <c r="A188" s="25" t="s">
        <v>45</v>
      </c>
      <c r="B188" s="29" t="s">
        <v>441</v>
      </c>
      <c r="C188" s="29" t="s">
        <v>484</v>
      </c>
      <c r="D188" s="25" t="s">
        <v>47</v>
      </c>
      <c r="E188" s="30" t="s">
        <v>485</v>
      </c>
      <c r="F188" s="31" t="s">
        <v>124</v>
      </c>
      <c r="G188" s="32">
        <v>48.6</v>
      </c>
      <c r="H188" s="33">
        <v>0</v>
      </c>
      <c r="I188" s="33">
        <f>ROUND(ROUND(H188,2)*ROUND(G188,3),2)</f>
      </c>
      <c r="O188">
        <f>(I188*21)/100</f>
      </c>
      <c r="P188" t="s">
        <v>23</v>
      </c>
    </row>
    <row r="189" spans="1:5" ht="12.75">
      <c r="A189" s="34" t="s">
        <v>50</v>
      </c>
      <c r="E189" s="35" t="s">
        <v>486</v>
      </c>
    </row>
    <row r="190" spans="1:5" ht="12.75">
      <c r="A190" s="38" t="s">
        <v>52</v>
      </c>
      <c r="E190" s="37" t="s">
        <v>735</v>
      </c>
    </row>
    <row r="191" spans="1:16" ht="12.75">
      <c r="A191" s="25" t="s">
        <v>45</v>
      </c>
      <c r="B191" s="29" t="s">
        <v>446</v>
      </c>
      <c r="C191" s="29" t="s">
        <v>489</v>
      </c>
      <c r="D191" s="25" t="s">
        <v>47</v>
      </c>
      <c r="E191" s="30" t="s">
        <v>490</v>
      </c>
      <c r="F191" s="31" t="s">
        <v>124</v>
      </c>
      <c r="G191" s="32">
        <v>5</v>
      </c>
      <c r="H191" s="33">
        <v>0</v>
      </c>
      <c r="I191" s="33">
        <f>ROUND(ROUND(H191,2)*ROUND(G191,3),2)</f>
      </c>
      <c r="O191">
        <f>(I191*21)/100</f>
      </c>
      <c r="P191" t="s">
        <v>23</v>
      </c>
    </row>
    <row r="192" spans="1:5" ht="25.5">
      <c r="A192" s="34" t="s">
        <v>50</v>
      </c>
      <c r="E192" s="35" t="s">
        <v>491</v>
      </c>
    </row>
    <row r="193" spans="1:5" ht="12.75">
      <c r="A193" s="38" t="s">
        <v>52</v>
      </c>
      <c r="E193" s="37" t="s">
        <v>736</v>
      </c>
    </row>
    <row r="194" spans="1:16" ht="12.75">
      <c r="A194" s="25" t="s">
        <v>45</v>
      </c>
      <c r="B194" s="29" t="s">
        <v>451</v>
      </c>
      <c r="C194" s="29" t="s">
        <v>503</v>
      </c>
      <c r="D194" s="25" t="s">
        <v>47</v>
      </c>
      <c r="E194" s="30" t="s">
        <v>504</v>
      </c>
      <c r="F194" s="31" t="s">
        <v>104</v>
      </c>
      <c r="G194" s="32">
        <v>1</v>
      </c>
      <c r="H194" s="33">
        <v>0</v>
      </c>
      <c r="I194" s="33">
        <f>ROUND(ROUND(H194,2)*ROUND(G194,3),2)</f>
      </c>
      <c r="O194">
        <f>(I194*21)/100</f>
      </c>
      <c r="P194" t="s">
        <v>23</v>
      </c>
    </row>
    <row r="195" spans="1:5" ht="12.75">
      <c r="A195" s="34" t="s">
        <v>50</v>
      </c>
      <c r="E195" s="35" t="s">
        <v>737</v>
      </c>
    </row>
    <row r="196" spans="1:5" ht="12.75">
      <c r="A196" s="36" t="s">
        <v>52</v>
      </c>
      <c r="E196" s="37" t="s">
        <v>138</v>
      </c>
    </row>
    <row r="197" spans="1:18" ht="12.75" customHeight="1">
      <c r="A197" s="6" t="s">
        <v>43</v>
      </c>
      <c r="B197" s="6"/>
      <c r="C197" s="41" t="s">
        <v>40</v>
      </c>
      <c r="D197" s="6"/>
      <c r="E197" s="27" t="s">
        <v>121</v>
      </c>
      <c r="F197" s="6"/>
      <c r="G197" s="6"/>
      <c r="H197" s="6"/>
      <c r="I197" s="42">
        <f>0+Q197</f>
      </c>
      <c r="O197">
        <f>0+R197</f>
      </c>
      <c r="Q197">
        <f>0+I198+I201+I204+I207+I210+I213+I216+I219+I222+I225+I228+I231</f>
      </c>
      <c r="R197">
        <f>0+O198+O201+O204+O207+O210+O213+O216+O219+O222+O225+O228+O231</f>
      </c>
    </row>
    <row r="198" spans="1:16" ht="12.75">
      <c r="A198" s="25" t="s">
        <v>45</v>
      </c>
      <c r="B198" s="29" t="s">
        <v>455</v>
      </c>
      <c r="C198" s="29" t="s">
        <v>738</v>
      </c>
      <c r="D198" s="25" t="s">
        <v>47</v>
      </c>
      <c r="E198" s="30" t="s">
        <v>739</v>
      </c>
      <c r="F198" s="31" t="s">
        <v>124</v>
      </c>
      <c r="G198" s="32">
        <v>15</v>
      </c>
      <c r="H198" s="33">
        <v>0</v>
      </c>
      <c r="I198" s="33">
        <f>ROUND(ROUND(H198,2)*ROUND(G198,3),2)</f>
      </c>
      <c r="O198">
        <f>(I198*21)/100</f>
      </c>
      <c r="P198" t="s">
        <v>23</v>
      </c>
    </row>
    <row r="199" spans="1:5" ht="25.5">
      <c r="A199" s="34" t="s">
        <v>50</v>
      </c>
      <c r="E199" s="35" t="s">
        <v>740</v>
      </c>
    </row>
    <row r="200" spans="1:5" ht="12.75">
      <c r="A200" s="38" t="s">
        <v>52</v>
      </c>
      <c r="E200" s="37" t="s">
        <v>741</v>
      </c>
    </row>
    <row r="201" spans="1:16" ht="25.5">
      <c r="A201" s="25" t="s">
        <v>45</v>
      </c>
      <c r="B201" s="29" t="s">
        <v>459</v>
      </c>
      <c r="C201" s="29" t="s">
        <v>523</v>
      </c>
      <c r="D201" s="25" t="s">
        <v>47</v>
      </c>
      <c r="E201" s="30" t="s">
        <v>524</v>
      </c>
      <c r="F201" s="31" t="s">
        <v>124</v>
      </c>
      <c r="G201" s="32">
        <v>148</v>
      </c>
      <c r="H201" s="33">
        <v>0</v>
      </c>
      <c r="I201" s="33">
        <f>ROUND(ROUND(H201,2)*ROUND(G201,3),2)</f>
      </c>
      <c r="O201">
        <f>(I201*21)/100</f>
      </c>
      <c r="P201" t="s">
        <v>23</v>
      </c>
    </row>
    <row r="202" spans="1:5" ht="12.75">
      <c r="A202" s="34" t="s">
        <v>50</v>
      </c>
      <c r="E202" s="35" t="s">
        <v>525</v>
      </c>
    </row>
    <row r="203" spans="1:5" ht="12.75">
      <c r="A203" s="38" t="s">
        <v>52</v>
      </c>
      <c r="E203" s="37" t="s">
        <v>742</v>
      </c>
    </row>
    <row r="204" spans="1:16" ht="25.5">
      <c r="A204" s="25" t="s">
        <v>45</v>
      </c>
      <c r="B204" s="29" t="s">
        <v>463</v>
      </c>
      <c r="C204" s="29" t="s">
        <v>528</v>
      </c>
      <c r="D204" s="25" t="s">
        <v>47</v>
      </c>
      <c r="E204" s="30" t="s">
        <v>529</v>
      </c>
      <c r="F204" s="31" t="s">
        <v>124</v>
      </c>
      <c r="G204" s="32">
        <v>16</v>
      </c>
      <c r="H204" s="33">
        <v>0</v>
      </c>
      <c r="I204" s="33">
        <f>ROUND(ROUND(H204,2)*ROUND(G204,3),2)</f>
      </c>
      <c r="O204">
        <f>(I204*21)/100</f>
      </c>
      <c r="P204" t="s">
        <v>23</v>
      </c>
    </row>
    <row r="205" spans="1:5" ht="12.75">
      <c r="A205" s="34" t="s">
        <v>50</v>
      </c>
      <c r="E205" s="35" t="s">
        <v>530</v>
      </c>
    </row>
    <row r="206" spans="1:5" ht="12.75">
      <c r="A206" s="38" t="s">
        <v>52</v>
      </c>
      <c r="E206" s="37" t="s">
        <v>743</v>
      </c>
    </row>
    <row r="207" spans="1:16" ht="12.75">
      <c r="A207" s="25" t="s">
        <v>45</v>
      </c>
      <c r="B207" s="29" t="s">
        <v>468</v>
      </c>
      <c r="C207" s="29" t="s">
        <v>533</v>
      </c>
      <c r="D207" s="25" t="s">
        <v>66</v>
      </c>
      <c r="E207" s="30" t="s">
        <v>534</v>
      </c>
      <c r="F207" s="31" t="s">
        <v>104</v>
      </c>
      <c r="G207" s="32">
        <v>12</v>
      </c>
      <c r="H207" s="33">
        <v>0</v>
      </c>
      <c r="I207" s="33">
        <f>ROUND(ROUND(H207,2)*ROUND(G207,3),2)</f>
      </c>
      <c r="O207">
        <f>(I207*21)/100</f>
      </c>
      <c r="P207" t="s">
        <v>23</v>
      </c>
    </row>
    <row r="208" spans="1:5" ht="12.75">
      <c r="A208" s="34" t="s">
        <v>50</v>
      </c>
      <c r="E208" s="35" t="s">
        <v>535</v>
      </c>
    </row>
    <row r="209" spans="1:5" ht="12.75">
      <c r="A209" s="38" t="s">
        <v>52</v>
      </c>
      <c r="E209" s="37" t="s">
        <v>744</v>
      </c>
    </row>
    <row r="210" spans="1:16" ht="25.5">
      <c r="A210" s="25" t="s">
        <v>45</v>
      </c>
      <c r="B210" s="29" t="s">
        <v>474</v>
      </c>
      <c r="C210" s="29" t="s">
        <v>541</v>
      </c>
      <c r="D210" s="25" t="s">
        <v>47</v>
      </c>
      <c r="E210" s="30" t="s">
        <v>542</v>
      </c>
      <c r="F210" s="31" t="s">
        <v>104</v>
      </c>
      <c r="G210" s="32">
        <v>8</v>
      </c>
      <c r="H210" s="33">
        <v>0</v>
      </c>
      <c r="I210" s="33">
        <f>ROUND(ROUND(H210,2)*ROUND(G210,3),2)</f>
      </c>
      <c r="O210">
        <f>(I210*21)/100</f>
      </c>
      <c r="P210" t="s">
        <v>23</v>
      </c>
    </row>
    <row r="211" spans="1:5" ht="12.75">
      <c r="A211" s="34" t="s">
        <v>50</v>
      </c>
      <c r="E211" s="35" t="s">
        <v>543</v>
      </c>
    </row>
    <row r="212" spans="1:5" ht="12.75">
      <c r="A212" s="38" t="s">
        <v>52</v>
      </c>
      <c r="E212" s="37" t="s">
        <v>589</v>
      </c>
    </row>
    <row r="213" spans="1:16" ht="12.75">
      <c r="A213" s="25" t="s">
        <v>45</v>
      </c>
      <c r="B213" s="29" t="s">
        <v>479</v>
      </c>
      <c r="C213" s="29" t="s">
        <v>551</v>
      </c>
      <c r="D213" s="25" t="s">
        <v>47</v>
      </c>
      <c r="E213" s="30" t="s">
        <v>552</v>
      </c>
      <c r="F213" s="31" t="s">
        <v>124</v>
      </c>
      <c r="G213" s="32">
        <v>85.9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745</v>
      </c>
    </row>
    <row r="215" spans="1:5" ht="38.25">
      <c r="A215" s="38" t="s">
        <v>52</v>
      </c>
      <c r="E215" s="37" t="s">
        <v>746</v>
      </c>
    </row>
    <row r="216" spans="1:16" ht="12.75">
      <c r="A216" s="25" t="s">
        <v>45</v>
      </c>
      <c r="B216" s="29" t="s">
        <v>483</v>
      </c>
      <c r="C216" s="29" t="s">
        <v>566</v>
      </c>
      <c r="D216" s="25" t="s">
        <v>47</v>
      </c>
      <c r="E216" s="30" t="s">
        <v>567</v>
      </c>
      <c r="F216" s="31" t="s">
        <v>124</v>
      </c>
      <c r="G216" s="32">
        <v>20</v>
      </c>
      <c r="H216" s="33">
        <v>0</v>
      </c>
      <c r="I216" s="33">
        <f>ROUND(ROUND(H216,2)*ROUND(G216,3),2)</f>
      </c>
      <c r="O216">
        <f>(I216*21)/100</f>
      </c>
      <c r="P216" t="s">
        <v>23</v>
      </c>
    </row>
    <row r="217" spans="1:5" ht="25.5">
      <c r="A217" s="34" t="s">
        <v>50</v>
      </c>
      <c r="E217" s="35" t="s">
        <v>568</v>
      </c>
    </row>
    <row r="218" spans="1:5" ht="25.5">
      <c r="A218" s="38" t="s">
        <v>52</v>
      </c>
      <c r="E218" s="37" t="s">
        <v>747</v>
      </c>
    </row>
    <row r="219" spans="1:16" ht="12.75">
      <c r="A219" s="25" t="s">
        <v>45</v>
      </c>
      <c r="B219" s="29" t="s">
        <v>488</v>
      </c>
      <c r="C219" s="29" t="s">
        <v>571</v>
      </c>
      <c r="D219" s="25" t="s">
        <v>47</v>
      </c>
      <c r="E219" s="30" t="s">
        <v>572</v>
      </c>
      <c r="F219" s="31" t="s">
        <v>124</v>
      </c>
      <c r="G219" s="32">
        <v>168.8</v>
      </c>
      <c r="H219" s="33">
        <v>0</v>
      </c>
      <c r="I219" s="33">
        <f>ROUND(ROUND(H219,2)*ROUND(G219,3),2)</f>
      </c>
      <c r="O219">
        <f>(I219*21)/100</f>
      </c>
      <c r="P219" t="s">
        <v>23</v>
      </c>
    </row>
    <row r="220" spans="1:5" ht="12.75">
      <c r="A220" s="34" t="s">
        <v>50</v>
      </c>
      <c r="E220" s="35" t="s">
        <v>573</v>
      </c>
    </row>
    <row r="221" spans="1:5" ht="25.5">
      <c r="A221" s="38" t="s">
        <v>52</v>
      </c>
      <c r="E221" s="37" t="s">
        <v>748</v>
      </c>
    </row>
    <row r="222" spans="1:16" ht="12.75">
      <c r="A222" s="25" t="s">
        <v>45</v>
      </c>
      <c r="B222" s="29" t="s">
        <v>493</v>
      </c>
      <c r="C222" s="29" t="s">
        <v>586</v>
      </c>
      <c r="D222" s="25" t="s">
        <v>47</v>
      </c>
      <c r="E222" s="30" t="s">
        <v>587</v>
      </c>
      <c r="F222" s="31" t="s">
        <v>104</v>
      </c>
      <c r="G222" s="32">
        <v>3</v>
      </c>
      <c r="H222" s="33">
        <v>0</v>
      </c>
      <c r="I222" s="33">
        <f>ROUND(ROUND(H222,2)*ROUND(G222,3),2)</f>
      </c>
      <c r="O222">
        <f>(I222*21)/100</f>
      </c>
      <c r="P222" t="s">
        <v>23</v>
      </c>
    </row>
    <row r="223" spans="1:5" ht="12.75">
      <c r="A223" s="34" t="s">
        <v>50</v>
      </c>
      <c r="E223" s="35" t="s">
        <v>588</v>
      </c>
    </row>
    <row r="224" spans="1:5" ht="12.75">
      <c r="A224" s="38" t="s">
        <v>52</v>
      </c>
      <c r="E224" s="37" t="s">
        <v>506</v>
      </c>
    </row>
    <row r="225" spans="1:16" ht="12.75">
      <c r="A225" s="25" t="s">
        <v>45</v>
      </c>
      <c r="B225" s="29" t="s">
        <v>498</v>
      </c>
      <c r="C225" s="29" t="s">
        <v>591</v>
      </c>
      <c r="D225" s="25" t="s">
        <v>47</v>
      </c>
      <c r="E225" s="30" t="s">
        <v>592</v>
      </c>
      <c r="F225" s="31" t="s">
        <v>148</v>
      </c>
      <c r="G225" s="32">
        <v>6.5</v>
      </c>
      <c r="H225" s="33">
        <v>0</v>
      </c>
      <c r="I225" s="33">
        <f>ROUND(ROUND(H225,2)*ROUND(G225,3),2)</f>
      </c>
      <c r="O225">
        <f>(I225*21)/100</f>
      </c>
      <c r="P225" t="s">
        <v>23</v>
      </c>
    </row>
    <row r="226" spans="1:5" ht="25.5">
      <c r="A226" s="34" t="s">
        <v>50</v>
      </c>
      <c r="E226" s="35" t="s">
        <v>749</v>
      </c>
    </row>
    <row r="227" spans="1:5" ht="12.75">
      <c r="A227" s="38" t="s">
        <v>52</v>
      </c>
      <c r="E227" s="37" t="s">
        <v>750</v>
      </c>
    </row>
    <row r="228" spans="1:16" ht="12.75">
      <c r="A228" s="25" t="s">
        <v>45</v>
      </c>
      <c r="B228" s="29" t="s">
        <v>502</v>
      </c>
      <c r="C228" s="29" t="s">
        <v>596</v>
      </c>
      <c r="D228" s="25" t="s">
        <v>47</v>
      </c>
      <c r="E228" s="30" t="s">
        <v>597</v>
      </c>
      <c r="F228" s="31" t="s">
        <v>148</v>
      </c>
      <c r="G228" s="32">
        <v>1.7</v>
      </c>
      <c r="H228" s="33">
        <v>0</v>
      </c>
      <c r="I228" s="33">
        <f>ROUND(ROUND(H228,2)*ROUND(G228,3),2)</f>
      </c>
      <c r="O228">
        <f>(I228*21)/100</f>
      </c>
      <c r="P228" t="s">
        <v>23</v>
      </c>
    </row>
    <row r="229" spans="1:5" ht="25.5">
      <c r="A229" s="34" t="s">
        <v>50</v>
      </c>
      <c r="E229" s="35" t="s">
        <v>598</v>
      </c>
    </row>
    <row r="230" spans="1:5" ht="12.75">
      <c r="A230" s="38" t="s">
        <v>52</v>
      </c>
      <c r="E230" s="37" t="s">
        <v>751</v>
      </c>
    </row>
    <row r="231" spans="1:16" ht="12.75">
      <c r="A231" s="25" t="s">
        <v>45</v>
      </c>
      <c r="B231" s="29" t="s">
        <v>507</v>
      </c>
      <c r="C231" s="29" t="s">
        <v>752</v>
      </c>
      <c r="D231" s="25" t="s">
        <v>47</v>
      </c>
      <c r="E231" s="30" t="s">
        <v>753</v>
      </c>
      <c r="F231" s="31" t="s">
        <v>124</v>
      </c>
      <c r="G231" s="32">
        <v>20.9</v>
      </c>
      <c r="H231" s="33">
        <v>0</v>
      </c>
      <c r="I231" s="33">
        <f>ROUND(ROUND(H231,2)*ROUND(G231,3),2)</f>
      </c>
      <c r="O231">
        <f>(I231*21)/100</f>
      </c>
      <c r="P231" t="s">
        <v>23</v>
      </c>
    </row>
    <row r="232" spans="1:5" ht="25.5">
      <c r="A232" s="34" t="s">
        <v>50</v>
      </c>
      <c r="E232" s="35" t="s">
        <v>754</v>
      </c>
    </row>
    <row r="233" spans="1:5" ht="12.75">
      <c r="A233" s="36" t="s">
        <v>52</v>
      </c>
      <c r="E233" s="37" t="s">
        <v>755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0+O8+O30+O37+O56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756</v>
      </c>
      <c r="I3" s="39">
        <f>0+I8+I30+I37+I56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756</v>
      </c>
      <c r="D4" s="6"/>
      <c r="E4" s="18" t="s">
        <v>757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96</v>
      </c>
      <c r="F8" s="19"/>
      <c r="G8" s="19"/>
      <c r="H8" s="19"/>
      <c r="I8" s="28">
        <f>0+Q8</f>
      </c>
      <c r="O8">
        <f>0+R8</f>
      </c>
      <c r="Q8">
        <f>0+I9+I12+I15+I18+I21+I24+I27</f>
      </c>
      <c r="R8">
        <f>0+O9+O12+O15+O18+O21+O24+O27</f>
      </c>
    </row>
    <row r="9" spans="1:16" ht="12.75">
      <c r="A9" s="25" t="s">
        <v>45</v>
      </c>
      <c r="B9" s="29" t="s">
        <v>29</v>
      </c>
      <c r="C9" s="29" t="s">
        <v>758</v>
      </c>
      <c r="D9" s="25" t="s">
        <v>47</v>
      </c>
      <c r="E9" s="30" t="s">
        <v>759</v>
      </c>
      <c r="F9" s="31" t="s">
        <v>760</v>
      </c>
      <c r="G9" s="32">
        <v>120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8" t="s">
        <v>52</v>
      </c>
      <c r="E11" s="37" t="s">
        <v>761</v>
      </c>
    </row>
    <row r="12" spans="1:16" ht="12.75">
      <c r="A12" s="25" t="s">
        <v>45</v>
      </c>
      <c r="B12" s="29" t="s">
        <v>23</v>
      </c>
      <c r="C12" s="29" t="s">
        <v>245</v>
      </c>
      <c r="D12" s="25" t="s">
        <v>47</v>
      </c>
      <c r="E12" s="30" t="s">
        <v>246</v>
      </c>
      <c r="F12" s="31" t="s">
        <v>148</v>
      </c>
      <c r="G12" s="32">
        <v>2.184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762</v>
      </c>
    </row>
    <row r="14" spans="1:5" ht="12.75">
      <c r="A14" s="38" t="s">
        <v>52</v>
      </c>
      <c r="E14" s="37" t="s">
        <v>763</v>
      </c>
    </row>
    <row r="15" spans="1:16" ht="12.75">
      <c r="A15" s="25" t="s">
        <v>45</v>
      </c>
      <c r="B15" s="29" t="s">
        <v>22</v>
      </c>
      <c r="C15" s="29" t="s">
        <v>164</v>
      </c>
      <c r="D15" s="25" t="s">
        <v>47</v>
      </c>
      <c r="E15" s="30" t="s">
        <v>165</v>
      </c>
      <c r="F15" s="31" t="s">
        <v>148</v>
      </c>
      <c r="G15" s="32">
        <v>70.279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764</v>
      </c>
    </row>
    <row r="17" spans="1:5" ht="12.75">
      <c r="A17" s="38" t="s">
        <v>52</v>
      </c>
      <c r="E17" s="37" t="s">
        <v>765</v>
      </c>
    </row>
    <row r="18" spans="1:16" ht="12.75">
      <c r="A18" s="25" t="s">
        <v>45</v>
      </c>
      <c r="B18" s="29" t="s">
        <v>33</v>
      </c>
      <c r="C18" s="29" t="s">
        <v>167</v>
      </c>
      <c r="D18" s="25" t="s">
        <v>47</v>
      </c>
      <c r="E18" s="30" t="s">
        <v>168</v>
      </c>
      <c r="F18" s="31" t="s">
        <v>148</v>
      </c>
      <c r="G18" s="32">
        <v>67.126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766</v>
      </c>
    </row>
    <row r="20" spans="1:5" ht="38.25">
      <c r="A20" s="38" t="s">
        <v>52</v>
      </c>
      <c r="E20" s="37" t="s">
        <v>767</v>
      </c>
    </row>
    <row r="21" spans="1:16" ht="12.75">
      <c r="A21" s="25" t="s">
        <v>45</v>
      </c>
      <c r="B21" s="29" t="s">
        <v>35</v>
      </c>
      <c r="C21" s="29" t="s">
        <v>340</v>
      </c>
      <c r="D21" s="25" t="s">
        <v>47</v>
      </c>
      <c r="E21" s="30" t="s">
        <v>341</v>
      </c>
      <c r="F21" s="31" t="s">
        <v>148</v>
      </c>
      <c r="G21" s="32">
        <v>10.196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768</v>
      </c>
    </row>
    <row r="23" spans="1:5" ht="12.75">
      <c r="A23" s="38" t="s">
        <v>52</v>
      </c>
      <c r="E23" s="37" t="s">
        <v>769</v>
      </c>
    </row>
    <row r="24" spans="1:16" ht="12.75">
      <c r="A24" s="25" t="s">
        <v>45</v>
      </c>
      <c r="B24" s="29" t="s">
        <v>37</v>
      </c>
      <c r="C24" s="29" t="s">
        <v>770</v>
      </c>
      <c r="D24" s="25" t="s">
        <v>47</v>
      </c>
      <c r="E24" s="30" t="s">
        <v>771</v>
      </c>
      <c r="F24" s="31" t="s">
        <v>99</v>
      </c>
      <c r="G24" s="32">
        <v>21.84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47</v>
      </c>
    </row>
    <row r="26" spans="1:5" ht="12.75">
      <c r="A26" s="38" t="s">
        <v>52</v>
      </c>
      <c r="E26" s="37" t="s">
        <v>772</v>
      </c>
    </row>
    <row r="27" spans="1:16" ht="12.75">
      <c r="A27" s="25" t="s">
        <v>45</v>
      </c>
      <c r="B27" s="29" t="s">
        <v>69</v>
      </c>
      <c r="C27" s="29" t="s">
        <v>175</v>
      </c>
      <c r="D27" s="25" t="s">
        <v>47</v>
      </c>
      <c r="E27" s="30" t="s">
        <v>176</v>
      </c>
      <c r="F27" s="31" t="s">
        <v>99</v>
      </c>
      <c r="G27" s="32">
        <v>21.84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47</v>
      </c>
    </row>
    <row r="29" spans="1:5" ht="12.75">
      <c r="A29" s="36" t="s">
        <v>52</v>
      </c>
      <c r="E29" s="37" t="s">
        <v>772</v>
      </c>
    </row>
    <row r="30" spans="1:18" ht="12.75" customHeight="1">
      <c r="A30" s="6" t="s">
        <v>43</v>
      </c>
      <c r="B30" s="6"/>
      <c r="C30" s="41" t="s">
        <v>33</v>
      </c>
      <c r="D30" s="6"/>
      <c r="E30" s="27" t="s">
        <v>370</v>
      </c>
      <c r="F30" s="6"/>
      <c r="G30" s="6"/>
      <c r="H30" s="6"/>
      <c r="I30" s="42">
        <f>0+Q30</f>
      </c>
      <c r="O30">
        <f>0+R30</f>
      </c>
      <c r="Q30">
        <f>0+I31+I34</f>
      </c>
      <c r="R30">
        <f>0+O31+O34</f>
      </c>
    </row>
    <row r="31" spans="1:16" ht="12.75">
      <c r="A31" s="25" t="s">
        <v>45</v>
      </c>
      <c r="B31" s="29" t="s">
        <v>73</v>
      </c>
      <c r="C31" s="29" t="s">
        <v>393</v>
      </c>
      <c r="D31" s="25" t="s">
        <v>47</v>
      </c>
      <c r="E31" s="30" t="s">
        <v>394</v>
      </c>
      <c r="F31" s="31" t="s">
        <v>148</v>
      </c>
      <c r="G31" s="32">
        <v>1.806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773</v>
      </c>
    </row>
    <row r="33" spans="1:5" ht="12.75">
      <c r="A33" s="38" t="s">
        <v>52</v>
      </c>
      <c r="E33" s="37" t="s">
        <v>774</v>
      </c>
    </row>
    <row r="34" spans="1:16" ht="12.75">
      <c r="A34" s="25" t="s">
        <v>45</v>
      </c>
      <c r="B34" s="29" t="s">
        <v>40</v>
      </c>
      <c r="C34" s="29" t="s">
        <v>775</v>
      </c>
      <c r="D34" s="25" t="s">
        <v>47</v>
      </c>
      <c r="E34" s="30" t="s">
        <v>776</v>
      </c>
      <c r="F34" s="31" t="s">
        <v>148</v>
      </c>
      <c r="G34" s="32">
        <v>2.167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777</v>
      </c>
    </row>
    <row r="36" spans="1:5" ht="12.75">
      <c r="A36" s="36" t="s">
        <v>52</v>
      </c>
      <c r="E36" s="37" t="s">
        <v>778</v>
      </c>
    </row>
    <row r="37" spans="1:18" ht="12.75" customHeight="1">
      <c r="A37" s="6" t="s">
        <v>43</v>
      </c>
      <c r="B37" s="6"/>
      <c r="C37" s="41" t="s">
        <v>73</v>
      </c>
      <c r="D37" s="6"/>
      <c r="E37" s="27" t="s">
        <v>482</v>
      </c>
      <c r="F37" s="6"/>
      <c r="G37" s="6"/>
      <c r="H37" s="6"/>
      <c r="I37" s="42">
        <f>0+Q37</f>
      </c>
      <c r="O37">
        <f>0+R37</f>
      </c>
      <c r="Q37">
        <f>0+I38+I41+I44+I47+I50+I53</f>
      </c>
      <c r="R37">
        <f>0+O38+O41+O44+O47+O50+O53</f>
      </c>
    </row>
    <row r="38" spans="1:16" ht="12.75">
      <c r="A38" s="25" t="s">
        <v>45</v>
      </c>
      <c r="B38" s="29" t="s">
        <v>42</v>
      </c>
      <c r="C38" s="29" t="s">
        <v>779</v>
      </c>
      <c r="D38" s="25" t="s">
        <v>47</v>
      </c>
      <c r="E38" s="30" t="s">
        <v>780</v>
      </c>
      <c r="F38" s="31" t="s">
        <v>124</v>
      </c>
      <c r="G38" s="32">
        <v>25.8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63.75">
      <c r="A39" s="34" t="s">
        <v>50</v>
      </c>
      <c r="E39" s="35" t="s">
        <v>781</v>
      </c>
    </row>
    <row r="40" spans="1:5" ht="12.75">
      <c r="A40" s="38" t="s">
        <v>52</v>
      </c>
      <c r="E40" s="37" t="s">
        <v>782</v>
      </c>
    </row>
    <row r="41" spans="1:16" ht="12.75">
      <c r="A41" s="25" t="s">
        <v>45</v>
      </c>
      <c r="B41" s="29" t="s">
        <v>83</v>
      </c>
      <c r="C41" s="29" t="s">
        <v>783</v>
      </c>
      <c r="D41" s="25" t="s">
        <v>47</v>
      </c>
      <c r="E41" s="30" t="s">
        <v>784</v>
      </c>
      <c r="F41" s="31" t="s">
        <v>124</v>
      </c>
      <c r="G41" s="32">
        <v>25.8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785</v>
      </c>
    </row>
    <row r="43" spans="1:5" ht="12.75">
      <c r="A43" s="38" t="s">
        <v>52</v>
      </c>
      <c r="E43" s="37" t="s">
        <v>782</v>
      </c>
    </row>
    <row r="44" spans="1:16" ht="12.75">
      <c r="A44" s="25" t="s">
        <v>45</v>
      </c>
      <c r="B44" s="29" t="s">
        <v>87</v>
      </c>
      <c r="C44" s="29" t="s">
        <v>786</v>
      </c>
      <c r="D44" s="25" t="s">
        <v>47</v>
      </c>
      <c r="E44" s="30" t="s">
        <v>787</v>
      </c>
      <c r="F44" s="31" t="s">
        <v>124</v>
      </c>
      <c r="G44" s="32">
        <v>27.187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788</v>
      </c>
    </row>
    <row r="46" spans="1:5" ht="12.75">
      <c r="A46" s="38" t="s">
        <v>52</v>
      </c>
      <c r="E46" s="37" t="s">
        <v>789</v>
      </c>
    </row>
    <row r="47" spans="1:16" ht="12.75">
      <c r="A47" s="25" t="s">
        <v>45</v>
      </c>
      <c r="B47" s="29" t="s">
        <v>90</v>
      </c>
      <c r="C47" s="29" t="s">
        <v>790</v>
      </c>
      <c r="D47" s="25" t="s">
        <v>47</v>
      </c>
      <c r="E47" s="30" t="s">
        <v>791</v>
      </c>
      <c r="F47" s="31" t="s">
        <v>124</v>
      </c>
      <c r="G47" s="32">
        <v>26.187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792</v>
      </c>
    </row>
    <row r="49" spans="1:5" ht="12.75">
      <c r="A49" s="38" t="s">
        <v>52</v>
      </c>
      <c r="E49" s="37" t="s">
        <v>793</v>
      </c>
    </row>
    <row r="50" spans="1:16" ht="12.75">
      <c r="A50" s="25" t="s">
        <v>45</v>
      </c>
      <c r="B50" s="29" t="s">
        <v>186</v>
      </c>
      <c r="C50" s="29" t="s">
        <v>794</v>
      </c>
      <c r="D50" s="25" t="s">
        <v>47</v>
      </c>
      <c r="E50" s="30" t="s">
        <v>795</v>
      </c>
      <c r="F50" s="31" t="s">
        <v>124</v>
      </c>
      <c r="G50" s="32">
        <v>25.8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796</v>
      </c>
    </row>
    <row r="52" spans="1:5" ht="12.75">
      <c r="A52" s="38" t="s">
        <v>52</v>
      </c>
      <c r="E52" s="37" t="s">
        <v>782</v>
      </c>
    </row>
    <row r="53" spans="1:16" ht="12.75">
      <c r="A53" s="25" t="s">
        <v>45</v>
      </c>
      <c r="B53" s="29" t="s">
        <v>191</v>
      </c>
      <c r="C53" s="29" t="s">
        <v>797</v>
      </c>
      <c r="D53" s="25" t="s">
        <v>47</v>
      </c>
      <c r="E53" s="30" t="s">
        <v>798</v>
      </c>
      <c r="F53" s="31" t="s">
        <v>124</v>
      </c>
      <c r="G53" s="32">
        <v>25.8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799</v>
      </c>
    </row>
    <row r="55" spans="1:5" ht="12.75">
      <c r="A55" s="36" t="s">
        <v>52</v>
      </c>
      <c r="E55" s="37" t="s">
        <v>782</v>
      </c>
    </row>
    <row r="56" spans="1:18" ht="12.75" customHeight="1">
      <c r="A56" s="6" t="s">
        <v>43</v>
      </c>
      <c r="B56" s="6"/>
      <c r="C56" s="41" t="s">
        <v>40</v>
      </c>
      <c r="D56" s="6"/>
      <c r="E56" s="27" t="s">
        <v>121</v>
      </c>
      <c r="F56" s="6"/>
      <c r="G56" s="6"/>
      <c r="H56" s="6"/>
      <c r="I56" s="42">
        <f>0+Q56</f>
      </c>
      <c r="O56">
        <f>0+R56</f>
      </c>
      <c r="Q56">
        <f>0+I57+I60</f>
      </c>
      <c r="R56">
        <f>0+O57+O60</f>
      </c>
    </row>
    <row r="57" spans="1:16" ht="12.75">
      <c r="A57" s="25" t="s">
        <v>45</v>
      </c>
      <c r="B57" s="29" t="s">
        <v>249</v>
      </c>
      <c r="C57" s="29" t="s">
        <v>800</v>
      </c>
      <c r="D57" s="25" t="s">
        <v>47</v>
      </c>
      <c r="E57" s="30" t="s">
        <v>801</v>
      </c>
      <c r="F57" s="31" t="s">
        <v>104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25.5">
      <c r="A58" s="34" t="s">
        <v>50</v>
      </c>
      <c r="E58" s="35" t="s">
        <v>802</v>
      </c>
    </row>
    <row r="59" spans="1:5" ht="12.75">
      <c r="A59" s="38" t="s">
        <v>52</v>
      </c>
      <c r="E59" s="37" t="s">
        <v>138</v>
      </c>
    </row>
    <row r="60" spans="1:16" ht="12.75">
      <c r="A60" s="25" t="s">
        <v>45</v>
      </c>
      <c r="B60" s="29" t="s">
        <v>254</v>
      </c>
      <c r="C60" s="29" t="s">
        <v>803</v>
      </c>
      <c r="D60" s="25" t="s">
        <v>47</v>
      </c>
      <c r="E60" s="30" t="s">
        <v>804</v>
      </c>
      <c r="F60" s="31" t="s">
        <v>124</v>
      </c>
      <c r="G60" s="32">
        <v>25.8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25.5">
      <c r="A61" s="34" t="s">
        <v>50</v>
      </c>
      <c r="E61" s="35" t="s">
        <v>805</v>
      </c>
    </row>
    <row r="62" spans="1:5" ht="12.75">
      <c r="A62" s="36" t="s">
        <v>52</v>
      </c>
      <c r="E62" s="37" t="s">
        <v>782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0+O8+O12+O31+O35+O48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806</v>
      </c>
      <c r="I3" s="39">
        <f>0+I8+I12+I31+I35+I48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806</v>
      </c>
      <c r="D4" s="6"/>
      <c r="E4" s="18" t="s">
        <v>807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38.6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12.75">
      <c r="A11" s="36" t="s">
        <v>52</v>
      </c>
      <c r="E11" s="37" t="s">
        <v>808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0+I13+I16+I19+I22+I25+I28</f>
      </c>
      <c r="R12">
        <f>0+O13+O16+O19+O22+O25+O28</f>
      </c>
    </row>
    <row r="13" spans="1:16" ht="12.75">
      <c r="A13" s="25" t="s">
        <v>45</v>
      </c>
      <c r="B13" s="29" t="s">
        <v>23</v>
      </c>
      <c r="C13" s="29" t="s">
        <v>202</v>
      </c>
      <c r="D13" s="25" t="s">
        <v>47</v>
      </c>
      <c r="E13" s="30" t="s">
        <v>203</v>
      </c>
      <c r="F13" s="31" t="s">
        <v>99</v>
      </c>
      <c r="G13" s="32">
        <v>193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614</v>
      </c>
    </row>
    <row r="15" spans="1:5" ht="25.5">
      <c r="A15" s="38" t="s">
        <v>52</v>
      </c>
      <c r="E15" s="37" t="s">
        <v>809</v>
      </c>
    </row>
    <row r="16" spans="1:16" ht="12.75">
      <c r="A16" s="25" t="s">
        <v>45</v>
      </c>
      <c r="B16" s="29" t="s">
        <v>22</v>
      </c>
      <c r="C16" s="29" t="s">
        <v>250</v>
      </c>
      <c r="D16" s="25" t="s">
        <v>47</v>
      </c>
      <c r="E16" s="30" t="s">
        <v>251</v>
      </c>
      <c r="F16" s="31" t="s">
        <v>148</v>
      </c>
      <c r="G16" s="32">
        <v>22.7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38.25">
      <c r="A17" s="34" t="s">
        <v>50</v>
      </c>
      <c r="E17" s="35" t="s">
        <v>810</v>
      </c>
    </row>
    <row r="18" spans="1:5" ht="25.5">
      <c r="A18" s="38" t="s">
        <v>52</v>
      </c>
      <c r="E18" s="37" t="s">
        <v>811</v>
      </c>
    </row>
    <row r="19" spans="1:16" ht="12.75">
      <c r="A19" s="25" t="s">
        <v>45</v>
      </c>
      <c r="B19" s="29" t="s">
        <v>33</v>
      </c>
      <c r="C19" s="29" t="s">
        <v>281</v>
      </c>
      <c r="D19" s="25" t="s">
        <v>47</v>
      </c>
      <c r="E19" s="30" t="s">
        <v>282</v>
      </c>
      <c r="F19" s="31" t="s">
        <v>148</v>
      </c>
      <c r="G19" s="32">
        <v>22.7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283</v>
      </c>
    </row>
    <row r="21" spans="1:5" ht="12.75">
      <c r="A21" s="38" t="s">
        <v>52</v>
      </c>
      <c r="E21" s="37" t="s">
        <v>812</v>
      </c>
    </row>
    <row r="22" spans="1:16" ht="12.75">
      <c r="A22" s="25" t="s">
        <v>45</v>
      </c>
      <c r="B22" s="29" t="s">
        <v>35</v>
      </c>
      <c r="C22" s="29" t="s">
        <v>310</v>
      </c>
      <c r="D22" s="25" t="s">
        <v>311</v>
      </c>
      <c r="E22" s="30" t="s">
        <v>312</v>
      </c>
      <c r="F22" s="31" t="s">
        <v>148</v>
      </c>
      <c r="G22" s="32">
        <v>22.7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304</v>
      </c>
    </row>
    <row r="24" spans="1:5" ht="25.5">
      <c r="A24" s="38" t="s">
        <v>52</v>
      </c>
      <c r="E24" s="37" t="s">
        <v>811</v>
      </c>
    </row>
    <row r="25" spans="1:16" ht="12.75">
      <c r="A25" s="25" t="s">
        <v>45</v>
      </c>
      <c r="B25" s="29" t="s">
        <v>37</v>
      </c>
      <c r="C25" s="29" t="s">
        <v>692</v>
      </c>
      <c r="D25" s="25" t="s">
        <v>47</v>
      </c>
      <c r="E25" s="30" t="s">
        <v>693</v>
      </c>
      <c r="F25" s="31" t="s">
        <v>148</v>
      </c>
      <c r="G25" s="32">
        <v>119.9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813</v>
      </c>
    </row>
    <row r="27" spans="1:5" ht="76.5">
      <c r="A27" s="38" t="s">
        <v>52</v>
      </c>
      <c r="E27" s="37" t="s">
        <v>814</v>
      </c>
    </row>
    <row r="28" spans="1:16" ht="12.75">
      <c r="A28" s="25" t="s">
        <v>45</v>
      </c>
      <c r="B28" s="29" t="s">
        <v>69</v>
      </c>
      <c r="C28" s="29" t="s">
        <v>345</v>
      </c>
      <c r="D28" s="25" t="s">
        <v>47</v>
      </c>
      <c r="E28" s="30" t="s">
        <v>346</v>
      </c>
      <c r="F28" s="31" t="s">
        <v>99</v>
      </c>
      <c r="G28" s="32">
        <v>199.7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625</v>
      </c>
    </row>
    <row r="30" spans="1:5" ht="25.5">
      <c r="A30" s="36" t="s">
        <v>52</v>
      </c>
      <c r="E30" s="37" t="s">
        <v>815</v>
      </c>
    </row>
    <row r="31" spans="1:18" ht="12.75" customHeight="1">
      <c r="A31" s="6" t="s">
        <v>43</v>
      </c>
      <c r="B31" s="6"/>
      <c r="C31" s="41" t="s">
        <v>33</v>
      </c>
      <c r="D31" s="6"/>
      <c r="E31" s="27" t="s">
        <v>370</v>
      </c>
      <c r="F31" s="6"/>
      <c r="G31" s="6"/>
      <c r="H31" s="6"/>
      <c r="I31" s="42">
        <f>0+Q31</f>
      </c>
      <c r="O31">
        <f>0+R31</f>
      </c>
      <c r="Q31">
        <f>0+I32</f>
      </c>
      <c r="R31">
        <f>0+O32</f>
      </c>
    </row>
    <row r="32" spans="1:16" ht="12.75">
      <c r="A32" s="25" t="s">
        <v>45</v>
      </c>
      <c r="B32" s="29" t="s">
        <v>73</v>
      </c>
      <c r="C32" s="29" t="s">
        <v>380</v>
      </c>
      <c r="D32" s="25" t="s">
        <v>47</v>
      </c>
      <c r="E32" s="30" t="s">
        <v>381</v>
      </c>
      <c r="F32" s="31" t="s">
        <v>148</v>
      </c>
      <c r="G32" s="32">
        <v>3.9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816</v>
      </c>
    </row>
    <row r="34" spans="1:5" ht="25.5">
      <c r="A34" s="36" t="s">
        <v>52</v>
      </c>
      <c r="E34" s="37" t="s">
        <v>817</v>
      </c>
    </row>
    <row r="35" spans="1:18" ht="12.75" customHeight="1">
      <c r="A35" s="6" t="s">
        <v>43</v>
      </c>
      <c r="B35" s="6"/>
      <c r="C35" s="41" t="s">
        <v>35</v>
      </c>
      <c r="D35" s="6"/>
      <c r="E35" s="27" t="s">
        <v>410</v>
      </c>
      <c r="F35" s="6"/>
      <c r="G35" s="6"/>
      <c r="H35" s="6"/>
      <c r="I35" s="42">
        <f>0+Q35</f>
      </c>
      <c r="O35">
        <f>0+R35</f>
      </c>
      <c r="Q35">
        <f>0+I36+I39+I42+I45</f>
      </c>
      <c r="R35">
        <f>0+O36+O39+O42+O45</f>
      </c>
    </row>
    <row r="36" spans="1:16" ht="12.75">
      <c r="A36" s="25" t="s">
        <v>45</v>
      </c>
      <c r="B36" s="29" t="s">
        <v>40</v>
      </c>
      <c r="C36" s="29" t="s">
        <v>818</v>
      </c>
      <c r="D36" s="25" t="s">
        <v>47</v>
      </c>
      <c r="E36" s="30" t="s">
        <v>819</v>
      </c>
      <c r="F36" s="31" t="s">
        <v>148</v>
      </c>
      <c r="G36" s="32">
        <v>32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820</v>
      </c>
    </row>
    <row r="38" spans="1:5" ht="25.5">
      <c r="A38" s="38" t="s">
        <v>52</v>
      </c>
      <c r="E38" s="37" t="s">
        <v>821</v>
      </c>
    </row>
    <row r="39" spans="1:16" ht="12.75">
      <c r="A39" s="25" t="s">
        <v>45</v>
      </c>
      <c r="B39" s="29" t="s">
        <v>42</v>
      </c>
      <c r="C39" s="29" t="s">
        <v>417</v>
      </c>
      <c r="D39" s="25" t="s">
        <v>47</v>
      </c>
      <c r="E39" s="30" t="s">
        <v>418</v>
      </c>
      <c r="F39" s="31" t="s">
        <v>148</v>
      </c>
      <c r="G39" s="32">
        <v>42.2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822</v>
      </c>
    </row>
    <row r="41" spans="1:5" ht="25.5">
      <c r="A41" s="38" t="s">
        <v>52</v>
      </c>
      <c r="E41" s="37" t="s">
        <v>823</v>
      </c>
    </row>
    <row r="42" spans="1:16" ht="12.75">
      <c r="A42" s="25" t="s">
        <v>45</v>
      </c>
      <c r="B42" s="29" t="s">
        <v>83</v>
      </c>
      <c r="C42" s="29" t="s">
        <v>824</v>
      </c>
      <c r="D42" s="25" t="s">
        <v>47</v>
      </c>
      <c r="E42" s="30" t="s">
        <v>825</v>
      </c>
      <c r="F42" s="31" t="s">
        <v>148</v>
      </c>
      <c r="G42" s="32">
        <v>6.4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826</v>
      </c>
    </row>
    <row r="44" spans="1:5" ht="25.5">
      <c r="A44" s="38" t="s">
        <v>52</v>
      </c>
      <c r="E44" s="37" t="s">
        <v>827</v>
      </c>
    </row>
    <row r="45" spans="1:16" ht="12.75">
      <c r="A45" s="25" t="s">
        <v>45</v>
      </c>
      <c r="B45" s="29" t="s">
        <v>87</v>
      </c>
      <c r="C45" s="29" t="s">
        <v>469</v>
      </c>
      <c r="D45" s="25" t="s">
        <v>47</v>
      </c>
      <c r="E45" s="30" t="s">
        <v>470</v>
      </c>
      <c r="F45" s="31" t="s">
        <v>99</v>
      </c>
      <c r="G45" s="32">
        <v>33.9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25.5">
      <c r="A46" s="34" t="s">
        <v>50</v>
      </c>
      <c r="E46" s="35" t="s">
        <v>828</v>
      </c>
    </row>
    <row r="47" spans="1:5" ht="25.5">
      <c r="A47" s="36" t="s">
        <v>52</v>
      </c>
      <c r="E47" s="37" t="s">
        <v>829</v>
      </c>
    </row>
    <row r="48" spans="1:18" ht="12.75" customHeight="1">
      <c r="A48" s="6" t="s">
        <v>43</v>
      </c>
      <c r="B48" s="6"/>
      <c r="C48" s="41" t="s">
        <v>40</v>
      </c>
      <c r="D48" s="6"/>
      <c r="E48" s="27" t="s">
        <v>121</v>
      </c>
      <c r="F48" s="6"/>
      <c r="G48" s="6"/>
      <c r="H48" s="6"/>
      <c r="I48" s="42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90</v>
      </c>
      <c r="C49" s="29" t="s">
        <v>830</v>
      </c>
      <c r="D49" s="25" t="s">
        <v>47</v>
      </c>
      <c r="E49" s="30" t="s">
        <v>831</v>
      </c>
      <c r="F49" s="31" t="s">
        <v>124</v>
      </c>
      <c r="G49" s="32">
        <v>27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832</v>
      </c>
    </row>
    <row r="51" spans="1:5" ht="25.5">
      <c r="A51" s="36" t="s">
        <v>52</v>
      </c>
      <c r="E51" s="37" t="s">
        <v>833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